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D43371AB-E2C4-4825-B10A-1E62C954507A}" xr6:coauthVersionLast="47" xr6:coauthVersionMax="47" xr10:uidLastSave="{00000000-0000-0000-0000-000000000000}"/>
  <bookViews>
    <workbookView xWindow="-120" yWindow="-120" windowWidth="29040" windowHeight="15720"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4" i="1" l="1"/>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V790" i="22"/>
  <c r="U790" i="22"/>
  <c r="T790" i="22"/>
  <c r="V789"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F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V785" i="22"/>
  <c r="U785" i="22"/>
  <c r="T785" i="22"/>
  <c r="R785" i="22"/>
  <c r="Q785" i="22"/>
  <c r="P785" i="22"/>
  <c r="N785" i="22"/>
  <c r="M785" i="22"/>
  <c r="L785" i="22"/>
  <c r="J785" i="22"/>
  <c r="I785" i="22"/>
  <c r="H785" i="22"/>
  <c r="E785" i="22"/>
  <c r="F785" i="22"/>
  <c r="D785" i="22"/>
  <c r="GP782" i="22" l="1"/>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V782" i="22"/>
  <c r="U782" i="22"/>
  <c r="T782" i="22"/>
  <c r="R782" i="22"/>
  <c r="Q782" i="22"/>
  <c r="P782" i="22"/>
  <c r="N782" i="22"/>
  <c r="M782" i="22"/>
  <c r="L782" i="22"/>
  <c r="J782" i="22"/>
  <c r="I782" i="22"/>
  <c r="H782" i="22"/>
  <c r="E782" i="22"/>
  <c r="F782" i="22"/>
  <c r="D782" i="22"/>
  <c r="A769" i="22" l="1"/>
  <c r="B769" i="22"/>
  <c r="DF767" i="22" l="1"/>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V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767" i="22"/>
  <c r="B767" i="22"/>
  <c r="A768" i="22"/>
  <c r="B768" i="22"/>
  <c r="A770" i="22"/>
  <c r="B770" i="22"/>
  <c r="A771" i="22"/>
  <c r="B771" i="22"/>
  <c r="A772" i="22"/>
  <c r="B772" i="22"/>
  <c r="A773" i="22"/>
  <c r="B773" i="22"/>
  <c r="A774" i="22"/>
  <c r="B774" i="22"/>
  <c r="A775" i="22"/>
  <c r="B775" i="22"/>
  <c r="A776" i="22"/>
  <c r="B776" i="22"/>
  <c r="A777" i="22"/>
  <c r="B777" i="22"/>
  <c r="A778" i="22"/>
  <c r="B778" i="22"/>
  <c r="A779" i="22"/>
  <c r="B77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0" i="22"/>
  <c r="B950"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3" i="22"/>
  <c r="B1353"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382" i="22"/>
  <c r="B1382"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513" i="22"/>
  <c r="B1513" i="22"/>
  <c r="A1514" i="22"/>
  <c r="B1514" i="22"/>
  <c r="A1515" i="22"/>
  <c r="B1515" i="22"/>
  <c r="A1516" i="22"/>
  <c r="B1516" i="22"/>
  <c r="A1517" i="22"/>
  <c r="B1517" i="22"/>
  <c r="A1518" i="22"/>
  <c r="B1518" i="22"/>
  <c r="A1519" i="22"/>
  <c r="B1519" i="22"/>
  <c r="A1520" i="22"/>
  <c r="B1520" i="22"/>
  <c r="A1521" i="22"/>
  <c r="B1521" i="22"/>
  <c r="A1522" i="22"/>
  <c r="B1522" i="22"/>
  <c r="A1523" i="22"/>
  <c r="B1523" i="22"/>
  <c r="A1524" i="22"/>
  <c r="B1524" i="22"/>
  <c r="A1525" i="22"/>
  <c r="B1525" i="22"/>
  <c r="A1526" i="22"/>
  <c r="B1526" i="22"/>
  <c r="A1527" i="22"/>
  <c r="B1527" i="22"/>
  <c r="A1528" i="22"/>
  <c r="B1528" i="22"/>
  <c r="A1529" i="22"/>
  <c r="B1529" i="22"/>
  <c r="A1530" i="22"/>
  <c r="B1530" i="22"/>
  <c r="A1531" i="22"/>
  <c r="B1531" i="22"/>
  <c r="A1532" i="22"/>
  <c r="B1532" i="22"/>
  <c r="A1533" i="22"/>
  <c r="B1533" i="22"/>
  <c r="A1534" i="22"/>
  <c r="B1534" i="22"/>
  <c r="A1535" i="22"/>
  <c r="B1535" i="22"/>
  <c r="A1536" i="22"/>
  <c r="B1536" i="22"/>
  <c r="A1537" i="22"/>
  <c r="B1537" i="22"/>
  <c r="A1538" i="22"/>
  <c r="B1538" i="22"/>
  <c r="A1539" i="22"/>
  <c r="B1539" i="22"/>
  <c r="A1540" i="22"/>
  <c r="B1540" i="22"/>
  <c r="A1541" i="22"/>
  <c r="B1541" i="22"/>
  <c r="A1542" i="22"/>
  <c r="B1542" i="22"/>
  <c r="A1543" i="22"/>
  <c r="B1543" i="22"/>
  <c r="A1544" i="22"/>
  <c r="B1544" i="22"/>
  <c r="A1545" i="22"/>
  <c r="B1545" i="22"/>
  <c r="A1546" i="22"/>
  <c r="B1546" i="22"/>
  <c r="A1547" i="22"/>
  <c r="B1547" i="22"/>
  <c r="A1548" i="22"/>
  <c r="B1548" i="22"/>
  <c r="A1549" i="22"/>
  <c r="B1549" i="22"/>
  <c r="A1550" i="22"/>
  <c r="B1550" i="22"/>
  <c r="A1551" i="22"/>
  <c r="B1551" i="22"/>
  <c r="A1552" i="22"/>
  <c r="B1552" i="22"/>
  <c r="A1553" i="22"/>
  <c r="B1553" i="22"/>
  <c r="A1554" i="22"/>
  <c r="B1554" i="22"/>
  <c r="A1555" i="22"/>
  <c r="B1555" i="22"/>
  <c r="A1556" i="22"/>
  <c r="B1556" i="22"/>
  <c r="A1557" i="22"/>
  <c r="B1557" i="22"/>
  <c r="A1558" i="22"/>
  <c r="B1558" i="22"/>
  <c r="A1559" i="22"/>
  <c r="B1559" i="22"/>
  <c r="A1560" i="22"/>
  <c r="B1560" i="22"/>
  <c r="A1561" i="22"/>
  <c r="B1561" i="22"/>
  <c r="A1562" i="22"/>
  <c r="B1562" i="22"/>
  <c r="A1563" i="22"/>
  <c r="B1563" i="22"/>
  <c r="A1564" i="22"/>
  <c r="B1564" i="22"/>
  <c r="B766" i="22"/>
  <c r="A766" i="22"/>
  <c r="Z190" i="57" l="1"/>
  <c r="AO190" i="57"/>
  <c r="BD190" i="57"/>
  <c r="CH190" i="57"/>
  <c r="CW190" i="57"/>
  <c r="DL190" i="57"/>
  <c r="EB190" i="57"/>
  <c r="EP190" i="57"/>
  <c r="FF190" i="57"/>
  <c r="FZ190" i="57"/>
  <c r="GO190" i="57"/>
  <c r="AC189" i="57"/>
  <c r="BE189" i="57"/>
  <c r="CG189" i="57"/>
  <c r="DI189" i="57"/>
  <c r="BF189" i="57"/>
  <c r="BT189" i="57"/>
  <c r="CV189" i="57"/>
  <c r="BH189" i="57"/>
  <c r="DL189" i="57"/>
  <c r="DE190" i="57"/>
  <c r="V189" i="57"/>
  <c r="DB189" i="57"/>
  <c r="CB190" i="57"/>
  <c r="FN190" i="57"/>
  <c r="FO190" i="57" s="1"/>
  <c r="BM189" i="57"/>
  <c r="BN190" i="57"/>
  <c r="EZ190" i="57"/>
  <c r="AZ189" i="57"/>
  <c r="F190" i="57"/>
  <c r="DH190" i="57"/>
  <c r="BA189" i="57"/>
  <c r="CT190" i="57"/>
  <c r="Z189" i="57"/>
  <c r="CR189" i="57"/>
  <c r="X190" i="57"/>
  <c r="DJ190" i="57"/>
  <c r="AO189" i="57"/>
  <c r="DU189" i="57"/>
  <c r="BR190" i="57"/>
  <c r="FY190" i="57"/>
  <c r="AB189" i="57"/>
  <c r="DH189" i="57"/>
  <c r="L190" i="57"/>
  <c r="AP190" i="57"/>
  <c r="BE190" i="57"/>
  <c r="BT190" i="57"/>
  <c r="CX190" i="57"/>
  <c r="DM190" i="57"/>
  <c r="EC190" i="57"/>
  <c r="ER190" i="57"/>
  <c r="GP190" i="57"/>
  <c r="P189" i="57"/>
  <c r="AD189" i="57"/>
  <c r="AR189" i="57"/>
  <c r="CH189" i="57"/>
  <c r="DJ189" i="57"/>
  <c r="CJ189" i="57"/>
  <c r="FM190" i="57"/>
  <c r="CN189" i="57"/>
  <c r="DF190" i="57"/>
  <c r="AK189" i="57"/>
  <c r="CC190" i="57"/>
  <c r="EK190" i="57"/>
  <c r="X189" i="57"/>
  <c r="DD189" i="57"/>
  <c r="CS190" i="57"/>
  <c r="FU190" i="57"/>
  <c r="CC189" i="57"/>
  <c r="DI190" i="57"/>
  <c r="GL190" i="57"/>
  <c r="DF189" i="57"/>
  <c r="BB190" i="57"/>
  <c r="FX190" i="57"/>
  <c r="AN190" i="57"/>
  <c r="FE190" i="57"/>
  <c r="BD189" i="57"/>
  <c r="M190" i="57"/>
  <c r="AB190" i="57"/>
  <c r="BF190" i="57"/>
  <c r="BU190" i="57"/>
  <c r="CJ190" i="57"/>
  <c r="CZ190" i="57"/>
  <c r="DN190" i="57"/>
  <c r="DO190" i="57" s="1"/>
  <c r="ED190" i="57"/>
  <c r="ES190" i="57"/>
  <c r="FH190" i="57"/>
  <c r="GB190" i="57"/>
  <c r="Q189" i="57"/>
  <c r="AS189" i="57"/>
  <c r="BU189" i="57"/>
  <c r="CW189" i="57"/>
  <c r="CX189" i="57"/>
  <c r="EX190" i="57"/>
  <c r="AX189" i="57"/>
  <c r="AH190" i="57"/>
  <c r="AI190" i="57" s="1"/>
  <c r="I189" i="57"/>
  <c r="U190" i="57"/>
  <c r="FT190" i="57"/>
  <c r="BN189" i="57"/>
  <c r="V190" i="57"/>
  <c r="FA190" i="57"/>
  <c r="H190" i="57"/>
  <c r="DX190" i="57"/>
  <c r="AN189" i="57"/>
  <c r="DT189" i="57"/>
  <c r="DY190" i="57"/>
  <c r="CS189" i="57"/>
  <c r="CV190" i="57"/>
  <c r="N189" i="57"/>
  <c r="CT189" i="57"/>
  <c r="N190" i="57"/>
  <c r="O190" i="57" s="1"/>
  <c r="AC190" i="57"/>
  <c r="AR190" i="57"/>
  <c r="BV190" i="57"/>
  <c r="CK190" i="57"/>
  <c r="DA190" i="57"/>
  <c r="DP190" i="57"/>
  <c r="ET190" i="57"/>
  <c r="FI190" i="57"/>
  <c r="GC190" i="57"/>
  <c r="D189" i="57"/>
  <c r="R189" i="57"/>
  <c r="AF189" i="57"/>
  <c r="AT189" i="57"/>
  <c r="BV189" i="57"/>
  <c r="CP190" i="57"/>
  <c r="AJ189" i="57"/>
  <c r="D190" i="57"/>
  <c r="DU190" i="57"/>
  <c r="CO189" i="57"/>
  <c r="AJ190" i="57"/>
  <c r="GJ190" i="57"/>
  <c r="CB189" i="57"/>
  <c r="AK190" i="57"/>
  <c r="GK190" i="57"/>
  <c r="AL190" i="57"/>
  <c r="AM190" i="57" s="1"/>
  <c r="FB190" i="57"/>
  <c r="FC190" i="57" s="1"/>
  <c r="BB189" i="57"/>
  <c r="I190" i="57"/>
  <c r="EN190" i="57"/>
  <c r="Y190" i="57"/>
  <c r="EO190" i="57"/>
  <c r="AP189" i="57"/>
  <c r="AD190" i="57"/>
  <c r="AS190" i="57"/>
  <c r="BH190" i="57"/>
  <c r="BX190" i="57"/>
  <c r="CL190" i="57"/>
  <c r="DB190" i="57"/>
  <c r="DC190" i="57" s="1"/>
  <c r="DQ190" i="57"/>
  <c r="EF190" i="57"/>
  <c r="FJ190" i="57"/>
  <c r="GD190" i="57"/>
  <c r="GE190" i="57" s="1"/>
  <c r="E189" i="57"/>
  <c r="AG189" i="57"/>
  <c r="BI189" i="57"/>
  <c r="CK189" i="57"/>
  <c r="DM189" i="57"/>
  <c r="DN189" i="57"/>
  <c r="H189" i="57"/>
  <c r="T190" i="57"/>
  <c r="EJ190" i="57"/>
  <c r="DQ189" i="57"/>
  <c r="CR190" i="57"/>
  <c r="J189" i="57"/>
  <c r="DR189" i="57"/>
  <c r="AZ190" i="57"/>
  <c r="EL190" i="57"/>
  <c r="DE189" i="57"/>
  <c r="BP190" i="57"/>
  <c r="L189" i="57"/>
  <c r="BP189" i="57"/>
  <c r="BQ190" i="57"/>
  <c r="M189" i="57"/>
  <c r="J190" i="57"/>
  <c r="DZ190" i="57"/>
  <c r="GN190" i="57"/>
  <c r="CF189" i="57"/>
  <c r="P190" i="57"/>
  <c r="AT190" i="57"/>
  <c r="BI190" i="57"/>
  <c r="BY190" i="57"/>
  <c r="CN190" i="57"/>
  <c r="DR190" i="57"/>
  <c r="EG190" i="57"/>
  <c r="EV190" i="57"/>
  <c r="F189" i="57"/>
  <c r="T189" i="57"/>
  <c r="AH189" i="57"/>
  <c r="AV189" i="57"/>
  <c r="BJ189" i="57"/>
  <c r="BX189" i="57"/>
  <c r="CL189" i="57"/>
  <c r="CZ189" i="57"/>
  <c r="DT190" i="57"/>
  <c r="BZ189" i="57"/>
  <c r="AX190" i="57"/>
  <c r="GH190" i="57"/>
  <c r="E190" i="57"/>
  <c r="DV190" i="57"/>
  <c r="AL189" i="57"/>
  <c r="CP189" i="57"/>
  <c r="CD190" i="57"/>
  <c r="Y189" i="57"/>
  <c r="BA190" i="57"/>
  <c r="FV190" i="57"/>
  <c r="FW190" i="57" s="1"/>
  <c r="CD189" i="57"/>
  <c r="CF190" i="57"/>
  <c r="FD190" i="57"/>
  <c r="BQ189" i="57"/>
  <c r="CG190" i="57"/>
  <c r="BR189" i="57"/>
  <c r="Q190" i="57"/>
  <c r="AF190" i="57"/>
  <c r="AV190" i="57"/>
  <c r="BJ190" i="57"/>
  <c r="BZ190" i="57"/>
  <c r="CO190" i="57"/>
  <c r="DD190" i="57"/>
  <c r="EH190" i="57"/>
  <c r="EW190" i="57"/>
  <c r="FL190" i="57"/>
  <c r="GF190" i="57"/>
  <c r="U189" i="57"/>
  <c r="AW189" i="57"/>
  <c r="BY189" i="57"/>
  <c r="DA189" i="57"/>
  <c r="R190" i="57"/>
  <c r="AG190" i="57"/>
  <c r="AW190" i="57"/>
  <c r="BL190" i="57"/>
  <c r="GG190" i="57"/>
  <c r="BL189" i="57"/>
  <c r="DP189" i="57"/>
  <c r="BM190" i="57"/>
  <c r="GP189" i="57"/>
  <c r="FX189" i="57"/>
  <c r="ET189" i="57"/>
  <c r="EW189" i="57"/>
  <c r="DZ189" i="57"/>
  <c r="GO189" i="57"/>
  <c r="FV189" i="57"/>
  <c r="EF189" i="57"/>
  <c r="EV189" i="57"/>
  <c r="FM189" i="57"/>
  <c r="EG189" i="57"/>
  <c r="GN189" i="57"/>
  <c r="FU189" i="57"/>
  <c r="GL189" i="57"/>
  <c r="FT189" i="57"/>
  <c r="EH189" i="57"/>
  <c r="EX189" i="57"/>
  <c r="ER189" i="57"/>
  <c r="GK189" i="57"/>
  <c r="GJ189" i="57"/>
  <c r="EJ189" i="57"/>
  <c r="EZ189" i="57"/>
  <c r="FA189" i="57"/>
  <c r="DV189" i="57"/>
  <c r="FB189" i="57"/>
  <c r="EP189" i="57"/>
  <c r="GH189" i="57"/>
  <c r="EK189" i="57"/>
  <c r="EL189" i="57"/>
  <c r="GG189" i="57"/>
  <c r="GF189" i="57"/>
  <c r="FD189" i="57"/>
  <c r="EO189" i="57"/>
  <c r="FH189" i="57"/>
  <c r="EB189" i="57"/>
  <c r="GD189" i="57"/>
  <c r="DX189" i="57"/>
  <c r="EN189" i="57"/>
  <c r="FE189" i="57"/>
  <c r="DY189" i="57"/>
  <c r="FF189" i="57"/>
  <c r="GC189" i="57"/>
  <c r="GB189" i="57"/>
  <c r="FZ189" i="57"/>
  <c r="FY189" i="57"/>
  <c r="EC189" i="57"/>
  <c r="ES189" i="57"/>
  <c r="FJ189" i="57"/>
  <c r="ED189" i="57"/>
  <c r="FL189" i="57"/>
  <c r="FN189" i="57"/>
  <c r="FI189" i="57"/>
  <c r="K3" i="1"/>
  <c r="BG190" i="57" l="1"/>
  <c r="BO190" i="57"/>
  <c r="DK190" i="57"/>
  <c r="EY190" i="57"/>
  <c r="FK190" i="57"/>
  <c r="BS190" i="57"/>
  <c r="CA190" i="57"/>
  <c r="EA190" i="57"/>
  <c r="AA190" i="57"/>
  <c r="EI190" i="57"/>
  <c r="K190" i="57"/>
  <c r="EQ190" i="57"/>
  <c r="BK190" i="57"/>
  <c r="CY190" i="57"/>
  <c r="GA190" i="57"/>
  <c r="S190" i="57"/>
  <c r="DW190" i="57"/>
  <c r="AE190" i="57"/>
  <c r="DG190" i="57"/>
  <c r="CU190" i="57"/>
  <c r="CM190" i="57"/>
  <c r="CE190" i="57"/>
  <c r="CI190" i="57"/>
  <c r="FG190" i="57"/>
  <c r="GI190" i="57"/>
  <c r="DS190" i="57"/>
  <c r="BW190" i="57"/>
  <c r="W190" i="57"/>
  <c r="BC190" i="57"/>
  <c r="AQ190" i="57"/>
  <c r="AU190" i="57"/>
  <c r="GQ190" i="57"/>
  <c r="EU190" i="57"/>
  <c r="AY190" i="57"/>
  <c r="G190" i="57"/>
  <c r="EM190" i="57"/>
  <c r="CQ190" i="57"/>
  <c r="EE190" i="57"/>
  <c r="GM190" i="57"/>
  <c r="GP184" i="57"/>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V179"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3" i="57"/>
  <c r="B193" i="57"/>
  <c r="A194" i="57"/>
  <c r="B194"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l="1"/>
  <c r="P188" i="57"/>
  <c r="AB188" i="57"/>
  <c r="AN188" i="57"/>
  <c r="AZ188" i="57"/>
  <c r="BL188" i="57"/>
  <c r="BX188" i="57"/>
  <c r="CJ188" i="57"/>
  <c r="CV188" i="57"/>
  <c r="DH188" i="57"/>
  <c r="DT188" i="57"/>
  <c r="EF188" i="57"/>
  <c r="ER188" i="57"/>
  <c r="FD188" i="57"/>
  <c r="FT188" i="57"/>
  <c r="GF188" i="57"/>
  <c r="R188" i="57"/>
  <c r="S189" i="57" s="1"/>
  <c r="AD188" i="57"/>
  <c r="AE189" i="57" s="1"/>
  <c r="BB188" i="57"/>
  <c r="BC189" i="57" s="1"/>
  <c r="BZ188" i="57"/>
  <c r="CA189" i="57" s="1"/>
  <c r="CL188" i="57"/>
  <c r="CM189" i="57" s="1"/>
  <c r="DJ188" i="57"/>
  <c r="DK189" i="57" s="1"/>
  <c r="EH188" i="57"/>
  <c r="EI189" i="57" s="1"/>
  <c r="ET188" i="57"/>
  <c r="EU189" i="57" s="1"/>
  <c r="FV188" i="57"/>
  <c r="FW189" i="57" s="1"/>
  <c r="GH188" i="57"/>
  <c r="GI189" i="57" s="1"/>
  <c r="BD188" i="57"/>
  <c r="FH188" i="57"/>
  <c r="BE188" i="57"/>
  <c r="FY188" i="57"/>
  <c r="E188" i="57"/>
  <c r="Q188" i="57"/>
  <c r="AC188" i="57"/>
  <c r="AO188" i="57"/>
  <c r="BA188" i="57"/>
  <c r="BM188" i="57"/>
  <c r="BY188" i="57"/>
  <c r="CK188" i="57"/>
  <c r="CW188" i="57"/>
  <c r="DI188" i="57"/>
  <c r="DU188" i="57"/>
  <c r="EG188" i="57"/>
  <c r="ES188" i="57"/>
  <c r="FE188" i="57"/>
  <c r="FU188" i="57"/>
  <c r="GG188" i="57"/>
  <c r="F188" i="57"/>
  <c r="G189" i="57" s="1"/>
  <c r="AP188" i="57"/>
  <c r="AQ189" i="57" s="1"/>
  <c r="BN188" i="57"/>
  <c r="BO189" i="57" s="1"/>
  <c r="CX188" i="57"/>
  <c r="CY189" i="57" s="1"/>
  <c r="DV188" i="57"/>
  <c r="DW189" i="57" s="1"/>
  <c r="FF188" i="57"/>
  <c r="FG189" i="57" s="1"/>
  <c r="AF188" i="57"/>
  <c r="EV188" i="57"/>
  <c r="AG188" i="57"/>
  <c r="EK188" i="57"/>
  <c r="J188" i="57"/>
  <c r="K189" i="57" s="1"/>
  <c r="V188" i="57"/>
  <c r="W189" i="57" s="1"/>
  <c r="AH188" i="57"/>
  <c r="AI189" i="57" s="1"/>
  <c r="AT188" i="57"/>
  <c r="AU189" i="57" s="1"/>
  <c r="BF188" i="57"/>
  <c r="BG189" i="57" s="1"/>
  <c r="BR188" i="57"/>
  <c r="BS189" i="57" s="1"/>
  <c r="CD188" i="57"/>
  <c r="CE189" i="57" s="1"/>
  <c r="CP188" i="57"/>
  <c r="CQ189" i="57" s="1"/>
  <c r="DB188" i="57"/>
  <c r="DC189" i="57" s="1"/>
  <c r="DN188" i="57"/>
  <c r="DO189" i="57" s="1"/>
  <c r="DZ188" i="57"/>
  <c r="EA189" i="57" s="1"/>
  <c r="EL188" i="57"/>
  <c r="EM189" i="57" s="1"/>
  <c r="EX188" i="57"/>
  <c r="EY189" i="57" s="1"/>
  <c r="FJ188" i="57"/>
  <c r="FK189" i="57" s="1"/>
  <c r="FZ188" i="57"/>
  <c r="GA189" i="57" s="1"/>
  <c r="GL188" i="57"/>
  <c r="GM189" i="57" s="1"/>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O189" i="57" s="1"/>
  <c r="Z188" i="57"/>
  <c r="AA189" i="57" s="1"/>
  <c r="AL188" i="57"/>
  <c r="AM189" i="57" s="1"/>
  <c r="AX188" i="57"/>
  <c r="AY189" i="57" s="1"/>
  <c r="BJ188" i="57"/>
  <c r="BK189" i="57" s="1"/>
  <c r="BV188" i="57"/>
  <c r="BW189" i="57" s="1"/>
  <c r="CH188" i="57"/>
  <c r="CI189" i="57" s="1"/>
  <c r="CT188" i="57"/>
  <c r="CU189" i="57" s="1"/>
  <c r="DF188" i="57"/>
  <c r="DG189" i="57" s="1"/>
  <c r="DR188" i="57"/>
  <c r="DS189" i="57" s="1"/>
  <c r="ED188" i="57"/>
  <c r="EE189" i="57" s="1"/>
  <c r="EP188" i="57"/>
  <c r="EQ189" i="57" s="1"/>
  <c r="FB188" i="57"/>
  <c r="FC189" i="57" s="1"/>
  <c r="FN188" i="57"/>
  <c r="FO189" i="57" s="1"/>
  <c r="GD188" i="57"/>
  <c r="GE189" i="57" s="1"/>
  <c r="GP188" i="57"/>
  <c r="GQ189" i="57" s="1"/>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AH186" i="57"/>
  <c r="BF186" i="57"/>
  <c r="CD186" i="57"/>
  <c r="DB186" i="57"/>
  <c r="DZ186" i="57"/>
  <c r="EX186" i="57"/>
  <c r="FZ186" i="57"/>
  <c r="FD186" i="57"/>
  <c r="AO186" i="57"/>
  <c r="DI186" i="57"/>
  <c r="BB186" i="57"/>
  <c r="DJ186" i="57"/>
  <c r="GH186" i="57"/>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AU68" i="57"/>
  <c r="AU72" i="57"/>
  <c r="CU66" i="57"/>
  <c r="CU70" i="57"/>
  <c r="CU74" i="57"/>
  <c r="CU78" i="57"/>
  <c r="CU82" i="57"/>
  <c r="CU86" i="57"/>
  <c r="CU90" i="57"/>
  <c r="CU94" i="57"/>
  <c r="CU98" i="57"/>
  <c r="CU102" i="57"/>
  <c r="CU106" i="57"/>
  <c r="CU110" i="57"/>
  <c r="CU114" i="57"/>
  <c r="CU122" i="57"/>
  <c r="CU126" i="57"/>
  <c r="CU130" i="57"/>
  <c r="CU138" i="57"/>
  <c r="CU142" i="57"/>
  <c r="CU146" i="57"/>
  <c r="CU150" i="57"/>
  <c r="CU154" i="57"/>
  <c r="CU158" i="57"/>
  <c r="CU162" i="57"/>
  <c r="CU166" i="57"/>
  <c r="CU170" i="57"/>
  <c r="BC89" i="57"/>
  <c r="AU120" i="57"/>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s="1"/>
  <c r="R185" i="57"/>
  <c r="S185" i="57" s="1"/>
  <c r="AD185" i="57"/>
  <c r="AE185" i="57" s="1"/>
  <c r="AP185" i="57"/>
  <c r="AQ185" i="57" s="1"/>
  <c r="BB185" i="57"/>
  <c r="BC185" i="57" s="1"/>
  <c r="BN185" i="57"/>
  <c r="BO185" i="57" s="1"/>
  <c r="BZ185" i="57"/>
  <c r="CA185" i="57" s="1"/>
  <c r="CL185" i="57"/>
  <c r="CM185" i="57" s="1"/>
  <c r="CX185" i="57"/>
  <c r="CY185" i="57" s="1"/>
  <c r="DJ185" i="57"/>
  <c r="DK185" i="57" s="1"/>
  <c r="DV185" i="57"/>
  <c r="DW185" i="57" s="1"/>
  <c r="EH185" i="57"/>
  <c r="EI185" i="57" s="1"/>
  <c r="ET185" i="57"/>
  <c r="EU185" i="57" s="1"/>
  <c r="FF185" i="57"/>
  <c r="FG185" i="57" s="1"/>
  <c r="FV185" i="57"/>
  <c r="FW185" i="57" s="1"/>
  <c r="GH185" i="57"/>
  <c r="GI185" i="57" s="1"/>
  <c r="H185" i="57"/>
  <c r="T185" i="57"/>
  <c r="AF185" i="57"/>
  <c r="AR185" i="57"/>
  <c r="BD185" i="57"/>
  <c r="BP185" i="57"/>
  <c r="CB185" i="57"/>
  <c r="CN185" i="57"/>
  <c r="CZ185" i="57"/>
  <c r="DL185" i="57"/>
  <c r="DX185" i="57"/>
  <c r="EJ185" i="57"/>
  <c r="EV185" i="57"/>
  <c r="FH185" i="57"/>
  <c r="FX185" i="57"/>
  <c r="GJ185" i="57"/>
  <c r="AX185" i="57"/>
  <c r="AY185" i="57" s="1"/>
  <c r="CH185" i="57"/>
  <c r="CI185" i="57" s="1"/>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5" i="57" s="1"/>
  <c r="J185" i="57"/>
  <c r="K185" i="57" s="1"/>
  <c r="V185" i="57"/>
  <c r="W185" i="57" s="1"/>
  <c r="AH185" i="57"/>
  <c r="AI185" i="57" s="1"/>
  <c r="AT185" i="57"/>
  <c r="AU185" i="57" s="1"/>
  <c r="BF185" i="57"/>
  <c r="BG185" i="57" s="1"/>
  <c r="BR185" i="57"/>
  <c r="BS185" i="57" s="1"/>
  <c r="CD185" i="57"/>
  <c r="CE185" i="57" s="1"/>
  <c r="CP185" i="57"/>
  <c r="CQ185" i="57" s="1"/>
  <c r="DB185" i="57"/>
  <c r="DC185" i="57" s="1"/>
  <c r="DN185" i="57"/>
  <c r="DO185" i="57" s="1"/>
  <c r="DZ185" i="57"/>
  <c r="EA185" i="57" s="1"/>
  <c r="EL185" i="57"/>
  <c r="EM185" i="57" s="1"/>
  <c r="EX185" i="57"/>
  <c r="EY185" i="57" s="1"/>
  <c r="FJ185" i="57"/>
  <c r="FK185" i="57" s="1"/>
  <c r="FZ185" i="57"/>
  <c r="GA185" i="57" s="1"/>
  <c r="GL185" i="57"/>
  <c r="GM185" i="57" s="1"/>
  <c r="Z185" i="57"/>
  <c r="AA185" i="57" s="1"/>
  <c r="GD185" i="57"/>
  <c r="GE185" i="57" s="1"/>
  <c r="AL185" i="57"/>
  <c r="AM185" i="57" s="1"/>
  <c r="DR185" i="57"/>
  <c r="DS185" i="57" s="1"/>
  <c r="GP185" i="57"/>
  <c r="GQ185" i="57" s="1"/>
  <c r="L185" i="57"/>
  <c r="X185" i="57"/>
  <c r="AJ185" i="57"/>
  <c r="AV185" i="57"/>
  <c r="BH185" i="57"/>
  <c r="BT185" i="57"/>
  <c r="CF185" i="57"/>
  <c r="CR185" i="57"/>
  <c r="DD185" i="57"/>
  <c r="DP185" i="57"/>
  <c r="EB185" i="57"/>
  <c r="EN185" i="57"/>
  <c r="EZ185" i="57"/>
  <c r="FL185" i="57"/>
  <c r="GB185" i="57"/>
  <c r="GN185" i="57"/>
  <c r="N185" i="57"/>
  <c r="O185" i="57" s="1"/>
  <c r="CT185" i="57"/>
  <c r="CU185" i="57" s="1"/>
  <c r="ED185" i="57"/>
  <c r="EE185" i="57" s="1"/>
  <c r="FB185" i="57"/>
  <c r="FC185" i="57" s="1"/>
  <c r="M185" i="57"/>
  <c r="Y185" i="57"/>
  <c r="AK185" i="57"/>
  <c r="AW185" i="57"/>
  <c r="BI185" i="57"/>
  <c r="BU185" i="57"/>
  <c r="CG185" i="57"/>
  <c r="CS185" i="57"/>
  <c r="DE185" i="57"/>
  <c r="DQ185" i="57"/>
  <c r="EC185" i="57"/>
  <c r="EO185" i="57"/>
  <c r="FA185" i="57"/>
  <c r="FM185" i="57"/>
  <c r="GC185" i="57"/>
  <c r="GO185" i="57"/>
  <c r="BV185" i="57"/>
  <c r="BW185" i="57" s="1"/>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GQ188" i="57" l="1"/>
  <c r="GE188" i="57"/>
  <c r="AM188" i="57"/>
  <c r="DC188" i="57"/>
  <c r="DS188" i="57"/>
  <c r="GM188" i="57"/>
  <c r="AU188" i="57"/>
  <c r="AQ188" i="57"/>
  <c r="EU188" i="57"/>
  <c r="DG188" i="57"/>
  <c r="GA188" i="57"/>
  <c r="AI188" i="57"/>
  <c r="G188" i="57"/>
  <c r="EI188" i="57"/>
  <c r="CU188" i="57"/>
  <c r="FK188" i="57"/>
  <c r="W188" i="57"/>
  <c r="DK188" i="57"/>
  <c r="CI188" i="57"/>
  <c r="EY188" i="57"/>
  <c r="K188" i="57"/>
  <c r="CM188" i="57"/>
  <c r="BW188" i="57"/>
  <c r="EM188" i="57"/>
  <c r="CA188" i="57"/>
  <c r="BK188" i="57"/>
  <c r="EA188" i="57"/>
  <c r="BC188" i="57"/>
  <c r="AY188" i="57"/>
  <c r="DO188" i="57"/>
  <c r="AE188" i="57"/>
  <c r="S188" i="57"/>
  <c r="FO188" i="57"/>
  <c r="AA188" i="57"/>
  <c r="CQ188" i="57"/>
  <c r="FG188" i="57"/>
  <c r="FC188" i="57"/>
  <c r="O188" i="57"/>
  <c r="CE188" i="57"/>
  <c r="DW188" i="57"/>
  <c r="EQ188" i="57"/>
  <c r="BS188" i="57"/>
  <c r="CY188" i="57"/>
  <c r="GI188" i="57"/>
  <c r="EE188" i="57"/>
  <c r="BG188" i="57"/>
  <c r="BO188" i="57"/>
  <c r="FW188" i="57"/>
  <c r="GQ187" i="57"/>
  <c r="AY187" i="57"/>
  <c r="EM187" i="57"/>
  <c r="DO187" i="57"/>
  <c r="EU187" i="57"/>
  <c r="G187" i="57"/>
  <c r="GE187" i="57"/>
  <c r="AM187" i="57"/>
  <c r="DC187" i="57"/>
  <c r="EI187" i="57"/>
  <c r="GA187" i="57"/>
  <c r="FO187" i="57"/>
  <c r="AA187" i="57"/>
  <c r="BG187" i="57"/>
  <c r="DW187" i="57"/>
  <c r="CQ187" i="57"/>
  <c r="FC187" i="57"/>
  <c r="O187" i="57"/>
  <c r="AU187" i="57"/>
  <c r="DK187" i="57"/>
  <c r="BS187" i="57"/>
  <c r="EQ187" i="57"/>
  <c r="AI187" i="57"/>
  <c r="CY187" i="57"/>
  <c r="EE187" i="57"/>
  <c r="W187" i="57"/>
  <c r="GM187" i="57"/>
  <c r="CM187" i="57"/>
  <c r="DS187" i="57"/>
  <c r="K187" i="57"/>
  <c r="EA187" i="57"/>
  <c r="CA187" i="57"/>
  <c r="DG187" i="57"/>
  <c r="EY187" i="57"/>
  <c r="BO187" i="57"/>
  <c r="CU187" i="57"/>
  <c r="CE187" i="57"/>
  <c r="BC187" i="57"/>
  <c r="CI187" i="57"/>
  <c r="GI187" i="57"/>
  <c r="AQ187" i="57"/>
  <c r="BW187" i="57"/>
  <c r="FW187" i="57"/>
  <c r="AE187" i="57"/>
  <c r="BK187" i="57"/>
  <c r="FK187" i="57"/>
  <c r="FG187" i="57"/>
  <c r="S187" i="57"/>
  <c r="CY186" i="57"/>
  <c r="CI186" i="57"/>
  <c r="BC186" i="57"/>
  <c r="BS186" i="57"/>
  <c r="GQ186" i="57"/>
  <c r="FW186" i="57"/>
  <c r="O186" i="57"/>
  <c r="EE186" i="57"/>
  <c r="GI186" i="57"/>
  <c r="AI186" i="57"/>
  <c r="DO186" i="57"/>
  <c r="EI186" i="57"/>
  <c r="DG186" i="57"/>
  <c r="DK186" i="57"/>
  <c r="K186" i="57"/>
  <c r="CQ186" i="57"/>
  <c r="CA186" i="57"/>
  <c r="BK186" i="57"/>
  <c r="AU186" i="57"/>
  <c r="AE186" i="57"/>
  <c r="AM186" i="57"/>
  <c r="W186" i="57"/>
  <c r="FG186" i="57"/>
  <c r="AA186" i="57"/>
  <c r="FO186" i="57"/>
  <c r="DW186" i="57"/>
  <c r="GA186" i="57"/>
  <c r="EU186" i="57"/>
  <c r="EQ186" i="57"/>
  <c r="CM186" i="57"/>
  <c r="EY186" i="57"/>
  <c r="BO186" i="57"/>
  <c r="DS186" i="57"/>
  <c r="AQ186" i="57"/>
  <c r="EA186" i="57"/>
  <c r="CU186" i="57"/>
  <c r="DC186" i="57"/>
  <c r="GM186" i="57"/>
  <c r="G186" i="57"/>
  <c r="BW186" i="57"/>
  <c r="GE186" i="57"/>
  <c r="S186" i="57"/>
  <c r="CE186" i="57"/>
  <c r="FK186" i="57"/>
  <c r="AY186" i="57"/>
  <c r="FC186" i="57"/>
  <c r="BG186" i="57"/>
  <c r="EM186" i="57"/>
  <c r="D1" i="57"/>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J35" i="23" l="1"/>
  <c r="K34" i="23"/>
  <c r="J34" i="23"/>
  <c r="H35" i="23"/>
  <c r="I34" i="23"/>
  <c r="H34" i="23"/>
  <c r="F35" i="23"/>
  <c r="G34" i="23"/>
  <c r="F34" i="23"/>
  <c r="D35" i="23"/>
  <c r="E34" i="23"/>
  <c r="D34" i="23"/>
  <c r="H31" i="23" l="1"/>
  <c r="I31" i="23"/>
  <c r="K31" i="23"/>
  <c r="J31" i="23"/>
  <c r="J32" i="23"/>
  <c r="H32" i="23"/>
  <c r="AI3" i="1" l="1"/>
  <c r="AF3" i="1"/>
  <c r="AC3" i="1"/>
  <c r="Z3" i="1"/>
  <c r="W3" i="1"/>
  <c r="T3" i="1"/>
  <c r="Q3" i="1"/>
  <c r="N3" i="1"/>
  <c r="H3" i="1"/>
  <c r="E3" i="1"/>
  <c r="A4" i="1" l="1"/>
  <c r="AI4" i="1" l="1"/>
  <c r="Z4" i="1"/>
  <c r="Q4" i="1"/>
  <c r="E4" i="1"/>
  <c r="N4" i="1"/>
  <c r="W4" i="1"/>
  <c r="AF4" i="1"/>
  <c r="B4" i="1"/>
  <c r="AC4" i="1"/>
  <c r="T4" i="1"/>
  <c r="K4" i="1"/>
  <c r="H4" i="1"/>
  <c r="A5" i="1"/>
  <c r="A6" i="1" l="1"/>
  <c r="A7" i="1" l="1"/>
  <c r="A8" i="1" l="1"/>
  <c r="A9" i="1" l="1"/>
  <c r="A10" i="1" l="1"/>
  <c r="A11" i="1" l="1"/>
  <c r="A12" i="1" l="1"/>
  <c r="A13" i="1" l="1"/>
  <c r="A14" i="1" l="1"/>
  <c r="A15" i="1" l="1"/>
  <c r="A16" i="1" l="1"/>
  <c r="A17" i="1" l="1"/>
  <c r="A18" i="1" l="1"/>
  <c r="A19" i="1" l="1"/>
  <c r="A20" i="1" l="1"/>
  <c r="A21" i="1" l="1"/>
  <c r="A22" i="1" l="1"/>
  <c r="A23" i="1" l="1"/>
  <c r="A24" i="1" l="1"/>
  <c r="A25" i="1" l="1"/>
  <c r="A26" i="1" l="1"/>
  <c r="A27" i="1" l="1"/>
  <c r="A28" i="1" l="1"/>
  <c r="A29" i="1" l="1"/>
  <c r="A30" i="1" l="1"/>
  <c r="A31" i="1" l="1"/>
  <c r="A32" i="1" l="1"/>
  <c r="A33" i="1" l="1"/>
  <c r="D25" i="23"/>
  <c r="A34" i="1" l="1"/>
  <c r="D9" i="23"/>
  <c r="E9" i="23"/>
  <c r="F9" i="23"/>
  <c r="G9" i="23"/>
  <c r="H9" i="23"/>
  <c r="I9" i="23"/>
  <c r="J9" i="23"/>
  <c r="K9" i="23"/>
  <c r="A35" i="1" l="1"/>
  <c r="D20" i="23"/>
  <c r="A36" i="1" l="1"/>
  <c r="E25" i="23"/>
  <c r="F25" i="23"/>
  <c r="G25" i="23"/>
  <c r="H25" i="23"/>
  <c r="I25" i="23"/>
  <c r="J25" i="23"/>
  <c r="K25" i="23"/>
  <c r="D24" i="23"/>
  <c r="E24" i="23"/>
  <c r="F24" i="23"/>
  <c r="G24" i="23"/>
  <c r="H24" i="23"/>
  <c r="I24" i="23"/>
  <c r="J24" i="23"/>
  <c r="K24" i="23"/>
  <c r="AM27" i="1"/>
  <c r="A37" i="1" l="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l="1"/>
  <c r="AM5" i="1"/>
  <c r="A39" i="1" l="1"/>
  <c r="AM6" i="1"/>
  <c r="A40" i="1" l="1"/>
  <c r="AM7" i="1"/>
  <c r="A41" i="1" l="1"/>
  <c r="AM8" i="1"/>
  <c r="A42" i="1" l="1"/>
  <c r="AM9" i="1"/>
  <c r="A43" i="1" l="1"/>
  <c r="AM10" i="1"/>
  <c r="A44" i="1" l="1"/>
  <c r="AM11" i="1"/>
  <c r="A45" i="1" l="1"/>
  <c r="AM12" i="1"/>
  <c r="A46" i="1" l="1"/>
  <c r="AM13" i="1"/>
  <c r="A47" i="1" l="1"/>
  <c r="AM14" i="1"/>
  <c r="A48" i="1" l="1"/>
  <c r="AM15" i="1"/>
  <c r="A49" i="1" l="1"/>
  <c r="AM16" i="1"/>
  <c r="A50" i="1" l="1"/>
  <c r="AM17" i="1"/>
  <c r="A51" i="1" l="1"/>
  <c r="AM18" i="1"/>
  <c r="A52" i="1" l="1"/>
  <c r="AM19" i="1"/>
  <c r="A53" i="1" l="1"/>
  <c r="AM20" i="1"/>
  <c r="AM21" i="1" l="1"/>
  <c r="AM22" i="1" l="1"/>
  <c r="AM23" i="1" l="1"/>
  <c r="AM24" i="1" l="1"/>
  <c r="AM25" i="1" l="1"/>
  <c r="AM26" i="1" l="1"/>
  <c r="AM28" i="1" l="1"/>
  <c r="AM29" i="1" l="1"/>
  <c r="AM30" i="1" l="1"/>
  <c r="AM31" i="1" l="1"/>
  <c r="AM32" i="1" l="1"/>
  <c r="K26" i="23" l="1"/>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<sst xmlns="http://schemas.openxmlformats.org/spreadsheetml/2006/main" count="11984" uniqueCount="77">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</sst>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2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38">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9" fontId="0" fillId="0" borderId="0" xfId="4" applyFont="1" applyAlignment="1">
      <alignment horizontal="center"/>
    </xf>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xf numFmtId="1" fontId="11" fillId="0" borderId="27" xfId="2" applyNumberFormat="1" applyFont="1" applyFill="1" applyBorder="1" applyAlignment="1">
      <alignment horizontal="right" vertical="center"/>
    </xf>
    <xf numFmtId="1" fontId="11" fillId="0" borderId="28" xfId="2" applyNumberFormat="1" applyFont="1" applyFill="1" applyBorder="1" applyAlignment="1">
      <alignment horizontal="right" vertical="center"/>
    </xf>
    <xf numFmtId="1" fontId="11" fillId="0" borderId="0" xfId="2" quotePrefix="1" applyNumberFormat="1" applyFont="1" applyFill="1" applyAlignment="1" applyProtection="1">
      <alignment horizontal="right" vertical="center"/>
      <protection hidden="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Normal="100" workbookViewId="0">
      <selection activeCell="K9" sqref="K9"/>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199" t="s">
        <v>75</v>
      </c>
      <c r="B36" s="199"/>
      <c r="C36" s="199"/>
      <c r="D36" s="199"/>
      <c r="E36" s="199"/>
      <c r="F36" s="199"/>
      <c r="G36" s="199"/>
      <c r="H36" s="199"/>
      <c r="I36" s="199"/>
      <c r="J36" s="199"/>
      <c r="K36" s="199"/>
      <c r="L36" s="199"/>
      <c r="M36" s="199"/>
      <c r="N36" s="199"/>
      <c r="O36" s="199"/>
      <c r="P36" s="199"/>
    </row>
    <row r="37" spans="1:16" x14ac:dyDescent="0.25">
      <c r="A37" s="199"/>
      <c r="B37" s="199"/>
      <c r="C37" s="199"/>
      <c r="D37" s="199"/>
      <c r="E37" s="199"/>
      <c r="F37" s="199"/>
      <c r="G37" s="199"/>
      <c r="H37" s="199"/>
      <c r="I37" s="199"/>
      <c r="J37" s="199"/>
      <c r="K37" s="199"/>
      <c r="L37" s="199"/>
      <c r="M37" s="199"/>
      <c r="N37" s="199"/>
      <c r="O37" s="199"/>
      <c r="P37" s="199"/>
    </row>
    <row r="38" spans="1:16" x14ac:dyDescent="0.25">
      <c r="A38" s="199"/>
      <c r="B38" s="199"/>
      <c r="C38" s="199"/>
      <c r="D38" s="199"/>
      <c r="E38" s="199"/>
      <c r="F38" s="199"/>
      <c r="G38" s="199"/>
      <c r="H38" s="199"/>
      <c r="I38" s="199"/>
      <c r="J38" s="199"/>
      <c r="K38" s="199"/>
      <c r="L38" s="199"/>
      <c r="M38" s="199"/>
      <c r="N38" s="199"/>
      <c r="O38" s="199"/>
      <c r="P38" s="199"/>
    </row>
    <row r="39" spans="1:16" x14ac:dyDescent="0.25">
      <c r="A39" s="199"/>
      <c r="B39" s="199"/>
      <c r="C39" s="199"/>
      <c r="D39" s="199"/>
      <c r="E39" s="199"/>
      <c r="F39" s="199"/>
      <c r="G39" s="199"/>
      <c r="H39" s="199"/>
      <c r="I39" s="199"/>
      <c r="J39" s="199"/>
      <c r="K39" s="199"/>
      <c r="L39" s="199"/>
      <c r="M39" s="199"/>
      <c r="N39" s="199"/>
      <c r="O39" s="199"/>
      <c r="P39" s="199"/>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zoomScaleNormal="100" workbookViewId="0">
      <selection activeCell="B7" sqref="B7:C8"/>
    </sheetView>
  </sheetViews>
  <sheetFormatPr defaultColWidth="9.140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140625" style="64"/>
    <col min="16" max="16" width="9.42578125" style="64" customWidth="1"/>
    <col min="17" max="16384" width="9.140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00">
        <v>45674</v>
      </c>
      <c r="C7" s="201"/>
      <c r="D7" s="204"/>
      <c r="E7" s="204"/>
      <c r="F7" s="204"/>
      <c r="G7" s="204"/>
      <c r="H7" s="204"/>
      <c r="I7" s="204"/>
      <c r="J7" s="204"/>
      <c r="K7" s="205"/>
    </row>
    <row r="8" spans="2:15" x14ac:dyDescent="0.25">
      <c r="B8" s="202"/>
      <c r="C8" s="203"/>
      <c r="D8" s="206" t="s">
        <v>18</v>
      </c>
      <c r="E8" s="206"/>
      <c r="F8" s="206" t="s">
        <v>23</v>
      </c>
      <c r="G8" s="206"/>
      <c r="H8" s="206" t="s">
        <v>24</v>
      </c>
      <c r="I8" s="206"/>
      <c r="J8" s="206" t="s">
        <v>25</v>
      </c>
      <c r="K8" s="207"/>
    </row>
    <row r="9" spans="2:15" x14ac:dyDescent="0.25">
      <c r="B9" s="37" t="s">
        <v>26</v>
      </c>
      <c r="C9" s="38" t="s">
        <v>7</v>
      </c>
      <c r="D9" s="39">
        <f>VLOOKUP($B$7,'WEEKLY DATA'!$C$9:$GQ$1344,2)</f>
        <v>380</v>
      </c>
      <c r="E9" s="49">
        <f>VLOOKUP($B$7,'WEEKLY DATA'!$C$9:$GQ$1344,3)</f>
        <v>390</v>
      </c>
      <c r="F9" s="51">
        <f>VLOOKUP($B$7,'WEEKLY DATA'!$C$9:$GQ$1344,6)</f>
        <v>360</v>
      </c>
      <c r="G9" s="49">
        <f>VLOOKUP($B$7,'WEEKLY DATA'!$C$9:$GQ$1344,7)</f>
        <v>370</v>
      </c>
      <c r="H9" s="51">
        <f>VLOOKUP($B$7,'WEEKLY DATA'!$C$9:$GQ$1344,10)</f>
        <v>410</v>
      </c>
      <c r="I9" s="49">
        <f>VLOOKUP($B$7,'WEEKLY DATA'!$C$9:$GQ$1344,11)</f>
        <v>420</v>
      </c>
      <c r="J9" s="39">
        <f>VLOOKUP($B$7,'WEEKLY DATA'!$C$9:$GQ$1344,14)</f>
        <v>360</v>
      </c>
      <c r="K9" s="40">
        <f>VLOOKUP($B$7,'WEEKLY DATA'!$C$9:$GQ$1344,15)</f>
        <v>370</v>
      </c>
    </row>
    <row r="10" spans="2:15" x14ac:dyDescent="0.25">
      <c r="B10" s="41"/>
      <c r="C10" s="42" t="s">
        <v>4</v>
      </c>
      <c r="D10" s="212">
        <f>VLOOKUP($B$7,'WEEKLY DATA'!$C$9:$GQ$1344,5)</f>
        <v>10</v>
      </c>
      <c r="E10" s="213" t="e">
        <f>VLOOKUP($B$7,'[1]Grain - Fill sheet'!$A$3:$GK$1106,3)</f>
        <v>#REF!</v>
      </c>
      <c r="F10" s="214">
        <f>VLOOKUP($B$7,'WEEKLY DATA'!$C$9:$GQ$1344,9)</f>
        <v>10</v>
      </c>
      <c r="G10" s="213" t="e">
        <f>VLOOKUP($B$7,'[1]Grain - Fill sheet'!$A$3:$GK$1106,3)</f>
        <v>#REF!</v>
      </c>
      <c r="H10" s="214">
        <f>VLOOKUP($B$7,'WEEKLY DATA'!$C$9:$GQ$1344,13)</f>
        <v>5</v>
      </c>
      <c r="I10" s="213" t="e">
        <f>VLOOKUP($B$7,'[1]Grain - Fill sheet'!$A$3:$GK$1106,3)</f>
        <v>#REF!</v>
      </c>
      <c r="J10" s="212" t="str">
        <f>VLOOKUP($B$7,'WEEKLY DATA'!$C$9:$GQ$1344,17)</f>
        <v>Steady</v>
      </c>
      <c r="K10" s="215" t="e">
        <f>VLOOKUP($B$7,'[1]Grain - Fill sheet'!$A$3:$GK$1106,3)</f>
        <v>#REF!</v>
      </c>
    </row>
    <row r="11" spans="2:15" x14ac:dyDescent="0.25">
      <c r="B11" s="26" t="s">
        <v>8</v>
      </c>
      <c r="C11" s="27" t="s">
        <v>7</v>
      </c>
      <c r="D11" s="28">
        <f>VLOOKUP($B$7,'WEEKLY DATA'!$C$9:$GQ$1344,18)</f>
        <v>325</v>
      </c>
      <c r="E11" s="50">
        <f>VLOOKUP($B$7,'WEEKLY DATA'!$C$9:$GQ$1344,19)</f>
        <v>335</v>
      </c>
      <c r="F11" s="52">
        <f>VLOOKUP($B$7,'WEEKLY DATA'!$C$9:$GQ$1344,22)</f>
        <v>305</v>
      </c>
      <c r="G11" s="50">
        <f>VLOOKUP($B$7,'WEEKLY DATA'!$C$9:$GQ$1344,23)</f>
        <v>315</v>
      </c>
      <c r="H11" s="52">
        <f>VLOOKUP($B$7,'WEEKLY DATA'!$C$9:$GQ$1344,26)</f>
        <v>390</v>
      </c>
      <c r="I11" s="50">
        <f>VLOOKUP($B$7,'WEEKLY DATA'!$C$9:$GQ$1344,27)</f>
        <v>400</v>
      </c>
      <c r="J11" s="28">
        <f>VLOOKUP($B$7,'WEEKLY DATA'!$C$9:$GQ$1344,30)</f>
        <v>320</v>
      </c>
      <c r="K11" s="29">
        <f>VLOOKUP($B$7,'WEEKLY DATA'!$C$9:$GQ$1344,31)</f>
        <v>330</v>
      </c>
      <c r="M11" s="64" t="s">
        <v>17</v>
      </c>
    </row>
    <row r="12" spans="2:15" ht="15" customHeight="1" x14ac:dyDescent="0.25">
      <c r="B12" s="30"/>
      <c r="C12" s="31" t="s">
        <v>4</v>
      </c>
      <c r="D12" s="208">
        <f>VLOOKUP($B$7,'WEEKLY DATA'!$C$9:$GQ$1344,21)</f>
        <v>-5</v>
      </c>
      <c r="E12" s="209" t="e">
        <f>VLOOKUP($B$7,'[1]Grain - Fill sheet'!$A$3:$GK$1106,3)</f>
        <v>#REF!</v>
      </c>
      <c r="F12" s="210">
        <f>VLOOKUP($B$7,'WEEKLY DATA'!$C$9:$GQ$1344,25)</f>
        <v>-5</v>
      </c>
      <c r="G12" s="209" t="e">
        <f>VLOOKUP($B$7,'[1]Grain - Fill sheet'!$A$3:$GK$1106,3)</f>
        <v>#REF!</v>
      </c>
      <c r="H12" s="210">
        <f>VLOOKUP($B$7,'WEEKLY DATA'!$C$9:$GQ$1344,29)</f>
        <v>5</v>
      </c>
      <c r="I12" s="209" t="e">
        <f>VLOOKUP($B$7,'[1]Grain - Fill sheet'!$A$3:$GK$1106,3)</f>
        <v>#REF!</v>
      </c>
      <c r="J12" s="208">
        <f>VLOOKUP($B$7,'WEEKLY DATA'!$C$9:$GQ$1344,33)</f>
        <v>5</v>
      </c>
      <c r="K12" s="211" t="e">
        <f>VLOOKUP($B$7,'[1]Grain - Fill sheet'!$A$3:$GK$1106,3)</f>
        <v>#REF!</v>
      </c>
      <c r="O12" s="69"/>
    </row>
    <row r="13" spans="2:15" x14ac:dyDescent="0.25">
      <c r="B13" s="37" t="s">
        <v>57</v>
      </c>
      <c r="C13" s="38" t="s">
        <v>7</v>
      </c>
      <c r="D13" s="39">
        <f>VLOOKUP($B$7,'WEEKLY DATA'!$C$9:$GQ$1344,34)</f>
        <v>315</v>
      </c>
      <c r="E13" s="49">
        <f>VLOOKUP($B$7,'WEEKLY DATA'!$C$9:$GQ$1344,35)</f>
        <v>325</v>
      </c>
      <c r="F13" s="51">
        <f>VLOOKUP($B$7,'WEEKLY DATA'!$C$9:$GQ$1344,38)</f>
        <v>270</v>
      </c>
      <c r="G13" s="49">
        <f>VLOOKUP($B$7,'WEEKLY DATA'!$C$9:$GQ$1344,39)</f>
        <v>280</v>
      </c>
      <c r="H13" s="51">
        <f>VLOOKUP($B$7,'WEEKLY DATA'!$C$9:$GQ$1344,42)</f>
        <v>410</v>
      </c>
      <c r="I13" s="49">
        <f>VLOOKUP($B$7,'WEEKLY DATA'!$C$9:$GQ$1344,43)</f>
        <v>420</v>
      </c>
      <c r="J13" s="39">
        <f>VLOOKUP($B$7,'WEEKLY DATA'!$C$9:$GQ$1344,46)</f>
        <v>320</v>
      </c>
      <c r="K13" s="40">
        <f>VLOOKUP($B$7,'WEEKLY DATA'!$C$9:$GQ$1344,47)</f>
        <v>330</v>
      </c>
    </row>
    <row r="14" spans="2:15" ht="15" customHeight="1" x14ac:dyDescent="0.25">
      <c r="B14" s="43"/>
      <c r="C14" s="42" t="s">
        <v>4</v>
      </c>
      <c r="D14" s="212">
        <f>VLOOKUP($B$7,'WEEKLY DATA'!$C$9:$GQ$1344,37)</f>
        <v>-5</v>
      </c>
      <c r="E14" s="213"/>
      <c r="F14" s="214" t="str">
        <f>VLOOKUP($B$7,'WEEKLY DATA'!$C$9:$GQ$1344,41)</f>
        <v>Steady</v>
      </c>
      <c r="G14" s="213"/>
      <c r="H14" s="214">
        <f>VLOOKUP($B$7,'WEEKLY DATA'!$C$9:$GQ$1344,45)</f>
        <v>5</v>
      </c>
      <c r="I14" s="213"/>
      <c r="J14" s="212">
        <f>VLOOKUP($B$7,'WEEKLY DATA'!$C$9:$GQ$1344,49)</f>
        <v>5</v>
      </c>
      <c r="K14" s="215"/>
    </row>
    <row r="15" spans="2:15" x14ac:dyDescent="0.25">
      <c r="B15" s="26" t="s">
        <v>44</v>
      </c>
      <c r="C15" s="27" t="s">
        <v>7</v>
      </c>
      <c r="D15" s="28">
        <f>VLOOKUP($B$7,'WEEKLY DATA'!$C$9:$GQ$1344,50)</f>
        <v>305</v>
      </c>
      <c r="E15" s="50">
        <f>VLOOKUP($B$7,'WEEKLY DATA'!$C$9:$GQ$1344,51)</f>
        <v>315</v>
      </c>
      <c r="F15" s="52">
        <f>VLOOKUP($B$7,'WEEKLY DATA'!$C$9:$GQ$1344,54)</f>
        <v>280</v>
      </c>
      <c r="G15" s="50">
        <f>VLOOKUP($B$7,'WEEKLY DATA'!$C$9:$GQ$1344,55)</f>
        <v>290</v>
      </c>
      <c r="H15" s="52">
        <f>VLOOKUP($B$7,'WEEKLY DATA'!$C$9:$GQ$1344,58)</f>
        <v>380</v>
      </c>
      <c r="I15" s="50">
        <f>VLOOKUP($B$7,'WEEKLY DATA'!$C$9:$GQ$1344,59)</f>
        <v>390</v>
      </c>
      <c r="J15" s="28">
        <f>VLOOKUP($B$7,'WEEKLY DATA'!$C$9:$GQ$1344,62)</f>
        <v>325</v>
      </c>
      <c r="K15" s="29">
        <f>VLOOKUP($B$7,'WEEKLY DATA'!$C$9:$GQ$1344,63)</f>
        <v>335</v>
      </c>
    </row>
    <row r="16" spans="2:15" ht="15" customHeight="1" x14ac:dyDescent="0.25">
      <c r="B16" s="30"/>
      <c r="C16" s="31" t="s">
        <v>4</v>
      </c>
      <c r="D16" s="216" t="str">
        <f>VLOOKUP($B$7,'WEEKLY DATA'!$C$9:$GQ$1344,53)</f>
        <v>Steady</v>
      </c>
      <c r="E16" s="217" t="e">
        <f>VLOOKUP($B$7,'[1]Grain - Fill sheet'!$A$3:$GK$1106,3)</f>
        <v>#REF!</v>
      </c>
      <c r="F16" s="218">
        <f>VLOOKUP($B$7,'WEEKLY DATA'!$C$9:$GQ$1344,57)</f>
        <v>5</v>
      </c>
      <c r="G16" s="217" t="e">
        <f>VLOOKUP($B$7,'[1]Grain - Fill sheet'!$A$3:$GK$1106,3)</f>
        <v>#REF!</v>
      </c>
      <c r="H16" s="218">
        <f>VLOOKUP($B$7,'WEEKLY DATA'!$C$9:$GQ$1344,61)</f>
        <v>5</v>
      </c>
      <c r="I16" s="217"/>
      <c r="J16" s="208">
        <f>VLOOKUP($B$7,'WEEKLY DATA'!$C$9:$GQ$1344,65)</f>
        <v>10</v>
      </c>
      <c r="K16" s="211"/>
    </row>
    <row r="17" spans="2:11" ht="26.25" customHeight="1" x14ac:dyDescent="0.25">
      <c r="B17" s="33"/>
      <c r="C17" s="36"/>
      <c r="D17" s="219" t="s">
        <v>18</v>
      </c>
      <c r="E17" s="219"/>
      <c r="F17" s="219" t="s">
        <v>23</v>
      </c>
      <c r="G17" s="219"/>
      <c r="H17" s="219" t="s">
        <v>24</v>
      </c>
      <c r="I17" s="219"/>
      <c r="J17" s="219" t="s">
        <v>27</v>
      </c>
      <c r="K17" s="220"/>
    </row>
    <row r="18" spans="2:11" ht="19.5" customHeight="1" x14ac:dyDescent="0.25">
      <c r="B18" s="37" t="s">
        <v>11</v>
      </c>
      <c r="C18" s="38" t="s">
        <v>7</v>
      </c>
      <c r="D18" s="39">
        <f>VLOOKUP($B$7,'WEEKLY DATA'!$C$9:$GQ$1344,66)</f>
        <v>340</v>
      </c>
      <c r="E18" s="49">
        <f>VLOOKUP($B$7,'WEEKLY DATA'!$C$9:$GQ$1344,67)</f>
        <v>350</v>
      </c>
      <c r="F18" s="51">
        <f>VLOOKUP($B$7,'WEEKLY DATA'!$C$9:$GQ$1344,70)</f>
        <v>275</v>
      </c>
      <c r="G18" s="49">
        <f>VLOOKUP($B$7,'WEEKLY DATA'!$C$9:$GQ$1344,71)</f>
        <v>285</v>
      </c>
      <c r="H18" s="51">
        <f>VLOOKUP($B$7,'WEEKLY DATA'!$C$9:$GQ$1344,74)</f>
        <v>355</v>
      </c>
      <c r="I18" s="49">
        <f>VLOOKUP($B$7,'WEEKLY DATA'!$C$9:$GQ$1344,75)</f>
        <v>365</v>
      </c>
      <c r="J18" s="39">
        <f>VLOOKUP($B$7,'WEEKLY DATA'!$C$9:$GQ$1344,78)</f>
        <v>460</v>
      </c>
      <c r="K18" s="40">
        <f>VLOOKUP($B$7,'WEEKLY DATA'!$C$9:$GQ$1344,79)</f>
        <v>470</v>
      </c>
    </row>
    <row r="19" spans="2:11" ht="15" customHeight="1" x14ac:dyDescent="0.25">
      <c r="B19" s="43"/>
      <c r="C19" s="42" t="s">
        <v>4</v>
      </c>
      <c r="D19" s="212" t="str">
        <f>VLOOKUP($B$7,'WEEKLY DATA'!$C$9:$GQ$1344,69)</f>
        <v>Steady</v>
      </c>
      <c r="E19" s="213" t="e">
        <f>VLOOKUP($B$7,'[1]Grain - Fill sheet'!$A$3:$GK$1106,3)</f>
        <v>#REF!</v>
      </c>
      <c r="F19" s="214" t="str">
        <f>VLOOKUP($B$7,'WEEKLY DATA'!$C$9:$GQ$1344,73)</f>
        <v>Steady</v>
      </c>
      <c r="G19" s="213" t="e">
        <f>VLOOKUP($B$7,'[1]Grain - Fill sheet'!$A$3:$GK$1106,3)</f>
        <v>#REF!</v>
      </c>
      <c r="H19" s="214">
        <f>VLOOKUP($B$7,'WEEKLY DATA'!$C$9:$GQ$1344,77)</f>
        <v>5</v>
      </c>
      <c r="I19" s="213" t="e">
        <f>VLOOKUP($B$7,'[1]Grain - Fill sheet'!$A$3:$GK$1106,3)</f>
        <v>#REF!</v>
      </c>
      <c r="J19" s="212">
        <f>VLOOKUP($B$7,'WEEKLY DATA'!$C$9:$GQ$1344,81)</f>
        <v>10</v>
      </c>
      <c r="K19" s="215" t="e">
        <f>VLOOKUP($B$7,'[1]Grain - Fill sheet'!$A$3:$GK$1106,3)</f>
        <v>#REF!</v>
      </c>
    </row>
    <row r="20" spans="2:11" x14ac:dyDescent="0.25">
      <c r="B20" s="26" t="s">
        <v>32</v>
      </c>
      <c r="C20" s="27" t="s">
        <v>7</v>
      </c>
      <c r="D20" s="28">
        <f>VLOOKUP($B$7,'WEEKLY DATA'!$C$9:$GQ$1344,82)</f>
        <v>335</v>
      </c>
      <c r="E20" s="50">
        <f>VLOOKUP($B$7,'WEEKLY DATA'!$C$9:$GQ$1344,83)</f>
        <v>345</v>
      </c>
      <c r="F20" s="52">
        <f>VLOOKUP($B$7,'WEEKLY DATA'!$C$9:$GQ$1344,86)</f>
        <v>305</v>
      </c>
      <c r="G20" s="50">
        <f>VLOOKUP($B$7,'WEEKLY DATA'!$C$9:$GQ$1344,87)</f>
        <v>315</v>
      </c>
      <c r="H20" s="52">
        <f>VLOOKUP($B$7,'WEEKLY DATA'!$C$9:$GQ$1344,90)</f>
        <v>355</v>
      </c>
      <c r="I20" s="50">
        <f>VLOOKUP($B$7,'WEEKLY DATA'!$C$9:$GQ$1344,91)</f>
        <v>365</v>
      </c>
      <c r="J20" s="28">
        <f>VLOOKUP($B$7,'WEEKLY DATA'!$C$9:$GQ$1344,94)</f>
        <v>460</v>
      </c>
      <c r="K20" s="29">
        <f>VLOOKUP($B$7,'WEEKLY DATA'!$C$9:$GQ$1344,95)</f>
        <v>470</v>
      </c>
    </row>
    <row r="21" spans="2:11" ht="15" customHeight="1" x14ac:dyDescent="0.25">
      <c r="B21" s="30"/>
      <c r="C21" s="31" t="s">
        <v>4</v>
      </c>
      <c r="D21" s="208" t="str">
        <f>VLOOKUP($B$7,'WEEKLY DATA'!$C$9:$GQ$1344,85)</f>
        <v>Steady</v>
      </c>
      <c r="E21" s="209" t="e">
        <f>VLOOKUP($B$7,'[1]Grain - Fill sheet'!$A$3:$GK$1106,3)</f>
        <v>#REF!</v>
      </c>
      <c r="F21" s="210" t="str">
        <f>VLOOKUP($B$7,'WEEKLY DATA'!$C$9:$GQ$1344,89)</f>
        <v>Steady</v>
      </c>
      <c r="G21" s="209" t="e">
        <f>VLOOKUP($B$7,'[1]Grain - Fill sheet'!$A$3:$GK$1106,3)</f>
        <v>#REF!</v>
      </c>
      <c r="H21" s="210">
        <f>VLOOKUP($B$7,'WEEKLY DATA'!$C$9:$GQ$1344,93)</f>
        <v>5</v>
      </c>
      <c r="I21" s="209" t="e">
        <f>VLOOKUP($B$7,'[1]Grain - Fill sheet'!$A$3:$GK$1106,3)</f>
        <v>#REF!</v>
      </c>
      <c r="J21" s="208" t="str">
        <f>VLOOKUP($B$7,'WEEKLY DATA'!$C$9:$GQ$1344,97)</f>
        <v>Steady</v>
      </c>
      <c r="K21" s="211" t="e">
        <f>VLOOKUP($B$7,'[1]Grain - Fill sheet'!$A$3:$GK$1106,3)</f>
        <v>#REF!</v>
      </c>
    </row>
    <row r="22" spans="2:11" x14ac:dyDescent="0.25">
      <c r="B22" s="37" t="s">
        <v>21</v>
      </c>
      <c r="C22" s="38" t="s">
        <v>7</v>
      </c>
      <c r="D22" s="39">
        <f>VLOOKUP($B$7,'WEEKLY DATA'!$C$9:$GQ$1344,98)</f>
        <v>360</v>
      </c>
      <c r="E22" s="49">
        <f>VLOOKUP($B$7,'WEEKLY DATA'!$C$9:$GQ$1344,99)</f>
        <v>370</v>
      </c>
      <c r="F22" s="51">
        <f>VLOOKUP($B$7,'WEEKLY DATA'!$C$9:$GQ$1344,102)</f>
        <v>330</v>
      </c>
      <c r="G22" s="49">
        <f>VLOOKUP($B$7,'WEEKLY DATA'!$C$9:$GQ$1344,103)</f>
        <v>340</v>
      </c>
      <c r="H22" s="51">
        <f>VLOOKUP($B$7,'WEEKLY DATA'!$C$9:$GQ$1344,106)</f>
        <v>355</v>
      </c>
      <c r="I22" s="49">
        <f>VLOOKUP($B$7,'WEEKLY DATA'!$C$9:$GQ$1344,107)</f>
        <v>365</v>
      </c>
      <c r="J22" s="39">
        <f>VLOOKUP($B$7,'WEEKLY DATA'!$C$9:$GQ$1344,110)</f>
        <v>475</v>
      </c>
      <c r="K22" s="40">
        <f>VLOOKUP($B$7,'WEEKLY DATA'!$C$9:$GQ$1344,111)</f>
        <v>485</v>
      </c>
    </row>
    <row r="23" spans="2:11" ht="15" customHeight="1" x14ac:dyDescent="0.25">
      <c r="B23" s="41"/>
      <c r="C23" s="42" t="s">
        <v>4</v>
      </c>
      <c r="D23" s="212" t="str">
        <f>VLOOKUP($B$7,'WEEKLY DATA'!$C$9:$GQ$1344,101)</f>
        <v>Steady</v>
      </c>
      <c r="E23" s="213" t="e">
        <f>VLOOKUP($B$7,'[1]Grain - Fill sheet'!$A$3:$GK$1106,3)</f>
        <v>#REF!</v>
      </c>
      <c r="F23" s="214">
        <f>VLOOKUP($B$7,'WEEKLY DATA'!$C$9:$GQ$1344,105)</f>
        <v>5</v>
      </c>
      <c r="G23" s="213" t="e">
        <f>VLOOKUP($B$7,'[1]Grain - Fill sheet'!$A$3:$GK$1106,3)</f>
        <v>#REF!</v>
      </c>
      <c r="H23" s="214">
        <f>VLOOKUP($B$7,'WEEKLY DATA'!$C$9:$GQ$1344,109)</f>
        <v>5</v>
      </c>
      <c r="I23" s="213" t="e">
        <f>VLOOKUP($B$7,'[1]Grain - Fill sheet'!$A$3:$GK$1106,3)</f>
        <v>#REF!</v>
      </c>
      <c r="J23" s="212" t="str">
        <f>VLOOKUP($B$7,'WEEKLY DATA'!$C$9:$GQ$1344,113)</f>
        <v>Steady</v>
      </c>
      <c r="K23" s="215" t="e">
        <f>VLOOKUP($B$7,'[1]Grain - Fill sheet'!$A$3:$GK$1106,3)</f>
        <v>#REF!</v>
      </c>
    </row>
    <row r="24" spans="2:11" x14ac:dyDescent="0.25">
      <c r="B24" s="26" t="s">
        <v>56</v>
      </c>
      <c r="C24" s="27" t="s">
        <v>7</v>
      </c>
      <c r="D24" s="28">
        <f>VLOOKUP($B$7,'WEEKLY DATA'!$C$9:$GQ$1344,114)</f>
        <v>325</v>
      </c>
      <c r="E24" s="50">
        <f>VLOOKUP($B$7,'WEEKLY DATA'!$C$9:$GQ$1344,115)</f>
        <v>335</v>
      </c>
      <c r="F24" s="52">
        <f>VLOOKUP($B$7,'WEEKLY DATA'!$C$9:$GQ$1344,118)</f>
        <v>300</v>
      </c>
      <c r="G24" s="50">
        <f>VLOOKUP($B$7,'WEEKLY DATA'!$C$9:$GQ$1344,119)</f>
        <v>310</v>
      </c>
      <c r="H24" s="52">
        <f>VLOOKUP($B$7,'WEEKLY DATA'!$C$9:$GQ$1344,122)</f>
        <v>355</v>
      </c>
      <c r="I24" s="50">
        <f>VLOOKUP($B$7,'WEEKLY DATA'!$C$9:$GQ$1344,123)</f>
        <v>365</v>
      </c>
      <c r="J24" s="28">
        <f>VLOOKUP($B$7,'WEEKLY DATA'!$C$9:$GQ$1344,126)</f>
        <v>460</v>
      </c>
      <c r="K24" s="29">
        <f>VLOOKUP($B$7,'WEEKLY DATA'!$C$9:$GQ$1344,127)</f>
        <v>470</v>
      </c>
    </row>
    <row r="25" spans="2:11" ht="15" customHeight="1" x14ac:dyDescent="0.25">
      <c r="B25" s="30"/>
      <c r="C25" s="31" t="s">
        <v>4</v>
      </c>
      <c r="D25" s="208" t="str">
        <f>VLOOKUP($B$7,'WEEKLY DATA'!$C$9:$GQ$1344,117)</f>
        <v>Steady</v>
      </c>
      <c r="E25" s="209" t="e">
        <f>VLOOKUP($B$7,'[1]Grain - Fill sheet'!$A$3:$GK$1106,3)</f>
        <v>#REF!</v>
      </c>
      <c r="F25" s="210">
        <f>VLOOKUP($B$7,'WEEKLY DATA'!$C$9:$GQ$1344,121)</f>
        <v>10</v>
      </c>
      <c r="G25" s="209" t="e">
        <f>VLOOKUP($B$7,'[1]Grain - Fill sheet'!$A$3:$GK$1106,3)</f>
        <v>#REF!</v>
      </c>
      <c r="H25" s="210">
        <f>VLOOKUP($B$7,'WEEKLY DATA'!$C$9:$GQ$1344,125)</f>
        <v>5</v>
      </c>
      <c r="I25" s="209" t="e">
        <f>VLOOKUP($B$7,'[1]Grain - Fill sheet'!$A$3:$GK$1106,3)</f>
        <v>#REF!</v>
      </c>
      <c r="J25" s="208" t="str">
        <f>VLOOKUP($B$7,'WEEKLY DATA'!$C$9:$GQ$1344,129)</f>
        <v>Steady</v>
      </c>
      <c r="K25" s="211" t="e">
        <f>VLOOKUP($B$7,'[1]Grain - Fill sheet'!$A$3:$GK$1106,3)</f>
        <v>#REF!</v>
      </c>
    </row>
    <row r="26" spans="2:11" x14ac:dyDescent="0.25">
      <c r="B26" s="37" t="s">
        <v>55</v>
      </c>
      <c r="C26" s="38" t="s">
        <v>7</v>
      </c>
      <c r="D26" s="39">
        <f>VLOOKUP($B$7,'WEEKLY DATA'!$C$9:$GQ$1344,130)</f>
        <v>360</v>
      </c>
      <c r="E26" s="49">
        <f>VLOOKUP($B$7,'WEEKLY DATA'!$C$9:$GQ$1344,131)</f>
        <v>370</v>
      </c>
      <c r="F26" s="51">
        <f>VLOOKUP($B$7,'WEEKLY DATA'!$C$9:$GQ$1344,134)</f>
        <v>335</v>
      </c>
      <c r="G26" s="49">
        <f>VLOOKUP($B$7,'WEEKLY DATA'!$C$9:$GQ$1344,135)</f>
        <v>345</v>
      </c>
      <c r="H26" s="51">
        <f>VLOOKUP($B$7,'WEEKLY DATA'!$C$9:$GQ$1344,138)</f>
        <v>350</v>
      </c>
      <c r="I26" s="49">
        <f>VLOOKUP($B$7,'WEEKLY DATA'!$C$9:$GQ$1344,139)</f>
        <v>360</v>
      </c>
      <c r="J26" s="39">
        <f>VLOOKUP($B$7,'WEEKLY DATA'!$C$9:$GQ$1344,142)</f>
        <v>505</v>
      </c>
      <c r="K26" s="40">
        <f>VLOOKUP($B$7,'WEEKLY DATA'!$C$9:$GQ$1344,143)</f>
        <v>515</v>
      </c>
    </row>
    <row r="27" spans="2:11" ht="15" customHeight="1" x14ac:dyDescent="0.25">
      <c r="B27" s="41"/>
      <c r="C27" s="42" t="s">
        <v>4</v>
      </c>
      <c r="D27" s="212">
        <f>VLOOKUP($B$7,'WEEKLY DATA'!$C$9:$GQ$1344,133)</f>
        <v>5</v>
      </c>
      <c r="E27" s="213" t="e">
        <f>VLOOKUP($B$7,'[1]Grain - Fill sheet'!$A$3:$GK$1106,3)</f>
        <v>#REF!</v>
      </c>
      <c r="F27" s="214">
        <f>VLOOKUP($B$7,'WEEKLY DATA'!$C$9:$GQ$1344,137)</f>
        <v>10</v>
      </c>
      <c r="G27" s="213" t="e">
        <f>VLOOKUP($B$7,'[1]Grain - Fill sheet'!$A$3:$GK$1106,3)</f>
        <v>#REF!</v>
      </c>
      <c r="H27" s="214">
        <f>VLOOKUP($B$7,'WEEKLY DATA'!$C$9:$GQ$1344,141)</f>
        <v>5</v>
      </c>
      <c r="I27" s="213" t="e">
        <f>VLOOKUP($B$7,'[1]Grain - Fill sheet'!$A$3:$GK$1106,3)</f>
        <v>#REF!</v>
      </c>
      <c r="J27" s="212" t="str">
        <f>VLOOKUP($B$7,'WEEKLY DATA'!$C$9:$GQ$1344,145)</f>
        <v>Steady</v>
      </c>
      <c r="K27" s="215" t="e">
        <f>VLOOKUP($B$7,'[1]Grain - Fill sheet'!$A$3:$GK$1106,3)</f>
        <v>#REF!</v>
      </c>
    </row>
    <row r="28" spans="2:11" x14ac:dyDescent="0.25">
      <c r="B28" s="26" t="s">
        <v>54</v>
      </c>
      <c r="C28" s="27" t="s">
        <v>7</v>
      </c>
      <c r="D28" s="28">
        <f>VLOOKUP($B$7,'WEEKLY DATA'!$C$9:$GQ$1344,146)</f>
        <v>315</v>
      </c>
      <c r="E28" s="50">
        <f>VLOOKUP($B$7,'WEEKLY DATA'!$C$9:$GQ$1344,147)</f>
        <v>325</v>
      </c>
      <c r="F28" s="52">
        <f>VLOOKUP($B$7,'WEEKLY DATA'!$C$9:$GQ$1344,150)</f>
        <v>310</v>
      </c>
      <c r="G28" s="50">
        <f>VLOOKUP($B$7,'WEEKLY DATA'!$C$9:$GQ$1344,151)</f>
        <v>320</v>
      </c>
      <c r="H28" s="52">
        <f>VLOOKUP($B$7,'WEEKLY DATA'!$C$9:$GQ$1344,154)</f>
        <v>350</v>
      </c>
      <c r="I28" s="50">
        <f>VLOOKUP($B$7,'WEEKLY DATA'!$C$9:$GQ$1344,155)</f>
        <v>360</v>
      </c>
      <c r="J28" s="28">
        <f>VLOOKUP($B$7,'WEEKLY DATA'!$C$9:$GQ$1344,158)</f>
        <v>360</v>
      </c>
      <c r="K28" s="29">
        <f>VLOOKUP($B$7,'WEEKLY DATA'!$C$9:$GQ$1344,159)</f>
        <v>370</v>
      </c>
    </row>
    <row r="29" spans="2:11" ht="15" customHeight="1" x14ac:dyDescent="0.25">
      <c r="B29" s="32"/>
      <c r="C29" s="31" t="s">
        <v>4</v>
      </c>
      <c r="D29" s="216" t="str">
        <f>VLOOKUP($B$7,'WEEKLY DATA'!$C$9:$GQ$1344,149)</f>
        <v>Steady</v>
      </c>
      <c r="E29" s="217"/>
      <c r="F29" s="218">
        <f>VLOOKUP($B$7,'WEEKLY DATA'!$C$9:$GQ$1344,153)</f>
        <v>5</v>
      </c>
      <c r="G29" s="217"/>
      <c r="H29" s="218">
        <f>VLOOKUP($B$7,'WEEKLY DATA'!$C$9:$GQ$1344,157)</f>
        <v>5</v>
      </c>
      <c r="I29" s="217"/>
      <c r="J29" s="208" t="str">
        <f>VLOOKUP($B$7,'WEEKLY DATA'!$C$9:$GQ$1344,161)</f>
        <v>Steady</v>
      </c>
      <c r="K29" s="211"/>
    </row>
    <row r="30" spans="2:11" x14ac:dyDescent="0.25">
      <c r="B30" s="33"/>
      <c r="C30" s="34"/>
      <c r="D30" s="219" t="s">
        <v>18</v>
      </c>
      <c r="E30" s="219"/>
      <c r="F30" s="219" t="s">
        <v>23</v>
      </c>
      <c r="G30" s="219"/>
      <c r="H30" s="219" t="s">
        <v>28</v>
      </c>
      <c r="I30" s="219"/>
      <c r="J30" s="219" t="s">
        <v>29</v>
      </c>
      <c r="K30" s="220"/>
    </row>
    <row r="31" spans="2:11" x14ac:dyDescent="0.25">
      <c r="B31" s="37" t="s">
        <v>53</v>
      </c>
      <c r="C31" s="38" t="s">
        <v>7</v>
      </c>
      <c r="D31" s="39">
        <f>VLOOKUP($B$7,'WEEKLY DATA'!$C$9:$GQ$1344,162)</f>
        <v>350</v>
      </c>
      <c r="E31" s="49">
        <f>VLOOKUP($B$7,'WEEKLY DATA'!$C$9:$GQ$1344,163)</f>
        <v>360</v>
      </c>
      <c r="F31" s="51">
        <f>VLOOKUP($B$7,'WEEKLY DATA'!$C$9:$GQ$1344,166)</f>
        <v>325</v>
      </c>
      <c r="G31" s="49">
        <f>VLOOKUP($B$7,'WEEKLY DATA'!$C$9:$GQ$1344,167)</f>
        <v>335</v>
      </c>
      <c r="H31" s="51">
        <f>VLOOKUP($B$7,'WEEKLY DATA'!$C$9:$GQ$1344,174)</f>
        <v>490</v>
      </c>
      <c r="I31" s="49">
        <f>VLOOKUP($B$7,'WEEKLY DATA'!$C$9:$GQ$1344,175)</f>
        <v>500</v>
      </c>
      <c r="J31" s="39">
        <f>VLOOKUP($B$7,'WEEKLY DATA'!$C$9:$GQ$1344,178)</f>
        <v>375</v>
      </c>
      <c r="K31" s="40">
        <f>VLOOKUP($B$7,'WEEKLY DATA'!$C$9:$GQ$1344,179)</f>
        <v>385</v>
      </c>
    </row>
    <row r="32" spans="2:11" ht="15" customHeight="1" x14ac:dyDescent="0.25">
      <c r="B32" s="41"/>
      <c r="C32" s="42" t="s">
        <v>4</v>
      </c>
      <c r="D32" s="221">
        <f>VLOOKUP($B$7,'WEEKLY DATA'!$C$9:$GQ$1344,165)</f>
        <v>5</v>
      </c>
      <c r="E32" s="222" t="e">
        <f>VLOOKUP($B$7,'[1]Grain - Fill sheet'!$A$3:$GK$1106,3)</f>
        <v>#REF!</v>
      </c>
      <c r="F32" s="223" t="str">
        <f>VLOOKUP($B$7,'WEEKLY DATA'!$C$9:$GQ$1344,169)</f>
        <v>Steady</v>
      </c>
      <c r="G32" s="222" t="e">
        <f>VLOOKUP($B$7,'[1]Grain - Fill sheet'!$A$3:$GK$1106,3)</f>
        <v>#REF!</v>
      </c>
      <c r="H32" s="223">
        <f>VLOOKUP($B$7,'WEEKLY DATA'!$C$9:$GQ$1344,177)</f>
        <v>5</v>
      </c>
      <c r="I32" s="222" t="e">
        <f>VLOOKUP($B$7,'[1]Grain - Fill sheet'!$A$3:$GK$1106,3)</f>
        <v>#REF!</v>
      </c>
      <c r="J32" s="212">
        <f>VLOOKUP($B$7,'WEEKLY DATA'!$C$9:$GQ$1344,181)</f>
        <v>10</v>
      </c>
      <c r="K32" s="215" t="e">
        <f>VLOOKUP($B$7,'[1]Grain - Fill sheet'!$A$3:$GK$1106,3)</f>
        <v>#REF!</v>
      </c>
    </row>
    <row r="33" spans="1:16" ht="24.75" customHeight="1" x14ac:dyDescent="0.25">
      <c r="B33" s="33"/>
      <c r="C33" s="35"/>
      <c r="D33" s="219" t="s">
        <v>18</v>
      </c>
      <c r="E33" s="219"/>
      <c r="F33" s="219" t="s">
        <v>23</v>
      </c>
      <c r="G33" s="219"/>
      <c r="H33" s="219" t="s">
        <v>24</v>
      </c>
      <c r="I33" s="219"/>
      <c r="J33" s="219" t="s">
        <v>27</v>
      </c>
      <c r="K33" s="220"/>
    </row>
    <row r="34" spans="1:16" x14ac:dyDescent="0.25">
      <c r="B34" s="41" t="s">
        <v>30</v>
      </c>
      <c r="C34" s="44" t="s">
        <v>7</v>
      </c>
      <c r="D34" s="39">
        <f>VLOOKUP($B$7,'WEEKLY DATA'!$C$9:$GQ$1344,182)</f>
        <v>450</v>
      </c>
      <c r="E34" s="49">
        <f>VLOOKUP($B$7,'WEEKLY DATA'!$C$9:$GQ$1344,183)</f>
        <v>460</v>
      </c>
      <c r="F34" s="51">
        <f>VLOOKUP($B$7,'WEEKLY DATA'!$C$9:$GQ$1344,186)</f>
        <v>420</v>
      </c>
      <c r="G34" s="49">
        <f>VLOOKUP($B$7,'WEEKLY DATA'!$C$9:$GQ$1344,187)</f>
        <v>430</v>
      </c>
      <c r="H34" s="51">
        <f>VLOOKUP($B$7,'WEEKLY DATA'!$C$9:$GQ$1344,190)</f>
        <v>365</v>
      </c>
      <c r="I34" s="49">
        <f>VLOOKUP($B$7,'WEEKLY DATA'!$C$9:$GQ$1344,191)</f>
        <v>375</v>
      </c>
      <c r="J34" s="45">
        <f>VLOOKUP($B$7,'WEEKLY DATA'!$C$9:$GQ$1344,194)</f>
        <v>565</v>
      </c>
      <c r="K34" s="46">
        <f>VLOOKUP($B$7,'WEEKLY DATA'!$C$9:$GQ$1344,195)</f>
        <v>575</v>
      </c>
    </row>
    <row r="35" spans="1:16" ht="15" customHeight="1" x14ac:dyDescent="0.25">
      <c r="B35" s="47"/>
      <c r="C35" s="48" t="s">
        <v>4</v>
      </c>
      <c r="D35" s="221" t="str">
        <f>VLOOKUP($B$7,'WEEKLY DATA'!$C$9:$GQ$1344,185)</f>
        <v>Steady</v>
      </c>
      <c r="E35" s="222" t="e">
        <f>VLOOKUP($B$7,'[1]Grain - Fill sheet'!$A$3:$GK$1106,3)</f>
        <v>#REF!</v>
      </c>
      <c r="F35" s="223">
        <f>VLOOKUP($B$7,'WEEKLY DATA'!$C$9:$GQ$1344,189)</f>
        <v>5</v>
      </c>
      <c r="G35" s="222" t="e">
        <f>VLOOKUP($B$7,'[1]Grain - Fill sheet'!$A$3:$GK$1106,3)</f>
        <v>#REF!</v>
      </c>
      <c r="H35" s="223">
        <f>VLOOKUP($B$7,'WEEKLY DATA'!$C$9:$GQ$1344,193)</f>
        <v>5</v>
      </c>
      <c r="I35" s="222" t="e">
        <f>VLOOKUP($B$7,'[1]Grain - Fill sheet'!$A$3:$GK$1106,3)</f>
        <v>#REF!</v>
      </c>
      <c r="J35" s="221" t="str">
        <f>VLOOKUP($B$7,'WEEKLY DATA'!$C$9:$GQ$1344,197)</f>
        <v>Steady</v>
      </c>
      <c r="K35" s="225" t="e">
        <f>VLOOKUP($B$7,'[1]Grain - Fill sheet'!$A$3:$GK$1106,3)</f>
        <v>#REF!</v>
      </c>
    </row>
    <row r="36" spans="1:16" x14ac:dyDescent="0.25">
      <c r="A36" s="224" t="s">
        <v>74</v>
      </c>
      <c r="B36" s="224"/>
      <c r="C36" s="224"/>
      <c r="D36" s="224"/>
      <c r="E36" s="224"/>
      <c r="F36" s="224"/>
      <c r="G36" s="224"/>
      <c r="H36" s="224"/>
      <c r="I36" s="224"/>
      <c r="J36" s="224"/>
      <c r="K36" s="224"/>
      <c r="L36" s="224"/>
      <c r="M36" s="224"/>
      <c r="N36" s="224"/>
      <c r="O36" s="224"/>
      <c r="P36" s="224"/>
    </row>
    <row r="37" spans="1:16" x14ac:dyDescent="0.25">
      <c r="A37" s="224"/>
      <c r="B37" s="224"/>
      <c r="C37" s="224"/>
      <c r="D37" s="224"/>
      <c r="E37" s="224"/>
      <c r="F37" s="224"/>
      <c r="G37" s="224"/>
      <c r="H37" s="224"/>
      <c r="I37" s="224"/>
      <c r="J37" s="224"/>
      <c r="K37" s="224"/>
      <c r="L37" s="224"/>
      <c r="M37" s="224"/>
      <c r="N37" s="224"/>
      <c r="O37" s="224"/>
      <c r="P37" s="224"/>
    </row>
    <row r="38" spans="1:16" x14ac:dyDescent="0.25">
      <c r="A38" s="224"/>
      <c r="B38" s="224"/>
      <c r="C38" s="224"/>
      <c r="D38" s="224"/>
      <c r="E38" s="224"/>
      <c r="F38" s="224"/>
      <c r="G38" s="224"/>
      <c r="H38" s="224"/>
      <c r="I38" s="224"/>
      <c r="J38" s="224"/>
      <c r="K38" s="224"/>
      <c r="L38" s="224"/>
      <c r="M38" s="224"/>
      <c r="N38" s="224"/>
      <c r="O38" s="224"/>
      <c r="P38" s="224"/>
    </row>
    <row r="39" spans="1:16" x14ac:dyDescent="0.25">
      <c r="A39" s="224"/>
      <c r="B39" s="224"/>
      <c r="C39" s="224"/>
      <c r="D39" s="224"/>
      <c r="E39" s="224"/>
      <c r="F39" s="224"/>
      <c r="G39" s="224"/>
      <c r="H39" s="224"/>
      <c r="I39" s="224"/>
      <c r="J39" s="224"/>
      <c r="K39" s="224"/>
      <c r="L39" s="224"/>
      <c r="M39" s="224"/>
      <c r="N39" s="224"/>
      <c r="O39" s="224"/>
      <c r="P39" s="224"/>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4"/>
  <sheetViews>
    <sheetView zoomScaleNormal="100" workbookViewId="0">
      <pane xSplit="3" ySplit="10" topLeftCell="D779" activePane="bottomRight" state="frozen"/>
      <selection pane="topRight" activeCell="CC563" sqref="CC563"/>
      <selection pane="bottomLeft" activeCell="CC563" sqref="CC563"/>
      <selection pane="bottomRight" activeCell="FV796" sqref="FV796"/>
    </sheetView>
  </sheetViews>
  <sheetFormatPr defaultColWidth="9.140625" defaultRowHeight="15" x14ac:dyDescent="0.25"/>
  <cols>
    <col min="1" max="2" width="9.1406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68" max="68" width="9.140625" style="119"/>
    <col min="70" max="70" width="10.140625" customWidth="1"/>
    <col min="71" max="71" width="14" style="111" customWidth="1"/>
    <col min="72" max="72" width="9.140625" style="119"/>
    <col min="74" max="74" width="10.140625" customWidth="1"/>
    <col min="75" max="75" width="14.5703125" style="111" customWidth="1"/>
    <col min="76" max="76" width="9.140625" style="119"/>
    <col min="78" max="78" width="10.140625" customWidth="1"/>
    <col min="79" max="79" width="11.5703125" style="111" customWidth="1"/>
    <col min="80" max="80" width="9.140625" style="119"/>
    <col min="82" max="82" width="10.140625" customWidth="1"/>
    <col min="83" max="83" width="12.140625" style="111" customWidth="1"/>
    <col min="84" max="84" width="9.140625" style="119"/>
    <col min="86" max="86" width="10.140625" customWidth="1"/>
    <col min="87" max="87" width="10.140625" style="111" bestFit="1" customWidth="1"/>
    <col min="88" max="88" width="9.140625" style="119"/>
    <col min="90" max="90" width="10.140625" customWidth="1"/>
    <col min="91" max="91" width="10.140625" style="111" bestFit="1" customWidth="1"/>
    <col min="92" max="92" width="9.140625" style="119"/>
    <col min="94" max="94" width="10.140625" customWidth="1"/>
    <col min="95" max="95" width="10.140625" style="111" bestFit="1" customWidth="1"/>
    <col min="96" max="96" width="9.140625" style="119"/>
    <col min="98" max="98" width="10.140625" customWidth="1"/>
    <col min="99" max="99" width="10.140625" style="111" bestFit="1" customWidth="1"/>
    <col min="100" max="100" width="9.140625" style="119"/>
    <col min="102" max="102" width="10.140625" customWidth="1"/>
    <col min="103" max="103" width="10.140625" style="111" bestFit="1" customWidth="1"/>
    <col min="104" max="104" width="9.140625" style="119"/>
    <col min="106" max="106" width="10.140625" customWidth="1"/>
    <col min="107" max="107" width="10.140625" style="111" bestFit="1" customWidth="1"/>
    <col min="108" max="108" width="9.140625" style="119" customWidth="1"/>
    <col min="110" max="110" width="10.140625" customWidth="1"/>
    <col min="111" max="111" width="10.140625" style="111" bestFit="1" customWidth="1"/>
    <col min="112" max="112" width="9.140625" style="119"/>
    <col min="114" max="114" width="10.140625" customWidth="1"/>
    <col min="115" max="115" width="10.140625" style="111" bestFit="1" customWidth="1"/>
    <col min="116" max="116" width="9.140625" style="119"/>
    <col min="118" max="118" width="10.140625" customWidth="1"/>
    <col min="119" max="119" width="10.140625" style="111" bestFit="1" customWidth="1"/>
    <col min="120" max="120" width="9.140625" style="119"/>
    <col min="122" max="122" width="10.140625" customWidth="1"/>
    <col min="123" max="123" width="10.140625" style="111" bestFit="1" customWidth="1"/>
    <col min="124" max="124" width="9.140625" style="119"/>
    <col min="126" max="126" width="10.140625" customWidth="1"/>
    <col min="127" max="127" width="10.140625" style="111" bestFit="1" customWidth="1"/>
    <col min="128" max="128" width="9.140625" style="119"/>
    <col min="130" max="130" width="10.140625" customWidth="1"/>
    <col min="131" max="131" width="10.140625" style="111" bestFit="1" customWidth="1"/>
    <col min="132" max="132" width="9.140625" style="119"/>
    <col min="134" max="134" width="10.140625" customWidth="1"/>
    <col min="135" max="135" width="10.140625" style="111" bestFit="1" customWidth="1"/>
    <col min="136" max="136" width="9.140625" style="119"/>
    <col min="138" max="138" width="10.140625" customWidth="1"/>
    <col min="139" max="139" width="10.140625" style="111" bestFit="1" customWidth="1"/>
    <col min="140" max="140" width="9.140625" style="119"/>
    <col min="142" max="142" width="10.140625" customWidth="1"/>
    <col min="143" max="143" width="10.140625" style="111" bestFit="1" customWidth="1"/>
    <col min="144" max="144" width="9.140625" style="119"/>
    <col min="146" max="146" width="10.140625" customWidth="1"/>
    <col min="147" max="147" width="10.140625" style="111" bestFit="1" customWidth="1"/>
    <col min="148" max="148" width="9.140625" style="119"/>
    <col min="150" max="150" width="10.140625" customWidth="1"/>
    <col min="151" max="151" width="10.140625" style="111" bestFit="1" customWidth="1"/>
    <col min="152" max="152" width="9.140625" style="119"/>
    <col min="154" max="154" width="10.140625" customWidth="1"/>
    <col min="155" max="155" width="10.140625" style="111" bestFit="1" customWidth="1"/>
    <col min="156" max="156" width="9.140625" style="119"/>
    <col min="158" max="158" width="10.140625" customWidth="1"/>
    <col min="159" max="159" width="10.140625" style="111" bestFit="1" customWidth="1"/>
    <col min="160" max="160" width="9.140625" style="119"/>
    <col min="162" max="162" width="10.140625" customWidth="1"/>
    <col min="163" max="163" width="10.140625" style="111" bestFit="1" customWidth="1"/>
    <col min="164" max="164" width="9.140625" style="119"/>
    <col min="166" max="166" width="10.140625" customWidth="1"/>
    <col min="167" max="167" width="10.140625" style="111" bestFit="1" customWidth="1"/>
    <col min="168" max="168" width="9.140625" style="119"/>
    <col min="170" max="170" width="10.140625" customWidth="1"/>
    <col min="171" max="171" width="10.140625" style="111" bestFit="1" customWidth="1"/>
    <col min="172" max="172" width="9.140625" style="119"/>
    <col min="174" max="174" width="10.140625" customWidth="1"/>
    <col min="175" max="175" width="10.140625" style="111" bestFit="1" customWidth="1"/>
    <col min="176" max="176" width="9.140625" style="119"/>
    <col min="179" max="179" width="10.140625" style="111" bestFit="1" customWidth="1"/>
    <col min="180" max="180" width="9.140625" style="119"/>
    <col min="182" max="182" width="10.140625" customWidth="1"/>
    <col min="183" max="183" width="10.140625" style="111" bestFit="1" customWidth="1"/>
    <col min="184" max="184" width="9.140625" style="119"/>
    <col min="186" max="186" width="10.140625" customWidth="1"/>
    <col min="187" max="187" width="10.140625" style="111" bestFit="1" customWidth="1"/>
    <col min="188" max="188" width="9.140625" style="119"/>
    <col min="190" max="190" width="10.140625" customWidth="1"/>
    <col min="191" max="191" width="10.140625" style="111" bestFit="1" customWidth="1"/>
    <col min="192" max="192" width="9.140625" style="119"/>
    <col min="194" max="194" width="10.140625" customWidth="1"/>
    <col min="195" max="195" width="10.140625" style="111" bestFit="1" customWidth="1"/>
    <col min="196" max="196" width="9.140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27" t="s">
        <v>41</v>
      </c>
      <c r="E7" s="227"/>
      <c r="F7" s="227"/>
      <c r="G7" s="228"/>
      <c r="H7" s="226" t="s">
        <v>41</v>
      </c>
      <c r="I7" s="227"/>
      <c r="J7" s="227"/>
      <c r="K7" s="228"/>
      <c r="L7" s="226" t="s">
        <v>41</v>
      </c>
      <c r="M7" s="227"/>
      <c r="N7" s="227"/>
      <c r="O7" s="228"/>
      <c r="P7" s="226" t="s">
        <v>41</v>
      </c>
      <c r="Q7" s="227"/>
      <c r="R7" s="227"/>
      <c r="S7" s="228"/>
      <c r="T7" s="226" t="s">
        <v>41</v>
      </c>
      <c r="U7" s="227"/>
      <c r="V7" s="227"/>
      <c r="W7" s="228"/>
      <c r="X7" s="226" t="s">
        <v>41</v>
      </c>
      <c r="Y7" s="227"/>
      <c r="Z7" s="227"/>
      <c r="AA7" s="228"/>
      <c r="AB7" s="226" t="s">
        <v>41</v>
      </c>
      <c r="AC7" s="227"/>
      <c r="AD7" s="227"/>
      <c r="AE7" s="228"/>
      <c r="AF7" s="226" t="s">
        <v>41</v>
      </c>
      <c r="AG7" s="227"/>
      <c r="AH7" s="227"/>
      <c r="AI7" s="228"/>
      <c r="AJ7" s="226" t="s">
        <v>42</v>
      </c>
      <c r="AK7" s="227"/>
      <c r="AL7" s="227"/>
      <c r="AM7" s="228"/>
      <c r="AN7" s="226" t="s">
        <v>42</v>
      </c>
      <c r="AO7" s="227"/>
      <c r="AP7" s="227"/>
      <c r="AQ7" s="228"/>
      <c r="AR7" s="226" t="s">
        <v>42</v>
      </c>
      <c r="AS7" s="227"/>
      <c r="AT7" s="227"/>
      <c r="AU7" s="228"/>
      <c r="AV7" s="226" t="s">
        <v>42</v>
      </c>
      <c r="AW7" s="227"/>
      <c r="AX7" s="227"/>
      <c r="AY7" s="228"/>
      <c r="AZ7" s="226" t="s">
        <v>42</v>
      </c>
      <c r="BA7" s="227"/>
      <c r="BB7" s="227"/>
      <c r="BC7" s="228"/>
      <c r="BD7" s="226" t="s">
        <v>42</v>
      </c>
      <c r="BE7" s="227"/>
      <c r="BF7" s="227"/>
      <c r="BG7" s="228"/>
      <c r="BH7" s="226" t="s">
        <v>42</v>
      </c>
      <c r="BI7" s="227"/>
      <c r="BJ7" s="227"/>
      <c r="BK7" s="228"/>
      <c r="BL7" s="226" t="s">
        <v>42</v>
      </c>
      <c r="BM7" s="227"/>
      <c r="BN7" s="227"/>
      <c r="BO7" s="228"/>
      <c r="BP7" s="226" t="s">
        <v>42</v>
      </c>
      <c r="BQ7" s="227"/>
      <c r="BR7" s="227"/>
      <c r="BS7" s="228"/>
      <c r="BT7" s="226" t="s">
        <v>42</v>
      </c>
      <c r="BU7" s="227"/>
      <c r="BV7" s="227"/>
      <c r="BW7" s="228"/>
      <c r="BX7" s="226" t="s">
        <v>42</v>
      </c>
      <c r="BY7" s="227"/>
      <c r="BZ7" s="227"/>
      <c r="CA7" s="228"/>
      <c r="CB7" s="226" t="s">
        <v>42</v>
      </c>
      <c r="CC7" s="227"/>
      <c r="CD7" s="227"/>
      <c r="CE7" s="228"/>
      <c r="CF7" s="226" t="s">
        <v>45</v>
      </c>
      <c r="CG7" s="227"/>
      <c r="CH7" s="227"/>
      <c r="CI7" s="228"/>
      <c r="CJ7" s="226" t="s">
        <v>45</v>
      </c>
      <c r="CK7" s="227"/>
      <c r="CL7" s="227"/>
      <c r="CM7" s="228"/>
      <c r="CN7" s="226" t="s">
        <v>45</v>
      </c>
      <c r="CO7" s="227"/>
      <c r="CP7" s="227"/>
      <c r="CQ7" s="228"/>
      <c r="CR7" s="226" t="s">
        <v>45</v>
      </c>
      <c r="CS7" s="227"/>
      <c r="CT7" s="227"/>
      <c r="CU7" s="228"/>
      <c r="CV7" s="226" t="s">
        <v>45</v>
      </c>
      <c r="CW7" s="227"/>
      <c r="CX7" s="227"/>
      <c r="CY7" s="228"/>
      <c r="CZ7" s="226" t="s">
        <v>45</v>
      </c>
      <c r="DA7" s="227"/>
      <c r="DB7" s="227"/>
      <c r="DC7" s="228"/>
      <c r="DD7" s="226" t="s">
        <v>45</v>
      </c>
      <c r="DE7" s="227"/>
      <c r="DF7" s="227"/>
      <c r="DG7" s="228"/>
      <c r="DH7" s="226" t="s">
        <v>45</v>
      </c>
      <c r="DI7" s="227"/>
      <c r="DJ7" s="227"/>
      <c r="DK7" s="228"/>
      <c r="DL7" s="226" t="s">
        <v>45</v>
      </c>
      <c r="DM7" s="227"/>
      <c r="DN7" s="227"/>
      <c r="DO7" s="228"/>
      <c r="DP7" s="226" t="s">
        <v>45</v>
      </c>
      <c r="DQ7" s="227"/>
      <c r="DR7" s="227"/>
      <c r="DS7" s="228"/>
      <c r="DT7" s="226" t="s">
        <v>45</v>
      </c>
      <c r="DU7" s="227"/>
      <c r="DV7" s="227"/>
      <c r="DW7" s="228"/>
      <c r="DX7" s="226" t="s">
        <v>45</v>
      </c>
      <c r="DY7" s="227"/>
      <c r="DZ7" s="227"/>
      <c r="EA7" s="228"/>
      <c r="EB7" s="226" t="s">
        <v>47</v>
      </c>
      <c r="EC7" s="227"/>
      <c r="ED7" s="227"/>
      <c r="EE7" s="228"/>
      <c r="EF7" s="226" t="s">
        <v>47</v>
      </c>
      <c r="EG7" s="227"/>
      <c r="EH7" s="227"/>
      <c r="EI7" s="228"/>
      <c r="EJ7" s="226" t="s">
        <v>47</v>
      </c>
      <c r="EK7" s="227"/>
      <c r="EL7" s="227"/>
      <c r="EM7" s="228"/>
      <c r="EN7" s="226" t="s">
        <v>47</v>
      </c>
      <c r="EO7" s="227"/>
      <c r="EP7" s="227"/>
      <c r="EQ7" s="228"/>
      <c r="ER7" s="226" t="s">
        <v>47</v>
      </c>
      <c r="ES7" s="227"/>
      <c r="ET7" s="227"/>
      <c r="EU7" s="228"/>
      <c r="EV7" s="226" t="s">
        <v>47</v>
      </c>
      <c r="EW7" s="227"/>
      <c r="EX7" s="227"/>
      <c r="EY7" s="228"/>
      <c r="EZ7" s="226" t="s">
        <v>47</v>
      </c>
      <c r="FA7" s="227"/>
      <c r="FB7" s="227"/>
      <c r="FC7" s="228"/>
      <c r="FD7" s="226" t="s">
        <v>47</v>
      </c>
      <c r="FE7" s="227"/>
      <c r="FF7" s="227"/>
      <c r="FG7" s="228"/>
      <c r="FH7" s="226" t="s">
        <v>50</v>
      </c>
      <c r="FI7" s="227"/>
      <c r="FJ7" s="227"/>
      <c r="FK7" s="228"/>
      <c r="FL7" s="226" t="s">
        <v>50</v>
      </c>
      <c r="FM7" s="227"/>
      <c r="FN7" s="227"/>
      <c r="FO7" s="228"/>
      <c r="FP7" s="226" t="s">
        <v>50</v>
      </c>
      <c r="FQ7" s="227"/>
      <c r="FR7" s="227"/>
      <c r="FS7" s="228"/>
      <c r="FT7" s="226" t="s">
        <v>50</v>
      </c>
      <c r="FU7" s="227"/>
      <c r="FV7" s="227"/>
      <c r="FW7" s="228"/>
      <c r="FX7" s="226" t="s">
        <v>50</v>
      </c>
      <c r="FY7" s="227"/>
      <c r="FZ7" s="227"/>
      <c r="GA7" s="228"/>
      <c r="GB7" s="226" t="s">
        <v>30</v>
      </c>
      <c r="GC7" s="227"/>
      <c r="GD7" s="227"/>
      <c r="GE7" s="228"/>
      <c r="GF7" s="226" t="s">
        <v>30</v>
      </c>
      <c r="GG7" s="227"/>
      <c r="GH7" s="227"/>
      <c r="GI7" s="228"/>
      <c r="GJ7" s="226" t="s">
        <v>30</v>
      </c>
      <c r="GK7" s="227"/>
      <c r="GL7" s="227"/>
      <c r="GM7" s="228"/>
      <c r="GN7" s="226" t="s">
        <v>30</v>
      </c>
      <c r="GO7" s="227"/>
      <c r="GP7" s="227"/>
      <c r="GQ7" s="228"/>
    </row>
    <row r="8" spans="1:291" s="84" customFormat="1" ht="19.5" customHeight="1" x14ac:dyDescent="0.25">
      <c r="C8" s="82" t="s">
        <v>68</v>
      </c>
      <c r="D8" s="227" t="s">
        <v>6</v>
      </c>
      <c r="E8" s="227"/>
      <c r="F8" s="227"/>
      <c r="G8" s="228"/>
      <c r="H8" s="226" t="s">
        <v>6</v>
      </c>
      <c r="I8" s="227"/>
      <c r="J8" s="227"/>
      <c r="K8" s="228"/>
      <c r="L8" s="226" t="s">
        <v>6</v>
      </c>
      <c r="M8" s="227"/>
      <c r="N8" s="227"/>
      <c r="O8" s="228"/>
      <c r="P8" s="226" t="s">
        <v>6</v>
      </c>
      <c r="Q8" s="227"/>
      <c r="R8" s="227"/>
      <c r="S8" s="228"/>
      <c r="T8" s="226" t="s">
        <v>8</v>
      </c>
      <c r="U8" s="227"/>
      <c r="V8" s="227"/>
      <c r="W8" s="228"/>
      <c r="X8" s="226" t="s">
        <v>8</v>
      </c>
      <c r="Y8" s="227"/>
      <c r="Z8" s="227"/>
      <c r="AA8" s="228"/>
      <c r="AB8" s="226" t="s">
        <v>8</v>
      </c>
      <c r="AC8" s="227"/>
      <c r="AD8" s="227"/>
      <c r="AE8" s="228"/>
      <c r="AF8" s="226" t="s">
        <v>8</v>
      </c>
      <c r="AG8" s="227"/>
      <c r="AH8" s="227"/>
      <c r="AI8" s="228"/>
      <c r="AJ8" s="226" t="s">
        <v>9</v>
      </c>
      <c r="AK8" s="227"/>
      <c r="AL8" s="227"/>
      <c r="AM8" s="228"/>
      <c r="AN8" s="226" t="s">
        <v>9</v>
      </c>
      <c r="AO8" s="227"/>
      <c r="AP8" s="227"/>
      <c r="AQ8" s="228"/>
      <c r="AR8" s="226" t="s">
        <v>9</v>
      </c>
      <c r="AS8" s="227"/>
      <c r="AT8" s="227"/>
      <c r="AU8" s="228"/>
      <c r="AV8" s="226" t="s">
        <v>9</v>
      </c>
      <c r="AW8" s="227"/>
      <c r="AX8" s="227"/>
      <c r="AY8" s="228"/>
      <c r="AZ8" s="226" t="s">
        <v>10</v>
      </c>
      <c r="BA8" s="227"/>
      <c r="BB8" s="227"/>
      <c r="BC8" s="228"/>
      <c r="BD8" s="226" t="s">
        <v>10</v>
      </c>
      <c r="BE8" s="227"/>
      <c r="BF8" s="227"/>
      <c r="BG8" s="228"/>
      <c r="BH8" s="226" t="s">
        <v>10</v>
      </c>
      <c r="BI8" s="227"/>
      <c r="BJ8" s="227"/>
      <c r="BK8" s="228"/>
      <c r="BL8" s="226" t="s">
        <v>10</v>
      </c>
      <c r="BM8" s="227"/>
      <c r="BN8" s="227"/>
      <c r="BO8" s="228"/>
      <c r="BP8" s="226" t="s">
        <v>11</v>
      </c>
      <c r="BQ8" s="227"/>
      <c r="BR8" s="227"/>
      <c r="BS8" s="228"/>
      <c r="BT8" s="226" t="s">
        <v>11</v>
      </c>
      <c r="BU8" s="227"/>
      <c r="BV8" s="227"/>
      <c r="BW8" s="228"/>
      <c r="BX8" s="226" t="s">
        <v>11</v>
      </c>
      <c r="BY8" s="227"/>
      <c r="BZ8" s="227"/>
      <c r="CA8" s="228"/>
      <c r="CB8" s="226" t="s">
        <v>11</v>
      </c>
      <c r="CC8" s="227"/>
      <c r="CD8" s="227"/>
      <c r="CE8" s="228"/>
      <c r="CF8" s="226" t="s">
        <v>19</v>
      </c>
      <c r="CG8" s="227"/>
      <c r="CH8" s="227"/>
      <c r="CI8" s="228"/>
      <c r="CJ8" s="226" t="s">
        <v>19</v>
      </c>
      <c r="CK8" s="227"/>
      <c r="CL8" s="227"/>
      <c r="CM8" s="228"/>
      <c r="CN8" s="226" t="s">
        <v>19</v>
      </c>
      <c r="CO8" s="227"/>
      <c r="CP8" s="227"/>
      <c r="CQ8" s="228"/>
      <c r="CR8" s="226" t="s">
        <v>19</v>
      </c>
      <c r="CS8" s="227"/>
      <c r="CT8" s="227"/>
      <c r="CU8" s="228"/>
      <c r="CV8" s="226" t="s">
        <v>12</v>
      </c>
      <c r="CW8" s="227"/>
      <c r="CX8" s="227"/>
      <c r="CY8" s="228"/>
      <c r="CZ8" s="226" t="s">
        <v>12</v>
      </c>
      <c r="DA8" s="227"/>
      <c r="DB8" s="227"/>
      <c r="DC8" s="228"/>
      <c r="DD8" s="226" t="s">
        <v>12</v>
      </c>
      <c r="DE8" s="227"/>
      <c r="DF8" s="227"/>
      <c r="DG8" s="228"/>
      <c r="DH8" s="226" t="s">
        <v>12</v>
      </c>
      <c r="DI8" s="227"/>
      <c r="DJ8" s="227"/>
      <c r="DK8" s="228"/>
      <c r="DL8" s="226" t="s">
        <v>13</v>
      </c>
      <c r="DM8" s="227"/>
      <c r="DN8" s="227"/>
      <c r="DO8" s="228"/>
      <c r="DP8" s="226" t="s">
        <v>13</v>
      </c>
      <c r="DQ8" s="227"/>
      <c r="DR8" s="227"/>
      <c r="DS8" s="228"/>
      <c r="DT8" s="226" t="s">
        <v>13</v>
      </c>
      <c r="DU8" s="227"/>
      <c r="DV8" s="227"/>
      <c r="DW8" s="228"/>
      <c r="DX8" s="226" t="s">
        <v>13</v>
      </c>
      <c r="DY8" s="227"/>
      <c r="DZ8" s="227"/>
      <c r="EA8" s="228"/>
      <c r="EB8" s="226" t="s">
        <v>65</v>
      </c>
      <c r="EC8" s="227"/>
      <c r="ED8" s="227"/>
      <c r="EE8" s="228"/>
      <c r="EF8" s="226" t="s">
        <v>65</v>
      </c>
      <c r="EG8" s="227"/>
      <c r="EH8" s="227"/>
      <c r="EI8" s="228"/>
      <c r="EJ8" s="226" t="s">
        <v>65</v>
      </c>
      <c r="EK8" s="227"/>
      <c r="EL8" s="227"/>
      <c r="EM8" s="228"/>
      <c r="EN8" s="226" t="s">
        <v>65</v>
      </c>
      <c r="EO8" s="227"/>
      <c r="EP8" s="227"/>
      <c r="EQ8" s="228"/>
      <c r="ER8" s="226" t="s">
        <v>14</v>
      </c>
      <c r="ES8" s="227"/>
      <c r="ET8" s="227"/>
      <c r="EU8" s="228"/>
      <c r="EV8" s="226" t="s">
        <v>14</v>
      </c>
      <c r="EW8" s="227"/>
      <c r="EX8" s="227"/>
      <c r="EY8" s="228"/>
      <c r="EZ8" s="226" t="s">
        <v>14</v>
      </c>
      <c r="FA8" s="227"/>
      <c r="FB8" s="227"/>
      <c r="FC8" s="228"/>
      <c r="FD8" s="226" t="s">
        <v>14</v>
      </c>
      <c r="FE8" s="227"/>
      <c r="FF8" s="227"/>
      <c r="FG8" s="228"/>
      <c r="FH8" s="226" t="s">
        <v>33</v>
      </c>
      <c r="FI8" s="227"/>
      <c r="FJ8" s="227"/>
      <c r="FK8" s="228"/>
      <c r="FL8" s="226" t="s">
        <v>33</v>
      </c>
      <c r="FM8" s="227"/>
      <c r="FN8" s="227"/>
      <c r="FO8" s="228"/>
      <c r="FP8" s="226" t="s">
        <v>33</v>
      </c>
      <c r="FQ8" s="227"/>
      <c r="FR8" s="227"/>
      <c r="FS8" s="228"/>
      <c r="FT8" s="226" t="s">
        <v>33</v>
      </c>
      <c r="FU8" s="227"/>
      <c r="FV8" s="227"/>
      <c r="FW8" s="228"/>
      <c r="FX8" s="226" t="s">
        <v>33</v>
      </c>
      <c r="FY8" s="227"/>
      <c r="FZ8" s="227"/>
      <c r="GA8" s="228"/>
      <c r="GB8" s="226" t="s">
        <v>15</v>
      </c>
      <c r="GC8" s="227"/>
      <c r="GD8" s="227"/>
      <c r="GE8" s="228"/>
      <c r="GF8" s="226" t="s">
        <v>15</v>
      </c>
      <c r="GG8" s="227"/>
      <c r="GH8" s="227"/>
      <c r="GI8" s="228"/>
      <c r="GJ8" s="226" t="s">
        <v>15</v>
      </c>
      <c r="GK8" s="227"/>
      <c r="GL8" s="227"/>
      <c r="GM8" s="228"/>
      <c r="GN8" s="226" t="s">
        <v>15</v>
      </c>
      <c r="GO8" s="227"/>
      <c r="GP8" s="227"/>
      <c r="GQ8" s="228"/>
    </row>
    <row r="9" spans="1:291" s="85" customFormat="1" ht="18.600000000000001" customHeight="1" x14ac:dyDescent="0.25">
      <c r="C9" s="83" t="s">
        <v>69</v>
      </c>
      <c r="D9" s="232" t="s">
        <v>18</v>
      </c>
      <c r="E9" s="232"/>
      <c r="F9" s="232"/>
      <c r="G9" s="233"/>
      <c r="H9" s="229" t="s">
        <v>23</v>
      </c>
      <c r="I9" s="230"/>
      <c r="J9" s="230"/>
      <c r="K9" s="231"/>
      <c r="L9" s="229" t="s">
        <v>24</v>
      </c>
      <c r="M9" s="230"/>
      <c r="N9" s="230"/>
      <c r="O9" s="231"/>
      <c r="P9" s="229" t="s">
        <v>25</v>
      </c>
      <c r="Q9" s="230"/>
      <c r="R9" s="230"/>
      <c r="S9" s="231"/>
      <c r="T9" s="234" t="s">
        <v>18</v>
      </c>
      <c r="U9" s="232"/>
      <c r="V9" s="232"/>
      <c r="W9" s="233"/>
      <c r="X9" s="229" t="s">
        <v>23</v>
      </c>
      <c r="Y9" s="230"/>
      <c r="Z9" s="230"/>
      <c r="AA9" s="231"/>
      <c r="AB9" s="229" t="s">
        <v>24</v>
      </c>
      <c r="AC9" s="230"/>
      <c r="AD9" s="230"/>
      <c r="AE9" s="231"/>
      <c r="AF9" s="229" t="s">
        <v>25</v>
      </c>
      <c r="AG9" s="230"/>
      <c r="AH9" s="230"/>
      <c r="AI9" s="231"/>
      <c r="AJ9" s="234" t="s">
        <v>18</v>
      </c>
      <c r="AK9" s="232"/>
      <c r="AL9" s="232"/>
      <c r="AM9" s="233"/>
      <c r="AN9" s="229" t="s">
        <v>23</v>
      </c>
      <c r="AO9" s="230"/>
      <c r="AP9" s="230"/>
      <c r="AQ9" s="231"/>
      <c r="AR9" s="229" t="s">
        <v>24</v>
      </c>
      <c r="AS9" s="230"/>
      <c r="AT9" s="230"/>
      <c r="AU9" s="231"/>
      <c r="AV9" s="229" t="s">
        <v>25</v>
      </c>
      <c r="AW9" s="230"/>
      <c r="AX9" s="230"/>
      <c r="AY9" s="231"/>
      <c r="AZ9" s="234" t="s">
        <v>18</v>
      </c>
      <c r="BA9" s="232"/>
      <c r="BB9" s="232"/>
      <c r="BC9" s="233"/>
      <c r="BD9" s="229" t="s">
        <v>23</v>
      </c>
      <c r="BE9" s="230"/>
      <c r="BF9" s="230"/>
      <c r="BG9" s="231"/>
      <c r="BH9" s="229" t="s">
        <v>24</v>
      </c>
      <c r="BI9" s="230"/>
      <c r="BJ9" s="230"/>
      <c r="BK9" s="231"/>
      <c r="BL9" s="229" t="s">
        <v>25</v>
      </c>
      <c r="BM9" s="230"/>
      <c r="BN9" s="230"/>
      <c r="BO9" s="231"/>
      <c r="BP9" s="234" t="s">
        <v>18</v>
      </c>
      <c r="BQ9" s="232"/>
      <c r="BR9" s="232"/>
      <c r="BS9" s="233"/>
      <c r="BT9" s="229" t="s">
        <v>23</v>
      </c>
      <c r="BU9" s="230"/>
      <c r="BV9" s="230"/>
      <c r="BW9" s="231"/>
      <c r="BX9" s="229" t="s">
        <v>24</v>
      </c>
      <c r="BY9" s="230"/>
      <c r="BZ9" s="230"/>
      <c r="CA9" s="231"/>
      <c r="CB9" s="229" t="s">
        <v>27</v>
      </c>
      <c r="CC9" s="230"/>
      <c r="CD9" s="230"/>
      <c r="CE9" s="231"/>
      <c r="CF9" s="234" t="s">
        <v>18</v>
      </c>
      <c r="CG9" s="232"/>
      <c r="CH9" s="232"/>
      <c r="CI9" s="233"/>
      <c r="CJ9" s="229" t="s">
        <v>23</v>
      </c>
      <c r="CK9" s="230"/>
      <c r="CL9" s="230"/>
      <c r="CM9" s="231"/>
      <c r="CN9" s="229" t="s">
        <v>24</v>
      </c>
      <c r="CO9" s="230"/>
      <c r="CP9" s="230"/>
      <c r="CQ9" s="231"/>
      <c r="CR9" s="229" t="s">
        <v>27</v>
      </c>
      <c r="CS9" s="230"/>
      <c r="CT9" s="230"/>
      <c r="CU9" s="231"/>
      <c r="CV9" s="234" t="s">
        <v>18</v>
      </c>
      <c r="CW9" s="232"/>
      <c r="CX9" s="232"/>
      <c r="CY9" s="233"/>
      <c r="CZ9" s="229" t="s">
        <v>23</v>
      </c>
      <c r="DA9" s="230"/>
      <c r="DB9" s="230"/>
      <c r="DC9" s="231"/>
      <c r="DD9" s="229" t="s">
        <v>24</v>
      </c>
      <c r="DE9" s="230"/>
      <c r="DF9" s="230"/>
      <c r="DG9" s="231"/>
      <c r="DH9" s="229" t="s">
        <v>27</v>
      </c>
      <c r="DI9" s="230"/>
      <c r="DJ9" s="230"/>
      <c r="DK9" s="231"/>
      <c r="DL9" s="234" t="s">
        <v>18</v>
      </c>
      <c r="DM9" s="232"/>
      <c r="DN9" s="232"/>
      <c r="DO9" s="233"/>
      <c r="DP9" s="229" t="s">
        <v>23</v>
      </c>
      <c r="DQ9" s="230"/>
      <c r="DR9" s="230"/>
      <c r="DS9" s="231"/>
      <c r="DT9" s="229" t="s">
        <v>24</v>
      </c>
      <c r="DU9" s="230"/>
      <c r="DV9" s="230"/>
      <c r="DW9" s="231"/>
      <c r="DX9" s="229" t="s">
        <v>27</v>
      </c>
      <c r="DY9" s="230"/>
      <c r="DZ9" s="230"/>
      <c r="EA9" s="231"/>
      <c r="EB9" s="234" t="s">
        <v>18</v>
      </c>
      <c r="EC9" s="232"/>
      <c r="ED9" s="232"/>
      <c r="EE9" s="233"/>
      <c r="EF9" s="229" t="s">
        <v>23</v>
      </c>
      <c r="EG9" s="230"/>
      <c r="EH9" s="230"/>
      <c r="EI9" s="231"/>
      <c r="EJ9" s="229" t="s">
        <v>24</v>
      </c>
      <c r="EK9" s="230"/>
      <c r="EL9" s="230"/>
      <c r="EM9" s="231"/>
      <c r="EN9" s="229" t="s">
        <v>27</v>
      </c>
      <c r="EO9" s="230"/>
      <c r="EP9" s="230"/>
      <c r="EQ9" s="231"/>
      <c r="ER9" s="234" t="s">
        <v>18</v>
      </c>
      <c r="ES9" s="232"/>
      <c r="ET9" s="232"/>
      <c r="EU9" s="233"/>
      <c r="EV9" s="229" t="s">
        <v>23</v>
      </c>
      <c r="EW9" s="230"/>
      <c r="EX9" s="230"/>
      <c r="EY9" s="231"/>
      <c r="EZ9" s="229" t="s">
        <v>24</v>
      </c>
      <c r="FA9" s="230"/>
      <c r="FB9" s="230"/>
      <c r="FC9" s="231"/>
      <c r="FD9" s="229" t="s">
        <v>27</v>
      </c>
      <c r="FE9" s="230"/>
      <c r="FF9" s="230"/>
      <c r="FG9" s="231"/>
      <c r="FH9" s="234" t="s">
        <v>18</v>
      </c>
      <c r="FI9" s="232"/>
      <c r="FJ9" s="232"/>
      <c r="FK9" s="233"/>
      <c r="FL9" s="229" t="s">
        <v>23</v>
      </c>
      <c r="FM9" s="230"/>
      <c r="FN9" s="230"/>
      <c r="FO9" s="231"/>
      <c r="FP9" s="229" t="s">
        <v>31</v>
      </c>
      <c r="FQ9" s="230"/>
      <c r="FR9" s="230"/>
      <c r="FS9" s="231"/>
      <c r="FT9" s="229" t="s">
        <v>28</v>
      </c>
      <c r="FU9" s="230"/>
      <c r="FV9" s="230"/>
      <c r="FW9" s="231"/>
      <c r="FX9" s="229" t="s">
        <v>29</v>
      </c>
      <c r="FY9" s="230"/>
      <c r="FZ9" s="230"/>
      <c r="GA9" s="231"/>
      <c r="GB9" s="234" t="s">
        <v>18</v>
      </c>
      <c r="GC9" s="232"/>
      <c r="GD9" s="232"/>
      <c r="GE9" s="233"/>
      <c r="GF9" s="229" t="s">
        <v>23</v>
      </c>
      <c r="GG9" s="230"/>
      <c r="GH9" s="230"/>
      <c r="GI9" s="231"/>
      <c r="GJ9" s="229" t="s">
        <v>24</v>
      </c>
      <c r="GK9" s="230"/>
      <c r="GL9" s="230"/>
      <c r="GM9" s="231"/>
      <c r="GN9" s="229" t="s">
        <v>27</v>
      </c>
      <c r="GO9" s="230"/>
      <c r="GP9" s="230"/>
      <c r="GQ9" s="231"/>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0" si="0">MONTH(C767)</f>
        <v>7</v>
      </c>
      <c r="B767">
        <f t="shared" ref="B767:B830"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3"/>
      <c r="FS786" s="194"/>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1">
        <v>360</v>
      </c>
      <c r="E787" s="192">
        <v>370</v>
      </c>
      <c r="F787" s="90">
        <v>365</v>
      </c>
      <c r="G787" s="90">
        <v>-5</v>
      </c>
      <c r="H787" s="191">
        <v>340</v>
      </c>
      <c r="I787" s="192">
        <v>350</v>
      </c>
      <c r="J787" s="90">
        <v>345</v>
      </c>
      <c r="K787" s="90">
        <v>-5</v>
      </c>
      <c r="L787" s="191">
        <v>405</v>
      </c>
      <c r="M787" s="192">
        <v>415</v>
      </c>
      <c r="N787" s="90">
        <v>410</v>
      </c>
      <c r="O787" s="90" t="s">
        <v>5</v>
      </c>
      <c r="P787" s="191">
        <v>335</v>
      </c>
      <c r="Q787" s="192">
        <v>345</v>
      </c>
      <c r="R787" s="90">
        <v>340</v>
      </c>
      <c r="S787" s="90" t="s">
        <v>5</v>
      </c>
      <c r="T787" s="191">
        <v>330</v>
      </c>
      <c r="U787" s="192">
        <v>340</v>
      </c>
      <c r="V787" s="90">
        <v>335</v>
      </c>
      <c r="W787" s="90">
        <v>-5</v>
      </c>
      <c r="X787" s="191">
        <v>310</v>
      </c>
      <c r="Y787" s="192">
        <v>320</v>
      </c>
      <c r="Z787" s="90">
        <v>315</v>
      </c>
      <c r="AA787" s="90">
        <v>-5</v>
      </c>
      <c r="AB787" s="191">
        <v>385</v>
      </c>
      <c r="AC787" s="192">
        <v>395</v>
      </c>
      <c r="AD787" s="90">
        <v>390</v>
      </c>
      <c r="AE787" s="90" t="s">
        <v>5</v>
      </c>
      <c r="AF787" s="191">
        <v>315</v>
      </c>
      <c r="AG787" s="192">
        <v>325</v>
      </c>
      <c r="AH787" s="90">
        <v>320</v>
      </c>
      <c r="AI787" s="90" t="s">
        <v>5</v>
      </c>
      <c r="AJ787" s="191">
        <v>310</v>
      </c>
      <c r="AK787" s="192">
        <v>320</v>
      </c>
      <c r="AL787" s="90">
        <v>315</v>
      </c>
      <c r="AM787" s="90" t="s">
        <v>5</v>
      </c>
      <c r="AN787" s="191">
        <v>260</v>
      </c>
      <c r="AO787" s="192">
        <v>270</v>
      </c>
      <c r="AP787" s="90">
        <v>265</v>
      </c>
      <c r="AQ787" s="90" t="s">
        <v>5</v>
      </c>
      <c r="AR787" s="191">
        <v>405</v>
      </c>
      <c r="AS787" s="192">
        <v>415</v>
      </c>
      <c r="AT787" s="90">
        <v>410</v>
      </c>
      <c r="AU787" s="90" t="s">
        <v>5</v>
      </c>
      <c r="AV787" s="191">
        <v>305</v>
      </c>
      <c r="AW787" s="192">
        <v>315</v>
      </c>
      <c r="AX787" s="90">
        <v>310</v>
      </c>
      <c r="AY787" s="90" t="s">
        <v>5</v>
      </c>
      <c r="AZ787" s="191">
        <v>295</v>
      </c>
      <c r="BA787" s="192">
        <v>305</v>
      </c>
      <c r="BB787" s="90">
        <v>300</v>
      </c>
      <c r="BC787" s="90">
        <v>5</v>
      </c>
      <c r="BD787" s="191">
        <v>275</v>
      </c>
      <c r="BE787" s="192">
        <v>285</v>
      </c>
      <c r="BF787" s="90">
        <v>280</v>
      </c>
      <c r="BG787" s="90" t="s">
        <v>5</v>
      </c>
      <c r="BH787" s="191">
        <v>375</v>
      </c>
      <c r="BI787" s="192">
        <v>385</v>
      </c>
      <c r="BJ787" s="90">
        <v>380</v>
      </c>
      <c r="BK787" s="90" t="s">
        <v>5</v>
      </c>
      <c r="BL787" s="191">
        <v>305</v>
      </c>
      <c r="BM787" s="192">
        <v>315</v>
      </c>
      <c r="BN787" s="90">
        <v>310</v>
      </c>
      <c r="BO787" s="90" t="s">
        <v>5</v>
      </c>
      <c r="BP787" s="191">
        <v>340</v>
      </c>
      <c r="BQ787" s="192">
        <v>350</v>
      </c>
      <c r="BR787" s="90">
        <v>345</v>
      </c>
      <c r="BS787" s="90">
        <v>5</v>
      </c>
      <c r="BT787" s="191">
        <v>275</v>
      </c>
      <c r="BU787" s="192">
        <v>285</v>
      </c>
      <c r="BV787" s="90">
        <v>280</v>
      </c>
      <c r="BW787" s="90" t="s">
        <v>5</v>
      </c>
      <c r="BX787" s="191">
        <v>345</v>
      </c>
      <c r="BY787" s="192">
        <v>355</v>
      </c>
      <c r="BZ787" s="90">
        <v>350</v>
      </c>
      <c r="CA787" s="90" t="s">
        <v>5</v>
      </c>
      <c r="CB787" s="191">
        <v>455</v>
      </c>
      <c r="CC787" s="192">
        <v>465</v>
      </c>
      <c r="CD787" s="90">
        <v>460</v>
      </c>
      <c r="CE787" s="90" t="s">
        <v>5</v>
      </c>
      <c r="CF787" s="191">
        <v>335</v>
      </c>
      <c r="CG787" s="192">
        <v>345</v>
      </c>
      <c r="CH787" s="90">
        <v>340</v>
      </c>
      <c r="CI787" s="90">
        <v>5</v>
      </c>
      <c r="CJ787" s="191">
        <v>300</v>
      </c>
      <c r="CK787" s="192">
        <v>310</v>
      </c>
      <c r="CL787" s="90">
        <v>305</v>
      </c>
      <c r="CM787" s="90" t="s">
        <v>5</v>
      </c>
      <c r="CN787" s="191">
        <v>345</v>
      </c>
      <c r="CO787" s="192">
        <v>355</v>
      </c>
      <c r="CP787" s="90">
        <v>350</v>
      </c>
      <c r="CQ787" s="90" t="s">
        <v>5</v>
      </c>
      <c r="CR787" s="191">
        <v>465</v>
      </c>
      <c r="CS787" s="192">
        <v>475</v>
      </c>
      <c r="CT787" s="90">
        <v>470</v>
      </c>
      <c r="CU787" s="90" t="s">
        <v>5</v>
      </c>
      <c r="CV787" s="191">
        <v>350</v>
      </c>
      <c r="CW787" s="192">
        <v>360</v>
      </c>
      <c r="CX787" s="90">
        <v>355</v>
      </c>
      <c r="CY787" s="90">
        <v>5</v>
      </c>
      <c r="CZ787" s="191">
        <v>335</v>
      </c>
      <c r="DA787" s="192">
        <v>345</v>
      </c>
      <c r="DB787" s="90">
        <v>340</v>
      </c>
      <c r="DC787" s="90">
        <v>-5</v>
      </c>
      <c r="DD787" s="191">
        <v>345</v>
      </c>
      <c r="DE787" s="192">
        <v>355</v>
      </c>
      <c r="DF787" s="90">
        <v>350</v>
      </c>
      <c r="DG787" s="90" t="s">
        <v>5</v>
      </c>
      <c r="DH787" s="191">
        <v>480</v>
      </c>
      <c r="DI787" s="192">
        <v>490</v>
      </c>
      <c r="DJ787" s="90">
        <v>485</v>
      </c>
      <c r="DK787" s="90" t="s">
        <v>5</v>
      </c>
      <c r="DL787" s="191">
        <v>325</v>
      </c>
      <c r="DM787" s="192">
        <v>335</v>
      </c>
      <c r="DN787" s="90">
        <v>330</v>
      </c>
      <c r="DO787" s="90">
        <v>10</v>
      </c>
      <c r="DP787" s="191">
        <v>285</v>
      </c>
      <c r="DQ787" s="192">
        <v>295</v>
      </c>
      <c r="DR787" s="90">
        <v>290</v>
      </c>
      <c r="DS787" s="90" t="s">
        <v>5</v>
      </c>
      <c r="DT787" s="191">
        <v>345</v>
      </c>
      <c r="DU787" s="192">
        <v>355</v>
      </c>
      <c r="DV787" s="90">
        <v>350</v>
      </c>
      <c r="DW787" s="90" t="s">
        <v>5</v>
      </c>
      <c r="DX787" s="191">
        <v>465</v>
      </c>
      <c r="DY787" s="192">
        <v>475</v>
      </c>
      <c r="DZ787" s="90">
        <v>470</v>
      </c>
      <c r="EA787" s="90" t="s">
        <v>5</v>
      </c>
      <c r="EB787" s="191">
        <v>355</v>
      </c>
      <c r="EC787" s="192">
        <v>365</v>
      </c>
      <c r="ED787" s="90">
        <v>360</v>
      </c>
      <c r="EE787" s="90">
        <v>5</v>
      </c>
      <c r="EF787" s="191">
        <v>325</v>
      </c>
      <c r="EG787" s="192">
        <v>335</v>
      </c>
      <c r="EH787" s="90">
        <v>330</v>
      </c>
      <c r="EI787" s="90">
        <v>-5</v>
      </c>
      <c r="EJ787" s="191">
        <v>340</v>
      </c>
      <c r="EK787" s="192">
        <v>350</v>
      </c>
      <c r="EL787" s="90">
        <v>345</v>
      </c>
      <c r="EM787" s="90" t="s">
        <v>5</v>
      </c>
      <c r="EN787" s="191">
        <v>510</v>
      </c>
      <c r="EO787" s="192">
        <v>520</v>
      </c>
      <c r="EP787" s="90">
        <v>515</v>
      </c>
      <c r="EQ787" s="90" t="s">
        <v>5</v>
      </c>
      <c r="ER787" s="191">
        <v>320</v>
      </c>
      <c r="ES787" s="192">
        <v>330</v>
      </c>
      <c r="ET787" s="90">
        <v>325</v>
      </c>
      <c r="EU787" s="90">
        <v>5</v>
      </c>
      <c r="EV787" s="191">
        <v>310</v>
      </c>
      <c r="EW787" s="192">
        <v>320</v>
      </c>
      <c r="EX787" s="90">
        <v>315</v>
      </c>
      <c r="EY787" s="90" t="s">
        <v>5</v>
      </c>
      <c r="EZ787" s="191">
        <v>340</v>
      </c>
      <c r="FA787" s="192">
        <v>350</v>
      </c>
      <c r="FB787" s="90">
        <v>345</v>
      </c>
      <c r="FC787" s="90" t="s">
        <v>5</v>
      </c>
      <c r="FD787" s="191">
        <v>360</v>
      </c>
      <c r="FE787" s="192">
        <v>370</v>
      </c>
      <c r="FF787" s="90">
        <v>365</v>
      </c>
      <c r="FG787" s="90">
        <v>5</v>
      </c>
      <c r="FH787" s="191">
        <v>345</v>
      </c>
      <c r="FI787" s="192">
        <v>355</v>
      </c>
      <c r="FJ787" s="90">
        <v>350</v>
      </c>
      <c r="FK787" s="90" t="s">
        <v>5</v>
      </c>
      <c r="FL787" s="191">
        <v>320</v>
      </c>
      <c r="FM787" s="192">
        <v>330</v>
      </c>
      <c r="FN787" s="90">
        <v>325</v>
      </c>
      <c r="FO787" s="90">
        <v>-5</v>
      </c>
      <c r="FT787" s="189">
        <v>490</v>
      </c>
      <c r="FU787" s="190">
        <v>500</v>
      </c>
      <c r="FV787" s="90">
        <v>495</v>
      </c>
      <c r="FW787" s="90">
        <v>-5</v>
      </c>
      <c r="FX787" s="189">
        <v>380</v>
      </c>
      <c r="FY787" s="190">
        <v>390</v>
      </c>
      <c r="FZ787" s="90">
        <v>385</v>
      </c>
      <c r="GA787" s="90">
        <v>-15</v>
      </c>
      <c r="GB787" s="189">
        <v>440</v>
      </c>
      <c r="GC787" s="190">
        <v>450</v>
      </c>
      <c r="GD787" s="90">
        <v>445</v>
      </c>
      <c r="GE787" s="90">
        <v>5</v>
      </c>
      <c r="GF787" s="189">
        <v>425</v>
      </c>
      <c r="GG787" s="190">
        <v>435</v>
      </c>
      <c r="GH787" s="90">
        <v>430</v>
      </c>
      <c r="GI787" s="90">
        <v>-5</v>
      </c>
      <c r="GJ787" s="189">
        <v>355</v>
      </c>
      <c r="GK787" s="190">
        <v>365</v>
      </c>
      <c r="GL787" s="90">
        <v>360</v>
      </c>
      <c r="GM787" s="90" t="s">
        <v>5</v>
      </c>
      <c r="GN787" s="189">
        <v>570</v>
      </c>
      <c r="GO787" s="190">
        <v>580</v>
      </c>
      <c r="GP787" s="90">
        <v>575</v>
      </c>
      <c r="GQ787" s="90" t="s">
        <v>5</v>
      </c>
    </row>
    <row r="788" spans="1:199" ht="15.75" x14ac:dyDescent="0.25">
      <c r="A788">
        <f t="shared" si="0"/>
        <v>12</v>
      </c>
      <c r="B788">
        <f t="shared" si="1"/>
        <v>2024</v>
      </c>
      <c r="C788" s="91">
        <v>45646</v>
      </c>
      <c r="D788" s="191">
        <v>360</v>
      </c>
      <c r="E788" s="192">
        <v>370</v>
      </c>
      <c r="F788" s="90">
        <v>365</v>
      </c>
      <c r="G788" s="90" t="s">
        <v>5</v>
      </c>
      <c r="H788" s="191">
        <v>340</v>
      </c>
      <c r="I788" s="192">
        <v>350</v>
      </c>
      <c r="J788" s="90">
        <v>345</v>
      </c>
      <c r="K788" s="90" t="s">
        <v>5</v>
      </c>
      <c r="L788" s="191">
        <v>405</v>
      </c>
      <c r="M788" s="192">
        <v>415</v>
      </c>
      <c r="N788" s="90">
        <v>410</v>
      </c>
      <c r="O788" s="90" t="s">
        <v>5</v>
      </c>
      <c r="P788" s="191">
        <v>335</v>
      </c>
      <c r="Q788" s="192">
        <v>345</v>
      </c>
      <c r="R788" s="90">
        <v>340</v>
      </c>
      <c r="S788" s="90" t="s">
        <v>5</v>
      </c>
      <c r="T788" s="191">
        <v>330</v>
      </c>
      <c r="U788" s="192">
        <v>340</v>
      </c>
      <c r="V788" s="90">
        <v>335</v>
      </c>
      <c r="W788" s="90" t="s">
        <v>5</v>
      </c>
      <c r="X788" s="191">
        <v>310</v>
      </c>
      <c r="Y788" s="192">
        <v>320</v>
      </c>
      <c r="Z788" s="90">
        <v>315</v>
      </c>
      <c r="AA788" s="90" t="s">
        <v>5</v>
      </c>
      <c r="AB788" s="191">
        <v>385</v>
      </c>
      <c r="AC788" s="192">
        <v>395</v>
      </c>
      <c r="AD788" s="90">
        <v>390</v>
      </c>
      <c r="AE788" s="90" t="s">
        <v>5</v>
      </c>
      <c r="AF788" s="191">
        <v>315</v>
      </c>
      <c r="AG788" s="192">
        <v>325</v>
      </c>
      <c r="AH788" s="90">
        <v>320</v>
      </c>
      <c r="AI788" s="90" t="s">
        <v>5</v>
      </c>
      <c r="AJ788" s="191">
        <v>310</v>
      </c>
      <c r="AK788" s="192">
        <v>320</v>
      </c>
      <c r="AL788" s="90">
        <v>315</v>
      </c>
      <c r="AM788" s="90" t="s">
        <v>5</v>
      </c>
      <c r="AN788" s="191">
        <v>260</v>
      </c>
      <c r="AO788" s="192">
        <v>270</v>
      </c>
      <c r="AP788" s="90">
        <v>265</v>
      </c>
      <c r="AQ788" s="90" t="s">
        <v>5</v>
      </c>
      <c r="AR788" s="191">
        <v>405</v>
      </c>
      <c r="AS788" s="192">
        <v>415</v>
      </c>
      <c r="AT788" s="90">
        <v>410</v>
      </c>
      <c r="AU788" s="90" t="s">
        <v>5</v>
      </c>
      <c r="AV788" s="191">
        <v>310</v>
      </c>
      <c r="AW788" s="192">
        <v>320</v>
      </c>
      <c r="AX788" s="90">
        <v>315</v>
      </c>
      <c r="AY788" s="90">
        <v>5</v>
      </c>
      <c r="AZ788" s="191">
        <v>300</v>
      </c>
      <c r="BA788" s="192">
        <v>310</v>
      </c>
      <c r="BB788" s="90">
        <v>305</v>
      </c>
      <c r="BC788" s="90">
        <v>5</v>
      </c>
      <c r="BD788" s="191">
        <v>275</v>
      </c>
      <c r="BE788" s="192">
        <v>285</v>
      </c>
      <c r="BF788" s="90">
        <v>280</v>
      </c>
      <c r="BG788" s="90" t="s">
        <v>5</v>
      </c>
      <c r="BH788" s="191">
        <v>375</v>
      </c>
      <c r="BI788" s="192">
        <v>385</v>
      </c>
      <c r="BJ788" s="90">
        <v>380</v>
      </c>
      <c r="BK788" s="90" t="s">
        <v>5</v>
      </c>
      <c r="BL788" s="191">
        <v>305</v>
      </c>
      <c r="BM788" s="192">
        <v>315</v>
      </c>
      <c r="BN788" s="90">
        <v>310</v>
      </c>
      <c r="BO788" s="90" t="s">
        <v>5</v>
      </c>
      <c r="BP788" s="191">
        <v>340</v>
      </c>
      <c r="BQ788" s="192">
        <v>350</v>
      </c>
      <c r="BR788" s="90">
        <v>345</v>
      </c>
      <c r="BS788" s="90" t="s">
        <v>5</v>
      </c>
      <c r="BT788" s="191">
        <v>275</v>
      </c>
      <c r="BU788" s="192">
        <v>285</v>
      </c>
      <c r="BV788" s="90">
        <v>280</v>
      </c>
      <c r="BW788" s="90" t="s">
        <v>5</v>
      </c>
      <c r="BX788" s="191">
        <v>345</v>
      </c>
      <c r="BY788" s="192">
        <v>355</v>
      </c>
      <c r="BZ788" s="90">
        <v>350</v>
      </c>
      <c r="CA788" s="90" t="s">
        <v>5</v>
      </c>
      <c r="CB788" s="191">
        <v>455</v>
      </c>
      <c r="CC788" s="192">
        <v>465</v>
      </c>
      <c r="CD788" s="90">
        <v>460</v>
      </c>
      <c r="CE788" s="90" t="s">
        <v>5</v>
      </c>
      <c r="CF788" s="191">
        <v>335</v>
      </c>
      <c r="CG788" s="192">
        <v>345</v>
      </c>
      <c r="CH788" s="90">
        <v>340</v>
      </c>
      <c r="CI788" s="90" t="s">
        <v>5</v>
      </c>
      <c r="CJ788" s="191">
        <v>300</v>
      </c>
      <c r="CK788" s="192">
        <v>310</v>
      </c>
      <c r="CL788" s="90">
        <v>305</v>
      </c>
      <c r="CM788" s="90" t="s">
        <v>5</v>
      </c>
      <c r="CN788" s="191">
        <v>345</v>
      </c>
      <c r="CO788" s="192">
        <v>355</v>
      </c>
      <c r="CP788" s="90">
        <v>350</v>
      </c>
      <c r="CQ788" s="90" t="s">
        <v>5</v>
      </c>
      <c r="CR788" s="191">
        <v>465</v>
      </c>
      <c r="CS788" s="192">
        <v>475</v>
      </c>
      <c r="CT788" s="90">
        <v>470</v>
      </c>
      <c r="CU788" s="90" t="s">
        <v>5</v>
      </c>
      <c r="CV788" s="191">
        <v>350</v>
      </c>
      <c r="CW788" s="192">
        <v>360</v>
      </c>
      <c r="CX788" s="90">
        <v>355</v>
      </c>
      <c r="CY788" s="90" t="s">
        <v>5</v>
      </c>
      <c r="CZ788" s="191">
        <v>325</v>
      </c>
      <c r="DA788" s="192">
        <v>335</v>
      </c>
      <c r="DB788" s="90">
        <v>330</v>
      </c>
      <c r="DC788" s="90">
        <v>-10</v>
      </c>
      <c r="DD788" s="191">
        <v>345</v>
      </c>
      <c r="DE788" s="192">
        <v>355</v>
      </c>
      <c r="DF788" s="90">
        <v>350</v>
      </c>
      <c r="DG788" s="90" t="s">
        <v>5</v>
      </c>
      <c r="DH788" s="191">
        <v>480</v>
      </c>
      <c r="DI788" s="192">
        <v>490</v>
      </c>
      <c r="DJ788" s="90">
        <v>485</v>
      </c>
      <c r="DK788" s="90" t="s">
        <v>5</v>
      </c>
      <c r="DL788" s="191">
        <v>330</v>
      </c>
      <c r="DM788" s="192">
        <v>340</v>
      </c>
      <c r="DN788" s="90">
        <v>335</v>
      </c>
      <c r="DO788" s="90">
        <v>5</v>
      </c>
      <c r="DP788" s="191">
        <v>285</v>
      </c>
      <c r="DQ788" s="192">
        <v>295</v>
      </c>
      <c r="DR788" s="90">
        <v>290</v>
      </c>
      <c r="DS788" s="90" t="s">
        <v>5</v>
      </c>
      <c r="DT788" s="191">
        <v>345</v>
      </c>
      <c r="DU788" s="192">
        <v>355</v>
      </c>
      <c r="DV788" s="90">
        <v>350</v>
      </c>
      <c r="DW788" s="90" t="s">
        <v>5</v>
      </c>
      <c r="DX788" s="191">
        <v>465</v>
      </c>
      <c r="DY788" s="192">
        <v>475</v>
      </c>
      <c r="DZ788" s="90">
        <v>470</v>
      </c>
      <c r="EA788" s="90" t="s">
        <v>5</v>
      </c>
      <c r="EB788" s="191">
        <v>355</v>
      </c>
      <c r="EC788" s="192">
        <v>365</v>
      </c>
      <c r="ED788" s="90">
        <v>360</v>
      </c>
      <c r="EE788" s="90" t="s">
        <v>5</v>
      </c>
      <c r="EF788" s="191">
        <v>330</v>
      </c>
      <c r="EG788" s="192">
        <v>340</v>
      </c>
      <c r="EH788" s="90">
        <v>335</v>
      </c>
      <c r="EI788" s="90">
        <v>5</v>
      </c>
      <c r="EJ788" s="191">
        <v>340</v>
      </c>
      <c r="EK788" s="192">
        <v>350</v>
      </c>
      <c r="EL788" s="90">
        <v>345</v>
      </c>
      <c r="EM788" s="90" t="s">
        <v>5</v>
      </c>
      <c r="EN788" s="191">
        <v>510</v>
      </c>
      <c r="EO788" s="192">
        <v>520</v>
      </c>
      <c r="EP788" s="90">
        <v>515</v>
      </c>
      <c r="EQ788" s="90" t="s">
        <v>5</v>
      </c>
      <c r="ER788" s="191">
        <v>320</v>
      </c>
      <c r="ES788" s="192">
        <v>330</v>
      </c>
      <c r="ET788" s="90">
        <v>325</v>
      </c>
      <c r="EU788" s="90" t="s">
        <v>5</v>
      </c>
      <c r="EV788" s="191">
        <v>300</v>
      </c>
      <c r="EW788" s="192">
        <v>310</v>
      </c>
      <c r="EX788" s="90">
        <v>305</v>
      </c>
      <c r="EY788" s="90">
        <v>-10</v>
      </c>
      <c r="EZ788" s="191">
        <v>340</v>
      </c>
      <c r="FA788" s="192">
        <v>350</v>
      </c>
      <c r="FB788" s="90">
        <v>345</v>
      </c>
      <c r="FC788" s="90" t="s">
        <v>5</v>
      </c>
      <c r="FD788" s="191">
        <v>360</v>
      </c>
      <c r="FE788" s="192">
        <v>370</v>
      </c>
      <c r="FF788" s="90">
        <v>365</v>
      </c>
      <c r="FG788" s="90" t="s">
        <v>5</v>
      </c>
      <c r="FH788" s="191">
        <v>340</v>
      </c>
      <c r="FI788" s="192">
        <v>350</v>
      </c>
      <c r="FJ788" s="90">
        <v>345</v>
      </c>
      <c r="FK788" s="90">
        <v>-5</v>
      </c>
      <c r="FL788" s="191">
        <v>315</v>
      </c>
      <c r="FM788" s="192">
        <v>325</v>
      </c>
      <c r="FN788" s="90">
        <v>320</v>
      </c>
      <c r="FO788" s="90">
        <v>-5</v>
      </c>
      <c r="FP788" s="191"/>
      <c r="FQ788" s="192"/>
      <c r="FR788" s="90"/>
      <c r="FS788" s="90"/>
      <c r="FT788" s="191">
        <v>495</v>
      </c>
      <c r="FU788" s="192">
        <v>505</v>
      </c>
      <c r="FV788" s="90">
        <v>500</v>
      </c>
      <c r="FW788" s="90">
        <v>5</v>
      </c>
      <c r="FX788" s="191">
        <v>380</v>
      </c>
      <c r="FY788" s="192">
        <v>390</v>
      </c>
      <c r="FZ788" s="90">
        <v>385</v>
      </c>
      <c r="GA788" s="90" t="s">
        <v>5</v>
      </c>
      <c r="GB788" s="191">
        <v>440</v>
      </c>
      <c r="GC788" s="192">
        <v>450</v>
      </c>
      <c r="GD788" s="90">
        <v>445</v>
      </c>
      <c r="GE788" s="90" t="s">
        <v>5</v>
      </c>
      <c r="GF788" s="191">
        <v>415</v>
      </c>
      <c r="GG788" s="192">
        <v>425</v>
      </c>
      <c r="GH788" s="90">
        <v>420</v>
      </c>
      <c r="GI788" s="90">
        <v>-10</v>
      </c>
      <c r="GJ788" s="191">
        <v>355</v>
      </c>
      <c r="GK788" s="192">
        <v>365</v>
      </c>
      <c r="GL788" s="90">
        <v>360</v>
      </c>
      <c r="GM788" s="90" t="s">
        <v>5</v>
      </c>
      <c r="GN788" s="191">
        <v>570</v>
      </c>
      <c r="GO788" s="192">
        <v>580</v>
      </c>
      <c r="GP788" s="90">
        <v>575</v>
      </c>
      <c r="GQ788" s="90" t="s">
        <v>5</v>
      </c>
    </row>
    <row r="789" spans="1:199" ht="15.75" x14ac:dyDescent="0.25">
      <c r="A789">
        <f t="shared" si="0"/>
        <v>12</v>
      </c>
      <c r="B789">
        <f t="shared" si="1"/>
        <v>2024</v>
      </c>
      <c r="C789" s="91">
        <v>45653</v>
      </c>
      <c r="D789" s="195">
        <f>AVERAGE(D788,D791)</f>
        <v>365</v>
      </c>
      <c r="E789" s="195">
        <f t="shared" ref="E789:F789" si="192">AVERAGE(E788,E791)</f>
        <v>375</v>
      </c>
      <c r="F789" s="195">
        <f t="shared" si="192"/>
        <v>370</v>
      </c>
      <c r="G789" s="196"/>
      <c r="H789" s="195">
        <f>AVERAGE(H788,H791)</f>
        <v>345</v>
      </c>
      <c r="I789" s="195">
        <f t="shared" ref="I789" si="193">AVERAGE(I788,I791)</f>
        <v>355</v>
      </c>
      <c r="J789" s="195">
        <f t="shared" ref="J789" si="194">AVERAGE(J788,J791)</f>
        <v>350</v>
      </c>
      <c r="K789" s="196"/>
      <c r="L789" s="195">
        <f>AVERAGE(L788,L791)</f>
        <v>405</v>
      </c>
      <c r="M789" s="195">
        <f t="shared" ref="M789" si="195">AVERAGE(M788,M791)</f>
        <v>415</v>
      </c>
      <c r="N789" s="195">
        <f t="shared" ref="N789" si="196">AVERAGE(N788,N791)</f>
        <v>410</v>
      </c>
      <c r="O789" s="196"/>
      <c r="P789" s="195">
        <f>AVERAGE(P788,P791)</f>
        <v>347.5</v>
      </c>
      <c r="Q789" s="195">
        <f t="shared" ref="Q789" si="197">AVERAGE(Q788,Q791)</f>
        <v>357.5</v>
      </c>
      <c r="R789" s="195">
        <f t="shared" ref="R789" si="198">AVERAGE(R788,R791)</f>
        <v>352.5</v>
      </c>
      <c r="S789" s="196"/>
      <c r="T789" s="195">
        <f>AVERAGE(T788,T791)</f>
        <v>330</v>
      </c>
      <c r="U789" s="195">
        <f t="shared" ref="U789" si="199">AVERAGE(U788,U791)</f>
        <v>340</v>
      </c>
      <c r="V789" s="195">
        <f t="shared" ref="V789" si="200">AVERAGE(V788,V791)</f>
        <v>335</v>
      </c>
      <c r="W789" s="196"/>
      <c r="X789" s="195">
        <f>AVERAGE(X788,X791)</f>
        <v>310</v>
      </c>
      <c r="Y789" s="195">
        <f t="shared" ref="Y789" si="201">AVERAGE(Y788,Y791)</f>
        <v>320</v>
      </c>
      <c r="Z789" s="195">
        <f t="shared" ref="Z789" si="202">AVERAGE(Z788,Z791)</f>
        <v>315</v>
      </c>
      <c r="AA789" s="196"/>
      <c r="AB789" s="195">
        <f>AVERAGE(AB788,AB791)</f>
        <v>385</v>
      </c>
      <c r="AC789" s="195">
        <f t="shared" ref="AC789" si="203">AVERAGE(AC788,AC791)</f>
        <v>395</v>
      </c>
      <c r="AD789" s="195">
        <f t="shared" ref="AD789" si="204">AVERAGE(AD788,AD791)</f>
        <v>390</v>
      </c>
      <c r="AE789" s="196"/>
      <c r="AF789" s="195">
        <f>AVERAGE(AF788,AF791)</f>
        <v>315</v>
      </c>
      <c r="AG789" s="195">
        <f t="shared" ref="AG789" si="205">AVERAGE(AG788,AG791)</f>
        <v>325</v>
      </c>
      <c r="AH789" s="195">
        <f t="shared" ref="AH789" si="206">AVERAGE(AH788,AH791)</f>
        <v>320</v>
      </c>
      <c r="AI789" s="196"/>
      <c r="AJ789" s="195">
        <f>AVERAGE(AJ788,AJ791)</f>
        <v>315</v>
      </c>
      <c r="AK789" s="195">
        <f t="shared" ref="AK789" si="207">AVERAGE(AK788,AK791)</f>
        <v>325</v>
      </c>
      <c r="AL789" s="195">
        <f t="shared" ref="AL789" si="208">AVERAGE(AL788,AL791)</f>
        <v>320</v>
      </c>
      <c r="AM789" s="196"/>
      <c r="AN789" s="195">
        <f>AVERAGE(AN788,AN791)</f>
        <v>265</v>
      </c>
      <c r="AO789" s="195">
        <f t="shared" ref="AO789" si="209">AVERAGE(AO788,AO791)</f>
        <v>275</v>
      </c>
      <c r="AP789" s="195">
        <f t="shared" ref="AP789" si="210">AVERAGE(AP788,AP791)</f>
        <v>270</v>
      </c>
      <c r="AQ789" s="196"/>
      <c r="AR789" s="195">
        <f>AVERAGE(AR788,AR791)</f>
        <v>405</v>
      </c>
      <c r="AS789" s="195">
        <f t="shared" ref="AS789" si="211">AVERAGE(AS788,AS791)</f>
        <v>415</v>
      </c>
      <c r="AT789" s="195">
        <f t="shared" ref="AT789" si="212">AVERAGE(AT788,AT791)</f>
        <v>410</v>
      </c>
      <c r="AU789" s="196"/>
      <c r="AV789" s="195">
        <f>AVERAGE(AV788,AV791)</f>
        <v>312.5</v>
      </c>
      <c r="AW789" s="195">
        <f t="shared" ref="AW789" si="213">AVERAGE(AW788,AW791)</f>
        <v>322.5</v>
      </c>
      <c r="AX789" s="195">
        <f t="shared" ref="AX789" si="214">AVERAGE(AX788,AX791)</f>
        <v>317.5</v>
      </c>
      <c r="AY789" s="196"/>
      <c r="AZ789" s="195">
        <f>AVERAGE(AZ788,AZ791)</f>
        <v>302.5</v>
      </c>
      <c r="BA789" s="195">
        <f t="shared" ref="BA789" si="215">AVERAGE(BA788,BA791)</f>
        <v>312.5</v>
      </c>
      <c r="BB789" s="195">
        <f t="shared" ref="BB789" si="216">AVERAGE(BB788,BB791)</f>
        <v>307.5</v>
      </c>
      <c r="BC789" s="196"/>
      <c r="BD789" s="195">
        <f>AVERAGE(BD788,BD791)</f>
        <v>275</v>
      </c>
      <c r="BE789" s="195">
        <f t="shared" ref="BE789" si="217">AVERAGE(BE788,BE791)</f>
        <v>285</v>
      </c>
      <c r="BF789" s="195">
        <f t="shared" ref="BF789" si="218">AVERAGE(BF788,BF791)</f>
        <v>280</v>
      </c>
      <c r="BG789" s="196"/>
      <c r="BH789" s="195">
        <f>AVERAGE(BH788,BH791)</f>
        <v>375</v>
      </c>
      <c r="BI789" s="195">
        <f t="shared" ref="BI789" si="219">AVERAGE(BI788,BI791)</f>
        <v>385</v>
      </c>
      <c r="BJ789" s="195">
        <f t="shared" ref="BJ789" si="220">AVERAGE(BJ788,BJ791)</f>
        <v>380</v>
      </c>
      <c r="BK789" s="196"/>
      <c r="BL789" s="195">
        <f>AVERAGE(BL788,BL791)</f>
        <v>310</v>
      </c>
      <c r="BM789" s="195">
        <f t="shared" ref="BM789" si="221">AVERAGE(BM788,BM791)</f>
        <v>320</v>
      </c>
      <c r="BN789" s="195">
        <f t="shared" ref="BN789" si="222">AVERAGE(BN788,BN791)</f>
        <v>315</v>
      </c>
      <c r="BO789" s="196"/>
      <c r="BP789" s="195">
        <f>AVERAGE(BP788,BP791)</f>
        <v>340</v>
      </c>
      <c r="BQ789" s="195">
        <f t="shared" ref="BQ789" si="223">AVERAGE(BQ788,BQ791)</f>
        <v>350</v>
      </c>
      <c r="BR789" s="195">
        <f t="shared" ref="BR789" si="224">AVERAGE(BR788,BR791)</f>
        <v>345</v>
      </c>
      <c r="BS789" s="196"/>
      <c r="BT789" s="195">
        <f>AVERAGE(BT788,BT791)</f>
        <v>275</v>
      </c>
      <c r="BU789" s="195">
        <f t="shared" ref="BU789" si="225">AVERAGE(BU788,BU791)</f>
        <v>285</v>
      </c>
      <c r="BV789" s="195">
        <f t="shared" ref="BV789" si="226">AVERAGE(BV788,BV791)</f>
        <v>280</v>
      </c>
      <c r="BW789" s="196"/>
      <c r="BX789" s="195">
        <f>AVERAGE(BX788,BX791)</f>
        <v>347.5</v>
      </c>
      <c r="BY789" s="195">
        <f t="shared" ref="BY789" si="227">AVERAGE(BY788,BY791)</f>
        <v>357.5</v>
      </c>
      <c r="BZ789" s="195">
        <f t="shared" ref="BZ789" si="228">AVERAGE(BZ788,BZ791)</f>
        <v>352.5</v>
      </c>
      <c r="CA789" s="196"/>
      <c r="CB789" s="195">
        <f>AVERAGE(CB788,CB791)</f>
        <v>452.5</v>
      </c>
      <c r="CC789" s="195">
        <f t="shared" ref="CC789" si="229">AVERAGE(CC788,CC791)</f>
        <v>462.5</v>
      </c>
      <c r="CD789" s="195">
        <f t="shared" ref="CD789" si="230">AVERAGE(CD788,CD791)</f>
        <v>457.5</v>
      </c>
      <c r="CE789" s="196"/>
      <c r="CF789" s="195">
        <f>AVERAGE(CF788,CF791)</f>
        <v>335</v>
      </c>
      <c r="CG789" s="195">
        <f t="shared" ref="CG789" si="231">AVERAGE(CG788,CG791)</f>
        <v>345</v>
      </c>
      <c r="CH789" s="195">
        <f t="shared" ref="CH789" si="232">AVERAGE(CH788,CH791)</f>
        <v>340</v>
      </c>
      <c r="CI789" s="196"/>
      <c r="CJ789" s="195">
        <f>AVERAGE(CJ788,CJ791)</f>
        <v>302.5</v>
      </c>
      <c r="CK789" s="195">
        <f t="shared" ref="CK789" si="233">AVERAGE(CK788,CK791)</f>
        <v>312.5</v>
      </c>
      <c r="CL789" s="195">
        <f t="shared" ref="CL789" si="234">AVERAGE(CL788,CL791)</f>
        <v>307.5</v>
      </c>
      <c r="CM789" s="196"/>
      <c r="CN789" s="195">
        <f>AVERAGE(CN788,CN791)</f>
        <v>347.5</v>
      </c>
      <c r="CO789" s="195">
        <f t="shared" ref="CO789" si="235">AVERAGE(CO788,CO791)</f>
        <v>357.5</v>
      </c>
      <c r="CP789" s="195">
        <f t="shared" ref="CP789" si="236">AVERAGE(CP788,CP791)</f>
        <v>352.5</v>
      </c>
      <c r="CQ789" s="196"/>
      <c r="CR789" s="195">
        <f>AVERAGE(CR788,CR791)</f>
        <v>462.5</v>
      </c>
      <c r="CS789" s="195">
        <f t="shared" ref="CS789" si="237">AVERAGE(CS788,CS791)</f>
        <v>472.5</v>
      </c>
      <c r="CT789" s="195">
        <f t="shared" ref="CT789" si="238">AVERAGE(CT788,CT791)</f>
        <v>467.5</v>
      </c>
      <c r="CU789" s="196"/>
      <c r="CV789" s="195">
        <f>AVERAGE(CV788,CV791)</f>
        <v>355</v>
      </c>
      <c r="CW789" s="195">
        <f t="shared" ref="CW789" si="239">AVERAGE(CW788,CW791)</f>
        <v>365</v>
      </c>
      <c r="CX789" s="195">
        <f t="shared" ref="CX789" si="240">AVERAGE(CX788,CX791)</f>
        <v>360</v>
      </c>
      <c r="CY789" s="196"/>
      <c r="CZ789" s="195">
        <f>AVERAGE(CZ788,CZ791)</f>
        <v>325</v>
      </c>
      <c r="DA789" s="195">
        <f t="shared" ref="DA789" si="241">AVERAGE(DA788,DA791)</f>
        <v>335</v>
      </c>
      <c r="DB789" s="195">
        <f t="shared" ref="DB789" si="242">AVERAGE(DB788,DB791)</f>
        <v>330</v>
      </c>
      <c r="DC789" s="196"/>
      <c r="DD789" s="195">
        <f>AVERAGE(DD788,DD791)</f>
        <v>347.5</v>
      </c>
      <c r="DE789" s="195">
        <f t="shared" ref="DE789" si="243">AVERAGE(DE788,DE791)</f>
        <v>357.5</v>
      </c>
      <c r="DF789" s="195">
        <f t="shared" ref="DF789" si="244">AVERAGE(DF788,DF791)</f>
        <v>352.5</v>
      </c>
      <c r="DG789" s="196"/>
      <c r="DH789" s="195">
        <f>AVERAGE(DH788,DH791)</f>
        <v>477.5</v>
      </c>
      <c r="DI789" s="195">
        <f t="shared" ref="DI789" si="245">AVERAGE(DI788,DI791)</f>
        <v>487.5</v>
      </c>
      <c r="DJ789" s="195">
        <f t="shared" ref="DJ789" si="246">AVERAGE(DJ788,DJ791)</f>
        <v>482.5</v>
      </c>
      <c r="DK789" s="196"/>
      <c r="DL789" s="195">
        <f>AVERAGE(DL788,DL791)</f>
        <v>327.5</v>
      </c>
      <c r="DM789" s="195">
        <f t="shared" ref="DM789" si="247">AVERAGE(DM788,DM791)</f>
        <v>337.5</v>
      </c>
      <c r="DN789" s="195">
        <f t="shared" ref="DN789" si="248">AVERAGE(DN788,DN791)</f>
        <v>332.5</v>
      </c>
      <c r="DO789" s="196"/>
      <c r="DP789" s="195">
        <f>AVERAGE(DP788,DP791)</f>
        <v>287.5</v>
      </c>
      <c r="DQ789" s="195">
        <f t="shared" ref="DQ789" si="249">AVERAGE(DQ788,DQ791)</f>
        <v>297.5</v>
      </c>
      <c r="DR789" s="195">
        <f t="shared" ref="DR789" si="250">AVERAGE(DR788,DR791)</f>
        <v>292.5</v>
      </c>
      <c r="DS789" s="196"/>
      <c r="DT789" s="195">
        <f>AVERAGE(DT788,DT791)</f>
        <v>347.5</v>
      </c>
      <c r="DU789" s="195">
        <f t="shared" ref="DU789" si="251">AVERAGE(DU788,DU791)</f>
        <v>357.5</v>
      </c>
      <c r="DV789" s="195">
        <f t="shared" ref="DV789" si="252">AVERAGE(DV788,DV791)</f>
        <v>352.5</v>
      </c>
      <c r="DW789" s="196"/>
      <c r="DX789" s="195">
        <f>AVERAGE(DX788,DX791)</f>
        <v>462.5</v>
      </c>
      <c r="DY789" s="195">
        <f t="shared" ref="DY789" si="253">AVERAGE(DY788,DY791)</f>
        <v>472.5</v>
      </c>
      <c r="DZ789" s="195">
        <f t="shared" ref="DZ789" si="254">AVERAGE(DZ788,DZ791)</f>
        <v>467.5</v>
      </c>
      <c r="EA789" s="196"/>
      <c r="EB789" s="195">
        <f>AVERAGE(EB788,EB791)</f>
        <v>355</v>
      </c>
      <c r="EC789" s="195">
        <f t="shared" ref="EC789" si="255">AVERAGE(EC788,EC791)</f>
        <v>365</v>
      </c>
      <c r="ED789" s="195">
        <f t="shared" ref="ED789" si="256">AVERAGE(ED788,ED791)</f>
        <v>360</v>
      </c>
      <c r="EE789" s="196"/>
      <c r="EF789" s="195">
        <f>AVERAGE(EF788,EF791)</f>
        <v>327.5</v>
      </c>
      <c r="EG789" s="195">
        <f t="shared" ref="EG789" si="257">AVERAGE(EG788,EG791)</f>
        <v>337.5</v>
      </c>
      <c r="EH789" s="195">
        <f t="shared" ref="EH789" si="258">AVERAGE(EH788,EH791)</f>
        <v>332.5</v>
      </c>
      <c r="EI789" s="196"/>
      <c r="EJ789" s="195">
        <f>AVERAGE(EJ788,EJ791)</f>
        <v>342.5</v>
      </c>
      <c r="EK789" s="195">
        <f t="shared" ref="EK789" si="259">AVERAGE(EK788,EK791)</f>
        <v>352.5</v>
      </c>
      <c r="EL789" s="195">
        <f t="shared" ref="EL789" si="260">AVERAGE(EL788,EL791)</f>
        <v>347.5</v>
      </c>
      <c r="EM789" s="196"/>
      <c r="EN789" s="195">
        <f>AVERAGE(EN788,EN791)</f>
        <v>507.5</v>
      </c>
      <c r="EO789" s="195">
        <f t="shared" ref="EO789" si="261">AVERAGE(EO788,EO791)</f>
        <v>517.5</v>
      </c>
      <c r="EP789" s="195">
        <f t="shared" ref="EP789" si="262">AVERAGE(EP788,EP791)</f>
        <v>512.5</v>
      </c>
      <c r="EQ789" s="196"/>
      <c r="ER789" s="195">
        <f>AVERAGE(ER788,ER791)</f>
        <v>317.5</v>
      </c>
      <c r="ES789" s="195">
        <f t="shared" ref="ES789" si="263">AVERAGE(ES788,ES791)</f>
        <v>327.5</v>
      </c>
      <c r="ET789" s="195">
        <f t="shared" ref="ET789" si="264">AVERAGE(ET788,ET791)</f>
        <v>322.5</v>
      </c>
      <c r="EU789" s="196"/>
      <c r="EV789" s="195">
        <f>AVERAGE(EV788,EV791)</f>
        <v>302.5</v>
      </c>
      <c r="EW789" s="195">
        <f t="shared" ref="EW789" si="265">AVERAGE(EW788,EW791)</f>
        <v>312.5</v>
      </c>
      <c r="EX789" s="195">
        <f t="shared" ref="EX789" si="266">AVERAGE(EX788,EX791)</f>
        <v>307.5</v>
      </c>
      <c r="EY789" s="196"/>
      <c r="EZ789" s="195">
        <f>AVERAGE(EZ788,EZ791)</f>
        <v>342.5</v>
      </c>
      <c r="FA789" s="195">
        <f t="shared" ref="FA789" si="267">AVERAGE(FA788,FA791)</f>
        <v>352.5</v>
      </c>
      <c r="FB789" s="195">
        <f t="shared" ref="FB789" si="268">AVERAGE(FB788,FB791)</f>
        <v>347.5</v>
      </c>
      <c r="FC789" s="196"/>
      <c r="FD789" s="195">
        <f>AVERAGE(FD788,FD791)</f>
        <v>360</v>
      </c>
      <c r="FE789" s="195">
        <f t="shared" ref="FE789" si="269">AVERAGE(FE788,FE791)</f>
        <v>370</v>
      </c>
      <c r="FF789" s="195">
        <f t="shared" ref="FF789" si="270">AVERAGE(FF788,FF791)</f>
        <v>365</v>
      </c>
      <c r="FG789" s="196"/>
      <c r="FH789" s="195">
        <f>AVERAGE(FH788,FH791)</f>
        <v>342.5</v>
      </c>
      <c r="FI789" s="195">
        <f t="shared" ref="FI789" si="271">AVERAGE(FI788,FI791)</f>
        <v>352.5</v>
      </c>
      <c r="FJ789" s="195">
        <f t="shared" ref="FJ789" si="272">AVERAGE(FJ788,FJ791)</f>
        <v>347.5</v>
      </c>
      <c r="FK789" s="196"/>
      <c r="FL789" s="195">
        <f>AVERAGE(FL788,FL791)</f>
        <v>320</v>
      </c>
      <c r="FM789" s="195">
        <f t="shared" ref="FM789" si="273">AVERAGE(FM788,FM791)</f>
        <v>330</v>
      </c>
      <c r="FN789" s="195">
        <f t="shared" ref="FN789" si="274">AVERAGE(FN788,FN791)</f>
        <v>325</v>
      </c>
      <c r="FO789" s="196"/>
      <c r="FP789" s="197"/>
      <c r="FQ789" s="198"/>
      <c r="FR789" s="198"/>
      <c r="FS789" s="196"/>
      <c r="FT789" s="195">
        <f>AVERAGE(FT788,FX791)</f>
        <v>430</v>
      </c>
      <c r="FU789" s="195">
        <f>AVERAGE(FU788,FY791)</f>
        <v>440</v>
      </c>
      <c r="FV789" s="195">
        <f>AVERAGE(FV788,FZ791)</f>
        <v>435</v>
      </c>
      <c r="FW789" s="196"/>
      <c r="FX789" s="195">
        <f>AVERAGE(FX788,GB791)</f>
        <v>415</v>
      </c>
      <c r="FY789" s="195">
        <f>AVERAGE(FY788,GC791)</f>
        <v>425</v>
      </c>
      <c r="FZ789" s="195">
        <f>AVERAGE(FZ788,GD791)</f>
        <v>420</v>
      </c>
      <c r="GA789" s="196"/>
      <c r="GB789" s="195">
        <f>AVERAGE(GB788,GF791)</f>
        <v>427.5</v>
      </c>
      <c r="GC789" s="195">
        <f>AVERAGE(GC788,GG791)</f>
        <v>437.5</v>
      </c>
      <c r="GD789" s="195">
        <f>AVERAGE(GD788,GH791)</f>
        <v>432.5</v>
      </c>
      <c r="GE789" s="196"/>
      <c r="GF789" s="195">
        <f>AVERAGE(GF788,GJ791)</f>
        <v>387.5</v>
      </c>
      <c r="GG789" s="195">
        <f>AVERAGE(GG788,GK791)</f>
        <v>397.5</v>
      </c>
      <c r="GH789" s="195">
        <f>AVERAGE(GH788,GL791)</f>
        <v>392.5</v>
      </c>
      <c r="GI789" s="196"/>
      <c r="GJ789" s="195">
        <f>AVERAGE(GJ788,GN791)</f>
        <v>460</v>
      </c>
      <c r="GK789" s="195">
        <f>AVERAGE(GK788,GO791)</f>
        <v>470</v>
      </c>
      <c r="GL789" s="195">
        <f>AVERAGE(GL788,GP791)</f>
        <v>465</v>
      </c>
      <c r="GM789" s="196"/>
      <c r="GN789" s="195">
        <f>AVERAGE(GN788,GR791)</f>
        <v>570</v>
      </c>
      <c r="GO789" s="195">
        <f>AVERAGE(GO788,GS791)</f>
        <v>580</v>
      </c>
      <c r="GP789" s="195">
        <f>AVERAGE(GP788,GT791)</f>
        <v>575</v>
      </c>
      <c r="GQ789" s="196"/>
    </row>
    <row r="790" spans="1:199" ht="15.75" x14ac:dyDescent="0.25">
      <c r="A790">
        <f t="shared" si="0"/>
        <v>1</v>
      </c>
      <c r="B790">
        <f t="shared" si="1"/>
        <v>2025</v>
      </c>
      <c r="C790" s="91">
        <v>45660</v>
      </c>
      <c r="D790" s="195">
        <f>AVERAGE(D788,D791)</f>
        <v>365</v>
      </c>
      <c r="E790" s="195">
        <f t="shared" ref="E790:F790" si="275">AVERAGE(E788,E791)</f>
        <v>375</v>
      </c>
      <c r="F790" s="195">
        <f t="shared" si="275"/>
        <v>370</v>
      </c>
      <c r="G790" s="196"/>
      <c r="H790" s="195">
        <f>AVERAGE(H788,H791)</f>
        <v>345</v>
      </c>
      <c r="I790" s="195">
        <f t="shared" ref="I790" si="276">AVERAGE(I788,I791)</f>
        <v>355</v>
      </c>
      <c r="J790" s="195">
        <f t="shared" ref="J790" si="277">AVERAGE(J788,J791)</f>
        <v>350</v>
      </c>
      <c r="K790" s="196"/>
      <c r="L790" s="195">
        <f>AVERAGE(L788,L791)</f>
        <v>405</v>
      </c>
      <c r="M790" s="195">
        <f t="shared" ref="M790" si="278">AVERAGE(M788,M791)</f>
        <v>415</v>
      </c>
      <c r="N790" s="195">
        <f t="shared" ref="N790" si="279">AVERAGE(N788,N791)</f>
        <v>410</v>
      </c>
      <c r="O790" s="196"/>
      <c r="P790" s="195">
        <f>AVERAGE(P788,P791)</f>
        <v>347.5</v>
      </c>
      <c r="Q790" s="195">
        <f t="shared" ref="Q790" si="280">AVERAGE(Q788,Q791)</f>
        <v>357.5</v>
      </c>
      <c r="R790" s="195">
        <f t="shared" ref="R790" si="281">AVERAGE(R788,R791)</f>
        <v>352.5</v>
      </c>
      <c r="S790" s="196"/>
      <c r="T790" s="195">
        <f>AVERAGE(T788,T791)</f>
        <v>330</v>
      </c>
      <c r="U790" s="195">
        <f t="shared" ref="U790" si="282">AVERAGE(U788,U791)</f>
        <v>340</v>
      </c>
      <c r="V790" s="195">
        <f t="shared" ref="V790" si="283">AVERAGE(V788,V791)</f>
        <v>335</v>
      </c>
      <c r="W790" s="196"/>
      <c r="X790" s="195">
        <f>AVERAGE(X788,X791)</f>
        <v>310</v>
      </c>
      <c r="Y790" s="195">
        <f t="shared" ref="Y790" si="284">AVERAGE(Y788,Y791)</f>
        <v>320</v>
      </c>
      <c r="Z790" s="195">
        <f t="shared" ref="Z790" si="285">AVERAGE(Z788,Z791)</f>
        <v>315</v>
      </c>
      <c r="AA790" s="196"/>
      <c r="AB790" s="195">
        <f>AVERAGE(AB788,AB791)</f>
        <v>385</v>
      </c>
      <c r="AC790" s="195">
        <f t="shared" ref="AC790" si="286">AVERAGE(AC788,AC791)</f>
        <v>395</v>
      </c>
      <c r="AD790" s="195">
        <f t="shared" ref="AD790" si="287">AVERAGE(AD788,AD791)</f>
        <v>390</v>
      </c>
      <c r="AE790" s="196"/>
      <c r="AF790" s="195">
        <f>AVERAGE(AF788,AF791)</f>
        <v>315</v>
      </c>
      <c r="AG790" s="195">
        <f t="shared" ref="AG790" si="288">AVERAGE(AG788,AG791)</f>
        <v>325</v>
      </c>
      <c r="AH790" s="195">
        <f t="shared" ref="AH790" si="289">AVERAGE(AH788,AH791)</f>
        <v>320</v>
      </c>
      <c r="AI790" s="196"/>
      <c r="AJ790" s="195">
        <f>AVERAGE(AJ788,AJ791)</f>
        <v>315</v>
      </c>
      <c r="AK790" s="195">
        <f t="shared" ref="AK790" si="290">AVERAGE(AK788,AK791)</f>
        <v>325</v>
      </c>
      <c r="AL790" s="195">
        <f t="shared" ref="AL790" si="291">AVERAGE(AL788,AL791)</f>
        <v>320</v>
      </c>
      <c r="AM790" s="196"/>
      <c r="AN790" s="195">
        <f>AVERAGE(AN788,AN791)</f>
        <v>265</v>
      </c>
      <c r="AO790" s="195">
        <f t="shared" ref="AO790" si="292">AVERAGE(AO788,AO791)</f>
        <v>275</v>
      </c>
      <c r="AP790" s="195">
        <f t="shared" ref="AP790" si="293">AVERAGE(AP788,AP791)</f>
        <v>270</v>
      </c>
      <c r="AQ790" s="196"/>
      <c r="AR790" s="195">
        <f>AVERAGE(AR788,AR791)</f>
        <v>405</v>
      </c>
      <c r="AS790" s="195">
        <f t="shared" ref="AS790" si="294">AVERAGE(AS788,AS791)</f>
        <v>415</v>
      </c>
      <c r="AT790" s="195">
        <f t="shared" ref="AT790" si="295">AVERAGE(AT788,AT791)</f>
        <v>410</v>
      </c>
      <c r="AU790" s="196"/>
      <c r="AV790" s="195">
        <f>AVERAGE(AV788,AV791)</f>
        <v>312.5</v>
      </c>
      <c r="AW790" s="195">
        <f t="shared" ref="AW790" si="296">AVERAGE(AW788,AW791)</f>
        <v>322.5</v>
      </c>
      <c r="AX790" s="195">
        <f t="shared" ref="AX790" si="297">AVERAGE(AX788,AX791)</f>
        <v>317.5</v>
      </c>
      <c r="AY790" s="196"/>
      <c r="AZ790" s="195">
        <f>AVERAGE(AZ788,AZ791)</f>
        <v>302.5</v>
      </c>
      <c r="BA790" s="195">
        <f t="shared" ref="BA790" si="298">AVERAGE(BA788,BA791)</f>
        <v>312.5</v>
      </c>
      <c r="BB790" s="195">
        <f t="shared" ref="BB790" si="299">AVERAGE(BB788,BB791)</f>
        <v>307.5</v>
      </c>
      <c r="BC790" s="196"/>
      <c r="BD790" s="195">
        <f>AVERAGE(BD788,BD791)</f>
        <v>275</v>
      </c>
      <c r="BE790" s="195">
        <f t="shared" ref="BE790" si="300">AVERAGE(BE788,BE791)</f>
        <v>285</v>
      </c>
      <c r="BF790" s="195">
        <f t="shared" ref="BF790" si="301">AVERAGE(BF788,BF791)</f>
        <v>280</v>
      </c>
      <c r="BG790" s="196"/>
      <c r="BH790" s="195">
        <f>AVERAGE(BH788,BH791)</f>
        <v>375</v>
      </c>
      <c r="BI790" s="195">
        <f t="shared" ref="BI790" si="302">AVERAGE(BI788,BI791)</f>
        <v>385</v>
      </c>
      <c r="BJ790" s="195">
        <f t="shared" ref="BJ790" si="303">AVERAGE(BJ788,BJ791)</f>
        <v>380</v>
      </c>
      <c r="BK790" s="196"/>
      <c r="BL790" s="195">
        <f>AVERAGE(BL788,BL791)</f>
        <v>310</v>
      </c>
      <c r="BM790" s="195">
        <f t="shared" ref="BM790" si="304">AVERAGE(BM788,BM791)</f>
        <v>320</v>
      </c>
      <c r="BN790" s="195">
        <f t="shared" ref="BN790" si="305">AVERAGE(BN788,BN791)</f>
        <v>315</v>
      </c>
      <c r="BO790" s="196"/>
      <c r="BP790" s="195">
        <f>AVERAGE(BP788,BP791)</f>
        <v>340</v>
      </c>
      <c r="BQ790" s="195">
        <f t="shared" ref="BQ790" si="306">AVERAGE(BQ788,BQ791)</f>
        <v>350</v>
      </c>
      <c r="BR790" s="195">
        <f t="shared" ref="BR790" si="307">AVERAGE(BR788,BR791)</f>
        <v>345</v>
      </c>
      <c r="BS790" s="196"/>
      <c r="BT790" s="195">
        <f>AVERAGE(BT788,BT791)</f>
        <v>275</v>
      </c>
      <c r="BU790" s="195">
        <f t="shared" ref="BU790" si="308">AVERAGE(BU788,BU791)</f>
        <v>285</v>
      </c>
      <c r="BV790" s="195">
        <f t="shared" ref="BV790" si="309">AVERAGE(BV788,BV791)</f>
        <v>280</v>
      </c>
      <c r="BW790" s="196"/>
      <c r="BX790" s="195">
        <f>AVERAGE(BX788,BX791)</f>
        <v>347.5</v>
      </c>
      <c r="BY790" s="195">
        <f t="shared" ref="BY790" si="310">AVERAGE(BY788,BY791)</f>
        <v>357.5</v>
      </c>
      <c r="BZ790" s="195">
        <f t="shared" ref="BZ790" si="311">AVERAGE(BZ788,BZ791)</f>
        <v>352.5</v>
      </c>
      <c r="CA790" s="196"/>
      <c r="CB790" s="195">
        <f>AVERAGE(CB788,CB791)</f>
        <v>452.5</v>
      </c>
      <c r="CC790" s="195">
        <f t="shared" ref="CC790" si="312">AVERAGE(CC788,CC791)</f>
        <v>462.5</v>
      </c>
      <c r="CD790" s="195">
        <f t="shared" ref="CD790" si="313">AVERAGE(CD788,CD791)</f>
        <v>457.5</v>
      </c>
      <c r="CE790" s="196"/>
      <c r="CF790" s="195">
        <f>AVERAGE(CF788,CF791)</f>
        <v>335</v>
      </c>
      <c r="CG790" s="195">
        <f t="shared" ref="CG790" si="314">AVERAGE(CG788,CG791)</f>
        <v>345</v>
      </c>
      <c r="CH790" s="195">
        <f t="shared" ref="CH790" si="315">AVERAGE(CH788,CH791)</f>
        <v>340</v>
      </c>
      <c r="CI790" s="196"/>
      <c r="CJ790" s="195">
        <f>AVERAGE(CJ788,CJ791)</f>
        <v>302.5</v>
      </c>
      <c r="CK790" s="195">
        <f t="shared" ref="CK790" si="316">AVERAGE(CK788,CK791)</f>
        <v>312.5</v>
      </c>
      <c r="CL790" s="195">
        <f t="shared" ref="CL790" si="317">AVERAGE(CL788,CL791)</f>
        <v>307.5</v>
      </c>
      <c r="CM790" s="196"/>
      <c r="CN790" s="195">
        <f>AVERAGE(CN788,CN791)</f>
        <v>347.5</v>
      </c>
      <c r="CO790" s="195">
        <f t="shared" ref="CO790" si="318">AVERAGE(CO788,CO791)</f>
        <v>357.5</v>
      </c>
      <c r="CP790" s="195">
        <f t="shared" ref="CP790" si="319">AVERAGE(CP788,CP791)</f>
        <v>352.5</v>
      </c>
      <c r="CQ790" s="196"/>
      <c r="CR790" s="195">
        <f>AVERAGE(CR788,CR791)</f>
        <v>462.5</v>
      </c>
      <c r="CS790" s="195">
        <f t="shared" ref="CS790" si="320">AVERAGE(CS788,CS791)</f>
        <v>472.5</v>
      </c>
      <c r="CT790" s="195">
        <f t="shared" ref="CT790" si="321">AVERAGE(CT788,CT791)</f>
        <v>467.5</v>
      </c>
      <c r="CU790" s="196"/>
      <c r="CV790" s="195">
        <f>AVERAGE(CV788,CV791)</f>
        <v>355</v>
      </c>
      <c r="CW790" s="195">
        <f t="shared" ref="CW790" si="322">AVERAGE(CW788,CW791)</f>
        <v>365</v>
      </c>
      <c r="CX790" s="195">
        <f t="shared" ref="CX790" si="323">AVERAGE(CX788,CX791)</f>
        <v>360</v>
      </c>
      <c r="CY790" s="196"/>
      <c r="CZ790" s="195">
        <f>AVERAGE(CZ788,CZ791)</f>
        <v>325</v>
      </c>
      <c r="DA790" s="195">
        <f t="shared" ref="DA790" si="324">AVERAGE(DA788,DA791)</f>
        <v>335</v>
      </c>
      <c r="DB790" s="195">
        <f t="shared" ref="DB790" si="325">AVERAGE(DB788,DB791)</f>
        <v>330</v>
      </c>
      <c r="DC790" s="196"/>
      <c r="DD790" s="195">
        <f>AVERAGE(DD788,DD791)</f>
        <v>347.5</v>
      </c>
      <c r="DE790" s="195">
        <f t="shared" ref="DE790" si="326">AVERAGE(DE788,DE791)</f>
        <v>357.5</v>
      </c>
      <c r="DF790" s="195">
        <f t="shared" ref="DF790" si="327">AVERAGE(DF788,DF791)</f>
        <v>352.5</v>
      </c>
      <c r="DG790" s="196"/>
      <c r="DH790" s="195">
        <f>AVERAGE(DH788,DH791)</f>
        <v>477.5</v>
      </c>
      <c r="DI790" s="195">
        <f t="shared" ref="DI790" si="328">AVERAGE(DI788,DI791)</f>
        <v>487.5</v>
      </c>
      <c r="DJ790" s="195">
        <f t="shared" ref="DJ790" si="329">AVERAGE(DJ788,DJ791)</f>
        <v>482.5</v>
      </c>
      <c r="DK790" s="196"/>
      <c r="DL790" s="195">
        <f>AVERAGE(DL788,DL791)</f>
        <v>327.5</v>
      </c>
      <c r="DM790" s="195">
        <f t="shared" ref="DM790" si="330">AVERAGE(DM788,DM791)</f>
        <v>337.5</v>
      </c>
      <c r="DN790" s="195">
        <f t="shared" ref="DN790" si="331">AVERAGE(DN788,DN791)</f>
        <v>332.5</v>
      </c>
      <c r="DO790" s="196"/>
      <c r="DP790" s="195">
        <f>AVERAGE(DP788,DP791)</f>
        <v>287.5</v>
      </c>
      <c r="DQ790" s="195">
        <f t="shared" ref="DQ790" si="332">AVERAGE(DQ788,DQ791)</f>
        <v>297.5</v>
      </c>
      <c r="DR790" s="195">
        <f t="shared" ref="DR790" si="333">AVERAGE(DR788,DR791)</f>
        <v>292.5</v>
      </c>
      <c r="DS790" s="196"/>
      <c r="DT790" s="195">
        <f>AVERAGE(DT788,DT791)</f>
        <v>347.5</v>
      </c>
      <c r="DU790" s="195">
        <f t="shared" ref="DU790" si="334">AVERAGE(DU788,DU791)</f>
        <v>357.5</v>
      </c>
      <c r="DV790" s="195">
        <f t="shared" ref="DV790" si="335">AVERAGE(DV788,DV791)</f>
        <v>352.5</v>
      </c>
      <c r="DW790" s="196"/>
      <c r="DX790" s="195">
        <f>AVERAGE(DX788,DX791)</f>
        <v>462.5</v>
      </c>
      <c r="DY790" s="195">
        <f t="shared" ref="DY790" si="336">AVERAGE(DY788,DY791)</f>
        <v>472.5</v>
      </c>
      <c r="DZ790" s="195">
        <f t="shared" ref="DZ790" si="337">AVERAGE(DZ788,DZ791)</f>
        <v>467.5</v>
      </c>
      <c r="EA790" s="196"/>
      <c r="EB790" s="195">
        <f>AVERAGE(EB788,EB791)</f>
        <v>355</v>
      </c>
      <c r="EC790" s="195">
        <f t="shared" ref="EC790" si="338">AVERAGE(EC788,EC791)</f>
        <v>365</v>
      </c>
      <c r="ED790" s="195">
        <f t="shared" ref="ED790" si="339">AVERAGE(ED788,ED791)</f>
        <v>360</v>
      </c>
      <c r="EE790" s="196"/>
      <c r="EF790" s="195">
        <f>AVERAGE(EF788,EF791)</f>
        <v>327.5</v>
      </c>
      <c r="EG790" s="195">
        <f t="shared" ref="EG790" si="340">AVERAGE(EG788,EG791)</f>
        <v>337.5</v>
      </c>
      <c r="EH790" s="195">
        <f t="shared" ref="EH790" si="341">AVERAGE(EH788,EH791)</f>
        <v>332.5</v>
      </c>
      <c r="EI790" s="196"/>
      <c r="EJ790" s="195">
        <f>AVERAGE(EJ788,EJ791)</f>
        <v>342.5</v>
      </c>
      <c r="EK790" s="195">
        <f t="shared" ref="EK790" si="342">AVERAGE(EK788,EK791)</f>
        <v>352.5</v>
      </c>
      <c r="EL790" s="195">
        <f t="shared" ref="EL790" si="343">AVERAGE(EL788,EL791)</f>
        <v>347.5</v>
      </c>
      <c r="EM790" s="196"/>
      <c r="EN790" s="195">
        <f>AVERAGE(EN788,EN791)</f>
        <v>507.5</v>
      </c>
      <c r="EO790" s="195">
        <f t="shared" ref="EO790" si="344">AVERAGE(EO788,EO791)</f>
        <v>517.5</v>
      </c>
      <c r="EP790" s="195">
        <f t="shared" ref="EP790" si="345">AVERAGE(EP788,EP791)</f>
        <v>512.5</v>
      </c>
      <c r="EQ790" s="196"/>
      <c r="ER790" s="195">
        <f>AVERAGE(ER788,ER791)</f>
        <v>317.5</v>
      </c>
      <c r="ES790" s="195">
        <f t="shared" ref="ES790" si="346">AVERAGE(ES788,ES791)</f>
        <v>327.5</v>
      </c>
      <c r="ET790" s="195">
        <f t="shared" ref="ET790" si="347">AVERAGE(ET788,ET791)</f>
        <v>322.5</v>
      </c>
      <c r="EU790" s="196"/>
      <c r="EV790" s="195">
        <f>AVERAGE(EV788,EV791)</f>
        <v>302.5</v>
      </c>
      <c r="EW790" s="195">
        <f t="shared" ref="EW790" si="348">AVERAGE(EW788,EW791)</f>
        <v>312.5</v>
      </c>
      <c r="EX790" s="195">
        <f t="shared" ref="EX790" si="349">AVERAGE(EX788,EX791)</f>
        <v>307.5</v>
      </c>
      <c r="EY790" s="196"/>
      <c r="EZ790" s="195">
        <f>AVERAGE(EZ788,EZ791)</f>
        <v>342.5</v>
      </c>
      <c r="FA790" s="195">
        <f t="shared" ref="FA790" si="350">AVERAGE(FA788,FA791)</f>
        <v>352.5</v>
      </c>
      <c r="FB790" s="195">
        <f t="shared" ref="FB790" si="351">AVERAGE(FB788,FB791)</f>
        <v>347.5</v>
      </c>
      <c r="FC790" s="196"/>
      <c r="FD790" s="195">
        <f>AVERAGE(FD788,FD791)</f>
        <v>360</v>
      </c>
      <c r="FE790" s="195">
        <f t="shared" ref="FE790" si="352">AVERAGE(FE788,FE791)</f>
        <v>370</v>
      </c>
      <c r="FF790" s="195">
        <f t="shared" ref="FF790" si="353">AVERAGE(FF788,FF791)</f>
        <v>365</v>
      </c>
      <c r="FG790" s="196"/>
      <c r="FH790" s="195">
        <f>AVERAGE(FH788,FH791)</f>
        <v>342.5</v>
      </c>
      <c r="FI790" s="195">
        <f t="shared" ref="FI790" si="354">AVERAGE(FI788,FI791)</f>
        <v>352.5</v>
      </c>
      <c r="FJ790" s="195">
        <f t="shared" ref="FJ790" si="355">AVERAGE(FJ788,FJ791)</f>
        <v>347.5</v>
      </c>
      <c r="FK790" s="196"/>
      <c r="FL790" s="195">
        <f>AVERAGE(FL788,FL791)</f>
        <v>320</v>
      </c>
      <c r="FM790" s="195">
        <f t="shared" ref="FM790" si="356">AVERAGE(FM788,FM791)</f>
        <v>330</v>
      </c>
      <c r="FN790" s="195">
        <f t="shared" ref="FN790" si="357">AVERAGE(FN788,FN791)</f>
        <v>325</v>
      </c>
      <c r="FO790" s="196"/>
      <c r="FP790" s="197"/>
      <c r="FQ790" s="198"/>
      <c r="FR790" s="198"/>
      <c r="FS790" s="196"/>
      <c r="FT790" s="195">
        <f>AVERAGE(FT788,FX791)</f>
        <v>430</v>
      </c>
      <c r="FU790" s="195">
        <f>AVERAGE(FU788,FY791)</f>
        <v>440</v>
      </c>
      <c r="FV790" s="195">
        <f>AVERAGE(FV788,FZ791)</f>
        <v>435</v>
      </c>
      <c r="FW790" s="196"/>
      <c r="FX790" s="195">
        <f>AVERAGE(FX788,GB791)</f>
        <v>415</v>
      </c>
      <c r="FY790" s="195">
        <f>AVERAGE(FY788,GC791)</f>
        <v>425</v>
      </c>
      <c r="FZ790" s="195">
        <f>AVERAGE(FZ788,GD791)</f>
        <v>420</v>
      </c>
      <c r="GA790" s="196"/>
      <c r="GB790" s="195">
        <f>AVERAGE(GB788,GF791)</f>
        <v>427.5</v>
      </c>
      <c r="GC790" s="195">
        <f>AVERAGE(GC788,GG791)</f>
        <v>437.5</v>
      </c>
      <c r="GD790" s="195">
        <f>AVERAGE(GD788,GH791)</f>
        <v>432.5</v>
      </c>
      <c r="GE790" s="196"/>
      <c r="GF790" s="195">
        <f>AVERAGE(GF788,GJ791)</f>
        <v>387.5</v>
      </c>
      <c r="GG790" s="195">
        <f>AVERAGE(GG788,GK791)</f>
        <v>397.5</v>
      </c>
      <c r="GH790" s="195">
        <f>AVERAGE(GH788,GL791)</f>
        <v>392.5</v>
      </c>
      <c r="GI790" s="196"/>
      <c r="GJ790" s="195">
        <f>AVERAGE(GJ788,GN791)</f>
        <v>460</v>
      </c>
      <c r="GK790" s="195">
        <f>AVERAGE(GK788,GO791)</f>
        <v>470</v>
      </c>
      <c r="GL790" s="195">
        <f>AVERAGE(GL788,GP791)</f>
        <v>465</v>
      </c>
      <c r="GM790" s="196"/>
      <c r="GN790" s="195">
        <f>AVERAGE(GN788,GR791)</f>
        <v>570</v>
      </c>
      <c r="GO790" s="195">
        <f>AVERAGE(GO788,GS791)</f>
        <v>580</v>
      </c>
      <c r="GP790" s="195">
        <f>AVERAGE(GP788,GT791)</f>
        <v>575</v>
      </c>
      <c r="GQ790" s="196"/>
    </row>
    <row r="791" spans="1:199" ht="15.75" x14ac:dyDescent="0.25">
      <c r="A791">
        <f t="shared" si="0"/>
        <v>1</v>
      </c>
      <c r="B791">
        <f t="shared" si="1"/>
        <v>2025</v>
      </c>
      <c r="C791" s="91">
        <v>45667</v>
      </c>
      <c r="D791" s="191">
        <v>370</v>
      </c>
      <c r="E791" s="192">
        <v>380</v>
      </c>
      <c r="F791" s="90">
        <v>375</v>
      </c>
      <c r="G791" s="90">
        <v>10</v>
      </c>
      <c r="H791" s="191">
        <v>350</v>
      </c>
      <c r="I791" s="192">
        <v>360</v>
      </c>
      <c r="J791" s="90">
        <v>355</v>
      </c>
      <c r="K791" s="90">
        <v>10</v>
      </c>
      <c r="L791" s="191">
        <v>405</v>
      </c>
      <c r="M791" s="192">
        <v>415</v>
      </c>
      <c r="N791" s="90">
        <v>410</v>
      </c>
      <c r="O791" s="90" t="s">
        <v>5</v>
      </c>
      <c r="P791" s="191">
        <v>360</v>
      </c>
      <c r="Q791" s="192">
        <v>370</v>
      </c>
      <c r="R791" s="90">
        <v>365</v>
      </c>
      <c r="S791" s="90">
        <v>25</v>
      </c>
      <c r="T791" s="191">
        <v>330</v>
      </c>
      <c r="U791" s="192">
        <v>340</v>
      </c>
      <c r="V791" s="90">
        <v>335</v>
      </c>
      <c r="W791" s="90" t="s">
        <v>5</v>
      </c>
      <c r="X791" s="191">
        <v>310</v>
      </c>
      <c r="Y791" s="192">
        <v>320</v>
      </c>
      <c r="Z791" s="90">
        <v>315</v>
      </c>
      <c r="AA791" s="90" t="s">
        <v>5</v>
      </c>
      <c r="AB791" s="191">
        <v>385</v>
      </c>
      <c r="AC791" s="192">
        <v>395</v>
      </c>
      <c r="AD791" s="90">
        <v>390</v>
      </c>
      <c r="AE791" s="90" t="s">
        <v>5</v>
      </c>
      <c r="AF791" s="191">
        <v>315</v>
      </c>
      <c r="AG791" s="192">
        <v>325</v>
      </c>
      <c r="AH791" s="90">
        <v>320</v>
      </c>
      <c r="AI791" s="90" t="s">
        <v>5</v>
      </c>
      <c r="AJ791" s="191">
        <v>320</v>
      </c>
      <c r="AK791" s="192">
        <v>330</v>
      </c>
      <c r="AL791" s="90">
        <v>325</v>
      </c>
      <c r="AM791" s="90">
        <v>10</v>
      </c>
      <c r="AN791" s="191">
        <v>270</v>
      </c>
      <c r="AO791" s="192">
        <v>280</v>
      </c>
      <c r="AP791" s="90">
        <v>275</v>
      </c>
      <c r="AQ791" s="90">
        <v>10</v>
      </c>
      <c r="AR791" s="191">
        <v>405</v>
      </c>
      <c r="AS791" s="192">
        <v>415</v>
      </c>
      <c r="AT791" s="90">
        <v>410</v>
      </c>
      <c r="AU791" s="90" t="s">
        <v>5</v>
      </c>
      <c r="AV791" s="191">
        <v>315</v>
      </c>
      <c r="AW791" s="192">
        <v>325</v>
      </c>
      <c r="AX791" s="90">
        <v>320</v>
      </c>
      <c r="AY791" s="90">
        <v>5</v>
      </c>
      <c r="AZ791" s="191">
        <v>305</v>
      </c>
      <c r="BA791" s="192">
        <v>315</v>
      </c>
      <c r="BB791" s="90">
        <v>310</v>
      </c>
      <c r="BC791" s="90">
        <v>5</v>
      </c>
      <c r="BD791" s="191">
        <v>275</v>
      </c>
      <c r="BE791" s="192">
        <v>285</v>
      </c>
      <c r="BF791" s="90">
        <v>280</v>
      </c>
      <c r="BG791" s="90" t="s">
        <v>5</v>
      </c>
      <c r="BH791" s="191">
        <v>375</v>
      </c>
      <c r="BI791" s="192">
        <v>385</v>
      </c>
      <c r="BJ791" s="90">
        <v>380</v>
      </c>
      <c r="BK791" s="90" t="s">
        <v>5</v>
      </c>
      <c r="BL791" s="191">
        <v>315</v>
      </c>
      <c r="BM791" s="192">
        <v>325</v>
      </c>
      <c r="BN791" s="90">
        <v>320</v>
      </c>
      <c r="BO791" s="90">
        <v>10</v>
      </c>
      <c r="BP791" s="191">
        <v>340</v>
      </c>
      <c r="BQ791" s="192">
        <v>350</v>
      </c>
      <c r="BR791" s="90">
        <v>345</v>
      </c>
      <c r="BS791" s="90" t="s">
        <v>5</v>
      </c>
      <c r="BT791" s="191">
        <v>275</v>
      </c>
      <c r="BU791" s="192">
        <v>285</v>
      </c>
      <c r="BV791" s="90">
        <v>280</v>
      </c>
      <c r="BW791" s="90" t="s">
        <v>5</v>
      </c>
      <c r="BX791" s="191">
        <v>350</v>
      </c>
      <c r="BY791" s="192">
        <v>360</v>
      </c>
      <c r="BZ791" s="90">
        <v>355</v>
      </c>
      <c r="CA791" s="90">
        <v>5</v>
      </c>
      <c r="CB791" s="191">
        <v>450</v>
      </c>
      <c r="CC791" s="192">
        <v>460</v>
      </c>
      <c r="CD791" s="90">
        <v>455</v>
      </c>
      <c r="CE791" s="90">
        <v>-5</v>
      </c>
      <c r="CF791" s="191">
        <v>335</v>
      </c>
      <c r="CG791" s="192">
        <v>345</v>
      </c>
      <c r="CH791" s="90">
        <v>340</v>
      </c>
      <c r="CI791" s="90" t="s">
        <v>5</v>
      </c>
      <c r="CJ791" s="191">
        <v>305</v>
      </c>
      <c r="CK791" s="192">
        <v>315</v>
      </c>
      <c r="CL791" s="90">
        <v>310</v>
      </c>
      <c r="CM791" s="90">
        <v>5</v>
      </c>
      <c r="CN791" s="191">
        <v>350</v>
      </c>
      <c r="CO791" s="192">
        <v>360</v>
      </c>
      <c r="CP791" s="90">
        <v>355</v>
      </c>
      <c r="CQ791" s="90">
        <v>5</v>
      </c>
      <c r="CR791" s="191">
        <v>460</v>
      </c>
      <c r="CS791" s="192">
        <v>470</v>
      </c>
      <c r="CT791" s="90">
        <v>465</v>
      </c>
      <c r="CU791" s="90">
        <v>-5</v>
      </c>
      <c r="CV791" s="191">
        <v>360</v>
      </c>
      <c r="CW791" s="192">
        <v>370</v>
      </c>
      <c r="CX791" s="90">
        <v>365</v>
      </c>
      <c r="CY791" s="90">
        <v>10</v>
      </c>
      <c r="CZ791" s="191">
        <v>325</v>
      </c>
      <c r="DA791" s="192">
        <v>335</v>
      </c>
      <c r="DB791" s="90">
        <v>330</v>
      </c>
      <c r="DC791" s="90" t="s">
        <v>5</v>
      </c>
      <c r="DD791" s="191">
        <v>350</v>
      </c>
      <c r="DE791" s="192">
        <v>360</v>
      </c>
      <c r="DF791" s="90">
        <v>355</v>
      </c>
      <c r="DG791" s="90">
        <v>5</v>
      </c>
      <c r="DH791" s="191">
        <v>475</v>
      </c>
      <c r="DI791" s="192">
        <v>485</v>
      </c>
      <c r="DJ791" s="90">
        <v>480</v>
      </c>
      <c r="DK791" s="90">
        <v>-5</v>
      </c>
      <c r="DL791" s="191">
        <v>325</v>
      </c>
      <c r="DM791" s="192">
        <v>335</v>
      </c>
      <c r="DN791" s="90">
        <v>330</v>
      </c>
      <c r="DO791" s="90">
        <v>-5</v>
      </c>
      <c r="DP791" s="191">
        <v>290</v>
      </c>
      <c r="DQ791" s="192">
        <v>300</v>
      </c>
      <c r="DR791" s="90">
        <v>295</v>
      </c>
      <c r="DS791" s="90">
        <v>5</v>
      </c>
      <c r="DT791" s="191">
        <v>350</v>
      </c>
      <c r="DU791" s="192">
        <v>360</v>
      </c>
      <c r="DV791" s="90">
        <v>355</v>
      </c>
      <c r="DW791" s="90">
        <v>5</v>
      </c>
      <c r="DX791" s="191">
        <v>460</v>
      </c>
      <c r="DY791" s="192">
        <v>470</v>
      </c>
      <c r="DZ791" s="90">
        <v>465</v>
      </c>
      <c r="EA791" s="90">
        <v>-5</v>
      </c>
      <c r="EB791" s="191">
        <v>355</v>
      </c>
      <c r="EC791" s="192">
        <v>365</v>
      </c>
      <c r="ED791" s="90">
        <v>360</v>
      </c>
      <c r="EE791" s="90" t="s">
        <v>5</v>
      </c>
      <c r="EF791" s="191">
        <v>325</v>
      </c>
      <c r="EG791" s="192">
        <v>335</v>
      </c>
      <c r="EH791" s="90">
        <v>330</v>
      </c>
      <c r="EI791" s="90">
        <v>-5</v>
      </c>
      <c r="EJ791" s="191">
        <v>345</v>
      </c>
      <c r="EK791" s="192">
        <v>355</v>
      </c>
      <c r="EL791" s="90">
        <v>350</v>
      </c>
      <c r="EM791" s="90">
        <v>5</v>
      </c>
      <c r="EN791" s="191">
        <v>505</v>
      </c>
      <c r="EO791" s="192">
        <v>515</v>
      </c>
      <c r="EP791" s="90">
        <v>510</v>
      </c>
      <c r="EQ791" s="90">
        <v>-5</v>
      </c>
      <c r="ER791" s="191">
        <v>315</v>
      </c>
      <c r="ES791" s="192">
        <v>325</v>
      </c>
      <c r="ET791" s="90">
        <v>320</v>
      </c>
      <c r="EU791" s="90">
        <v>-5</v>
      </c>
      <c r="EV791" s="191">
        <v>305</v>
      </c>
      <c r="EW791" s="192">
        <v>315</v>
      </c>
      <c r="EX791" s="90">
        <v>310</v>
      </c>
      <c r="EY791" s="90">
        <v>5</v>
      </c>
      <c r="EZ791" s="191">
        <v>345</v>
      </c>
      <c r="FA791" s="192">
        <v>355</v>
      </c>
      <c r="FB791" s="90">
        <v>350</v>
      </c>
      <c r="FC791" s="90">
        <v>5</v>
      </c>
      <c r="FD791" s="191">
        <v>360</v>
      </c>
      <c r="FE791" s="192">
        <v>370</v>
      </c>
      <c r="FF791" s="90">
        <v>365</v>
      </c>
      <c r="FG791" s="90" t="s">
        <v>5</v>
      </c>
      <c r="FH791" s="191">
        <v>345</v>
      </c>
      <c r="FI791" s="192">
        <v>355</v>
      </c>
      <c r="FJ791" s="90">
        <v>350</v>
      </c>
      <c r="FK791" s="90">
        <v>5</v>
      </c>
      <c r="FL791" s="191">
        <v>325</v>
      </c>
      <c r="FM791" s="192">
        <v>335</v>
      </c>
      <c r="FN791" s="90">
        <v>330</v>
      </c>
      <c r="FO791" s="90">
        <v>10</v>
      </c>
      <c r="FT791" s="191">
        <v>485</v>
      </c>
      <c r="FU791" s="192">
        <v>495</v>
      </c>
      <c r="FV791" s="90">
        <v>490</v>
      </c>
      <c r="FW791" s="90">
        <v>-10</v>
      </c>
      <c r="FX791" s="191">
        <v>365</v>
      </c>
      <c r="FY791" s="192">
        <v>375</v>
      </c>
      <c r="FZ791" s="90">
        <v>370</v>
      </c>
      <c r="GA791" s="90">
        <v>-15</v>
      </c>
      <c r="GB791" s="191">
        <v>450</v>
      </c>
      <c r="GC791" s="192">
        <v>460</v>
      </c>
      <c r="GD791" s="90">
        <v>455</v>
      </c>
      <c r="GE791" s="90">
        <v>10</v>
      </c>
      <c r="GF791" s="191">
        <v>415</v>
      </c>
      <c r="GG791" s="192">
        <v>425</v>
      </c>
      <c r="GH791" s="90">
        <v>420</v>
      </c>
      <c r="GI791" s="90" t="s">
        <v>5</v>
      </c>
      <c r="GJ791" s="191">
        <v>360</v>
      </c>
      <c r="GK791" s="192">
        <v>370</v>
      </c>
      <c r="GL791" s="90">
        <v>365</v>
      </c>
      <c r="GM791" s="90">
        <v>5</v>
      </c>
      <c r="GN791" s="191">
        <v>565</v>
      </c>
      <c r="GO791" s="192">
        <v>575</v>
      </c>
      <c r="GP791" s="90">
        <v>570</v>
      </c>
      <c r="GQ791" s="90">
        <v>-5</v>
      </c>
    </row>
    <row r="792" spans="1:199" ht="15.75" x14ac:dyDescent="0.25">
      <c r="A792">
        <f t="shared" si="0"/>
        <v>1</v>
      </c>
      <c r="B792">
        <f t="shared" si="1"/>
        <v>2025</v>
      </c>
      <c r="C792" s="91">
        <v>45674</v>
      </c>
      <c r="D792" s="235">
        <v>380</v>
      </c>
      <c r="E792" s="236">
        <v>390</v>
      </c>
      <c r="F792" s="237">
        <v>385</v>
      </c>
      <c r="G792" s="237">
        <v>10</v>
      </c>
      <c r="H792" s="235">
        <v>360</v>
      </c>
      <c r="I792" s="236">
        <v>370</v>
      </c>
      <c r="J792" s="237">
        <v>365</v>
      </c>
      <c r="K792" s="237">
        <v>10</v>
      </c>
      <c r="L792" s="235">
        <v>410</v>
      </c>
      <c r="M792" s="236">
        <v>420</v>
      </c>
      <c r="N792" s="237">
        <v>415</v>
      </c>
      <c r="O792" s="237">
        <v>5</v>
      </c>
      <c r="P792" s="235">
        <v>360</v>
      </c>
      <c r="Q792" s="236">
        <v>370</v>
      </c>
      <c r="R792" s="237">
        <v>365</v>
      </c>
      <c r="S792" s="237" t="s">
        <v>5</v>
      </c>
      <c r="T792" s="235">
        <v>325</v>
      </c>
      <c r="U792" s="236">
        <v>335</v>
      </c>
      <c r="V792" s="237">
        <v>330</v>
      </c>
      <c r="W792" s="237">
        <v>-5</v>
      </c>
      <c r="X792" s="235">
        <v>305</v>
      </c>
      <c r="Y792" s="236">
        <v>315</v>
      </c>
      <c r="Z792" s="237">
        <v>310</v>
      </c>
      <c r="AA792" s="237">
        <v>-5</v>
      </c>
      <c r="AB792" s="235">
        <v>390</v>
      </c>
      <c r="AC792" s="236">
        <v>400</v>
      </c>
      <c r="AD792" s="237">
        <v>395</v>
      </c>
      <c r="AE792" s="237">
        <v>5</v>
      </c>
      <c r="AF792" s="235">
        <v>320</v>
      </c>
      <c r="AG792" s="236">
        <v>330</v>
      </c>
      <c r="AH792" s="237">
        <v>325</v>
      </c>
      <c r="AI792" s="237">
        <v>5</v>
      </c>
      <c r="AJ792" s="235">
        <v>315</v>
      </c>
      <c r="AK792" s="236">
        <v>325</v>
      </c>
      <c r="AL792" s="237">
        <v>320</v>
      </c>
      <c r="AM792" s="237">
        <v>-5</v>
      </c>
      <c r="AN792" s="235">
        <v>270</v>
      </c>
      <c r="AO792" s="236">
        <v>280</v>
      </c>
      <c r="AP792" s="237">
        <v>275</v>
      </c>
      <c r="AQ792" s="237" t="s">
        <v>5</v>
      </c>
      <c r="AR792" s="235">
        <v>410</v>
      </c>
      <c r="AS792" s="236">
        <v>420</v>
      </c>
      <c r="AT792" s="237">
        <v>415</v>
      </c>
      <c r="AU792" s="237">
        <v>5</v>
      </c>
      <c r="AV792" s="235">
        <v>320</v>
      </c>
      <c r="AW792" s="236">
        <v>330</v>
      </c>
      <c r="AX792" s="237">
        <v>325</v>
      </c>
      <c r="AY792" s="237">
        <v>5</v>
      </c>
      <c r="AZ792" s="235">
        <v>305</v>
      </c>
      <c r="BA792" s="236">
        <v>315</v>
      </c>
      <c r="BB792" s="237">
        <v>310</v>
      </c>
      <c r="BC792" s="237" t="s">
        <v>5</v>
      </c>
      <c r="BD792" s="235">
        <v>280</v>
      </c>
      <c r="BE792" s="236">
        <v>290</v>
      </c>
      <c r="BF792" s="237">
        <v>285</v>
      </c>
      <c r="BG792" s="237">
        <v>5</v>
      </c>
      <c r="BH792" s="235">
        <v>380</v>
      </c>
      <c r="BI792" s="236">
        <v>390</v>
      </c>
      <c r="BJ792" s="237">
        <v>385</v>
      </c>
      <c r="BK792" s="237">
        <v>5</v>
      </c>
      <c r="BL792" s="235">
        <v>325</v>
      </c>
      <c r="BM792" s="236">
        <v>335</v>
      </c>
      <c r="BN792" s="237">
        <v>330</v>
      </c>
      <c r="BO792" s="237">
        <v>10</v>
      </c>
      <c r="BP792" s="235">
        <v>340</v>
      </c>
      <c r="BQ792" s="236">
        <v>350</v>
      </c>
      <c r="BR792" s="237">
        <v>345</v>
      </c>
      <c r="BS792" s="237" t="s">
        <v>5</v>
      </c>
      <c r="BT792" s="235">
        <v>275</v>
      </c>
      <c r="BU792" s="236">
        <v>285</v>
      </c>
      <c r="BV792" s="237">
        <v>280</v>
      </c>
      <c r="BW792" s="237" t="s">
        <v>5</v>
      </c>
      <c r="BX792" s="235">
        <v>355</v>
      </c>
      <c r="BY792" s="236">
        <v>365</v>
      </c>
      <c r="BZ792" s="237">
        <v>360</v>
      </c>
      <c r="CA792" s="237">
        <v>5</v>
      </c>
      <c r="CB792" s="235">
        <v>460</v>
      </c>
      <c r="CC792" s="236">
        <v>470</v>
      </c>
      <c r="CD792" s="237">
        <v>465</v>
      </c>
      <c r="CE792" s="237">
        <v>10</v>
      </c>
      <c r="CF792" s="235">
        <v>335</v>
      </c>
      <c r="CG792" s="236">
        <v>345</v>
      </c>
      <c r="CH792" s="237">
        <v>340</v>
      </c>
      <c r="CI792" s="237" t="s">
        <v>5</v>
      </c>
      <c r="CJ792" s="235">
        <v>305</v>
      </c>
      <c r="CK792" s="236">
        <v>315</v>
      </c>
      <c r="CL792" s="237">
        <v>310</v>
      </c>
      <c r="CM792" s="237" t="s">
        <v>5</v>
      </c>
      <c r="CN792" s="235">
        <v>355</v>
      </c>
      <c r="CO792" s="236">
        <v>365</v>
      </c>
      <c r="CP792" s="237">
        <v>360</v>
      </c>
      <c r="CQ792" s="237">
        <v>5</v>
      </c>
      <c r="CR792" s="235">
        <v>460</v>
      </c>
      <c r="CS792" s="236">
        <v>470</v>
      </c>
      <c r="CT792" s="237">
        <v>465</v>
      </c>
      <c r="CU792" s="237" t="s">
        <v>5</v>
      </c>
      <c r="CV792" s="235">
        <v>360</v>
      </c>
      <c r="CW792" s="236">
        <v>370</v>
      </c>
      <c r="CX792" s="237">
        <v>365</v>
      </c>
      <c r="CY792" s="237" t="s">
        <v>5</v>
      </c>
      <c r="CZ792" s="235">
        <v>330</v>
      </c>
      <c r="DA792" s="236">
        <v>340</v>
      </c>
      <c r="DB792" s="237">
        <v>335</v>
      </c>
      <c r="DC792" s="237">
        <v>5</v>
      </c>
      <c r="DD792" s="235">
        <v>355</v>
      </c>
      <c r="DE792" s="236">
        <v>365</v>
      </c>
      <c r="DF792" s="237">
        <v>360</v>
      </c>
      <c r="DG792" s="237">
        <v>5</v>
      </c>
      <c r="DH792" s="235">
        <v>475</v>
      </c>
      <c r="DI792" s="236">
        <v>485</v>
      </c>
      <c r="DJ792" s="237">
        <v>480</v>
      </c>
      <c r="DK792" s="237" t="s">
        <v>5</v>
      </c>
      <c r="DL792" s="235">
        <v>325</v>
      </c>
      <c r="DM792" s="236">
        <v>335</v>
      </c>
      <c r="DN792" s="237">
        <v>330</v>
      </c>
      <c r="DO792" s="237" t="s">
        <v>5</v>
      </c>
      <c r="DP792" s="235">
        <v>300</v>
      </c>
      <c r="DQ792" s="236">
        <v>310</v>
      </c>
      <c r="DR792" s="237">
        <v>305</v>
      </c>
      <c r="DS792" s="237">
        <v>10</v>
      </c>
      <c r="DT792" s="235">
        <v>355</v>
      </c>
      <c r="DU792" s="236">
        <v>365</v>
      </c>
      <c r="DV792" s="237">
        <v>360</v>
      </c>
      <c r="DW792" s="237">
        <v>5</v>
      </c>
      <c r="DX792" s="235">
        <v>460</v>
      </c>
      <c r="DY792" s="236">
        <v>470</v>
      </c>
      <c r="DZ792" s="237">
        <v>465</v>
      </c>
      <c r="EA792" s="237" t="s">
        <v>5</v>
      </c>
      <c r="EB792" s="235">
        <v>360</v>
      </c>
      <c r="EC792" s="236">
        <v>370</v>
      </c>
      <c r="ED792" s="237">
        <v>365</v>
      </c>
      <c r="EE792" s="237">
        <v>5</v>
      </c>
      <c r="EF792" s="235">
        <v>335</v>
      </c>
      <c r="EG792" s="236">
        <v>345</v>
      </c>
      <c r="EH792" s="237">
        <v>340</v>
      </c>
      <c r="EI792" s="237">
        <v>10</v>
      </c>
      <c r="EJ792" s="235">
        <v>350</v>
      </c>
      <c r="EK792" s="236">
        <v>360</v>
      </c>
      <c r="EL792" s="237">
        <v>355</v>
      </c>
      <c r="EM792" s="237">
        <v>5</v>
      </c>
      <c r="EN792" s="235">
        <v>505</v>
      </c>
      <c r="EO792" s="236">
        <v>515</v>
      </c>
      <c r="EP792" s="237">
        <v>510</v>
      </c>
      <c r="EQ792" s="237" t="s">
        <v>5</v>
      </c>
      <c r="ER792" s="235">
        <v>315</v>
      </c>
      <c r="ES792" s="236">
        <v>325</v>
      </c>
      <c r="ET792" s="237">
        <v>320</v>
      </c>
      <c r="EU792" s="237" t="s">
        <v>5</v>
      </c>
      <c r="EV792" s="235">
        <v>310</v>
      </c>
      <c r="EW792" s="236">
        <v>320</v>
      </c>
      <c r="EX792" s="237">
        <v>315</v>
      </c>
      <c r="EY792" s="237">
        <v>5</v>
      </c>
      <c r="EZ792" s="235">
        <v>350</v>
      </c>
      <c r="FA792" s="236">
        <v>360</v>
      </c>
      <c r="FB792" s="237">
        <v>355</v>
      </c>
      <c r="FC792" s="237">
        <v>5</v>
      </c>
      <c r="FD792" s="235">
        <v>360</v>
      </c>
      <c r="FE792" s="236">
        <v>370</v>
      </c>
      <c r="FF792" s="237">
        <v>365</v>
      </c>
      <c r="FG792" s="237" t="s">
        <v>5</v>
      </c>
      <c r="FH792" s="235">
        <v>350</v>
      </c>
      <c r="FI792" s="236">
        <v>360</v>
      </c>
      <c r="FJ792" s="237">
        <v>355</v>
      </c>
      <c r="FK792" s="237">
        <v>5</v>
      </c>
      <c r="FL792" s="235">
        <v>325</v>
      </c>
      <c r="FM792" s="236">
        <v>335</v>
      </c>
      <c r="FN792" s="237">
        <v>330</v>
      </c>
      <c r="FO792" s="237" t="s">
        <v>5</v>
      </c>
      <c r="FT792" s="235">
        <v>490</v>
      </c>
      <c r="FU792" s="236">
        <v>500</v>
      </c>
      <c r="FV792" s="237">
        <v>495</v>
      </c>
      <c r="FW792" s="237">
        <v>5</v>
      </c>
      <c r="FX792" s="235">
        <v>375</v>
      </c>
      <c r="FY792" s="236">
        <v>385</v>
      </c>
      <c r="FZ792" s="237">
        <v>380</v>
      </c>
      <c r="GA792" s="237">
        <v>10</v>
      </c>
      <c r="GB792" s="235">
        <v>450</v>
      </c>
      <c r="GC792" s="236">
        <v>460</v>
      </c>
      <c r="GD792" s="237">
        <v>455</v>
      </c>
      <c r="GE792" s="237" t="s">
        <v>5</v>
      </c>
      <c r="GF792" s="235">
        <v>420</v>
      </c>
      <c r="GG792" s="236">
        <v>430</v>
      </c>
      <c r="GH792" s="237">
        <v>425</v>
      </c>
      <c r="GI792" s="237">
        <v>5</v>
      </c>
      <c r="GJ792" s="235">
        <v>365</v>
      </c>
      <c r="GK792" s="236">
        <v>375</v>
      </c>
      <c r="GL792" s="237">
        <v>370</v>
      </c>
      <c r="GM792" s="237">
        <v>5</v>
      </c>
      <c r="GN792" s="235">
        <v>565</v>
      </c>
      <c r="GO792" s="236">
        <v>575</v>
      </c>
      <c r="GP792" s="237">
        <v>570</v>
      </c>
      <c r="GQ792" s="237" t="s">
        <v>5</v>
      </c>
    </row>
    <row r="793" spans="1:199" ht="15.75" x14ac:dyDescent="0.25">
      <c r="A793">
        <f t="shared" si="0"/>
        <v>1</v>
      </c>
      <c r="B793">
        <f t="shared" si="1"/>
        <v>1900</v>
      </c>
      <c r="D793" s="93"/>
      <c r="E793" s="93"/>
      <c r="F793" s="93"/>
      <c r="G793" s="110"/>
      <c r="H793" s="118"/>
      <c r="I793" s="93"/>
      <c r="J793" s="93"/>
      <c r="K793" s="110"/>
      <c r="L793" s="118"/>
      <c r="M793" s="93"/>
      <c r="N793" s="93"/>
      <c r="O793" s="110"/>
      <c r="P793" s="118"/>
      <c r="Q793" s="93"/>
      <c r="R793" s="93"/>
      <c r="S793" s="110"/>
      <c r="T793" s="118"/>
      <c r="U793" s="93"/>
      <c r="V793" s="93"/>
      <c r="W793" s="110"/>
      <c r="X793" s="118"/>
      <c r="Y793" s="93"/>
      <c r="Z793" s="93"/>
      <c r="AA793" s="110"/>
      <c r="AB793" s="118"/>
      <c r="AC793" s="93"/>
      <c r="AD793" s="93"/>
      <c r="AE793" s="110"/>
      <c r="AF793" s="118"/>
      <c r="AG793" s="93"/>
      <c r="AH793" s="93"/>
      <c r="AI793" s="110"/>
      <c r="AJ793" s="118"/>
      <c r="AK793" s="93"/>
      <c r="AL793" s="93"/>
      <c r="AM793" s="110"/>
      <c r="AN793" s="118"/>
      <c r="AO793" s="93"/>
      <c r="AP793" s="93"/>
      <c r="AQ793" s="110"/>
      <c r="AR793" s="118"/>
      <c r="AS793" s="93"/>
      <c r="AT793" s="93"/>
      <c r="AU793" s="110"/>
      <c r="AV793" s="118"/>
      <c r="AW793" s="93"/>
      <c r="AX793" s="93"/>
      <c r="AY793" s="110"/>
      <c r="AZ793" s="118"/>
      <c r="BA793" s="93"/>
      <c r="BB793" s="93"/>
      <c r="BC793" s="110"/>
      <c r="BD793" s="118"/>
      <c r="BE793" s="93"/>
      <c r="BF793" s="93"/>
      <c r="BG793" s="110"/>
      <c r="BH793" s="118"/>
      <c r="BI793" s="93"/>
      <c r="BJ793" s="93"/>
      <c r="BK793" s="110"/>
      <c r="BL793" s="118"/>
      <c r="BM793" s="93"/>
      <c r="BN793" s="93"/>
      <c r="BO793" s="110"/>
      <c r="BP793" s="118"/>
      <c r="BQ793" s="93"/>
      <c r="BR793" s="93"/>
      <c r="BS793" s="110"/>
      <c r="BT793" s="118"/>
      <c r="BU793" s="93"/>
      <c r="BV793" s="93"/>
      <c r="BW793" s="110"/>
      <c r="BX793" s="118"/>
      <c r="BY793" s="93"/>
      <c r="BZ793" s="93"/>
      <c r="CA793" s="110"/>
      <c r="CB793" s="118"/>
      <c r="CC793" s="93"/>
      <c r="CD793" s="93"/>
      <c r="CE793" s="110"/>
      <c r="CF793" s="118"/>
      <c r="CG793" s="93"/>
      <c r="CH793" s="93"/>
      <c r="CI793" s="110"/>
      <c r="CJ793" s="118"/>
      <c r="CK793" s="93"/>
      <c r="CL793" s="93"/>
      <c r="CM793" s="110"/>
      <c r="CN793" s="118"/>
      <c r="CO793" s="93"/>
      <c r="CP793" s="93"/>
      <c r="CQ793" s="110"/>
      <c r="CR793" s="118"/>
      <c r="CS793" s="93"/>
      <c r="CT793" s="93"/>
      <c r="CU793" s="110"/>
      <c r="CV793" s="118"/>
      <c r="CW793" s="93"/>
      <c r="CX793" s="93"/>
      <c r="CY793" s="110"/>
      <c r="CZ793" s="118"/>
      <c r="DA793" s="93"/>
      <c r="DB793" s="93"/>
      <c r="DC793" s="110"/>
      <c r="DD793" s="118"/>
      <c r="DE793" s="93"/>
      <c r="DF793" s="93"/>
      <c r="DG793" s="110"/>
      <c r="DH793" s="118"/>
      <c r="DI793" s="93"/>
      <c r="DJ793" s="93"/>
      <c r="DK793" s="110"/>
      <c r="DL793" s="118"/>
      <c r="DM793" s="93"/>
      <c r="DN793" s="93"/>
      <c r="DO793" s="110"/>
      <c r="DP793" s="118"/>
      <c r="DQ793" s="93"/>
      <c r="DR793" s="93"/>
      <c r="DS793" s="110"/>
      <c r="DT793" s="118"/>
      <c r="DU793" s="93"/>
      <c r="DV793" s="93"/>
      <c r="DW793" s="110"/>
      <c r="DX793" s="118"/>
      <c r="DY793" s="93"/>
      <c r="DZ793" s="93"/>
      <c r="EA793" s="110"/>
      <c r="EB793" s="118"/>
      <c r="EC793" s="93"/>
      <c r="ED793" s="93"/>
      <c r="EE793" s="110"/>
      <c r="EF793" s="118"/>
      <c r="EG793" s="93"/>
      <c r="EH793" s="93"/>
      <c r="EI793" s="110"/>
      <c r="EJ793" s="118"/>
      <c r="EK793" s="93"/>
      <c r="EL793" s="93"/>
      <c r="EM793" s="110"/>
      <c r="EN793" s="118"/>
      <c r="EO793" s="93"/>
      <c r="EP793" s="93"/>
      <c r="EQ793" s="110"/>
      <c r="ER793" s="118"/>
      <c r="ES793" s="93"/>
      <c r="ET793" s="93"/>
      <c r="EU793" s="110"/>
      <c r="EV793" s="118"/>
      <c r="EW793" s="93"/>
      <c r="EX793" s="93"/>
      <c r="EY793" s="110"/>
      <c r="EZ793" s="118"/>
      <c r="FA793" s="93"/>
      <c r="FB793" s="93"/>
      <c r="FC793" s="110"/>
      <c r="FD793" s="118"/>
      <c r="FE793" s="93"/>
      <c r="FF793" s="93"/>
      <c r="FG793" s="110"/>
      <c r="FH793" s="118"/>
      <c r="FI793" s="93"/>
      <c r="FJ793" s="93"/>
      <c r="FK793" s="110"/>
      <c r="FL793" s="118"/>
      <c r="FM793" s="93"/>
      <c r="FN793" s="93"/>
      <c r="FO793" s="110"/>
      <c r="FP793" s="118"/>
      <c r="FQ793" s="93"/>
      <c r="FR793" s="93"/>
      <c r="FS793" s="110"/>
      <c r="FT793" s="118"/>
      <c r="FU793" s="93"/>
      <c r="FV793" s="93"/>
      <c r="FW793" s="110"/>
      <c r="FX793" s="118"/>
      <c r="FY793" s="93"/>
      <c r="FZ793" s="93"/>
      <c r="GA793" s="110"/>
      <c r="GB793" s="118"/>
      <c r="GC793" s="93"/>
      <c r="GD793" s="93"/>
      <c r="GE793" s="110"/>
      <c r="GF793" s="118"/>
      <c r="GG793" s="93"/>
      <c r="GH793" s="93"/>
      <c r="GI793" s="110"/>
      <c r="GJ793" s="118"/>
      <c r="GK793" s="93"/>
      <c r="GL793" s="93"/>
      <c r="GM793" s="110"/>
      <c r="GN793" s="118"/>
      <c r="GO793" s="93"/>
      <c r="GP793" s="93"/>
      <c r="GQ793" s="110"/>
    </row>
    <row r="794" spans="1:199" ht="15.75" x14ac:dyDescent="0.25">
      <c r="A794">
        <f t="shared" si="0"/>
        <v>1</v>
      </c>
      <c r="B794">
        <f t="shared" si="1"/>
        <v>1900</v>
      </c>
      <c r="D794" s="93"/>
      <c r="E794" s="93"/>
      <c r="F794" s="93"/>
      <c r="G794" s="110"/>
      <c r="H794" s="118"/>
      <c r="I794" s="93"/>
      <c r="J794" s="93"/>
      <c r="K794" s="110"/>
      <c r="L794" s="118"/>
      <c r="M794" s="93"/>
      <c r="N794" s="93"/>
      <c r="O794" s="110"/>
      <c r="P794" s="118"/>
      <c r="Q794" s="93"/>
      <c r="R794" s="93"/>
      <c r="S794" s="110"/>
      <c r="T794" s="118"/>
      <c r="U794" s="93"/>
      <c r="V794" s="93"/>
      <c r="W794" s="110"/>
      <c r="X794" s="118"/>
      <c r="Y794" s="93"/>
      <c r="Z794" s="93"/>
      <c r="AA794" s="110"/>
      <c r="AB794" s="118"/>
      <c r="AC794" s="93"/>
      <c r="AD794" s="93"/>
      <c r="AE794" s="110"/>
      <c r="AF794" s="118"/>
      <c r="AG794" s="93"/>
      <c r="AH794" s="93"/>
      <c r="AI794" s="110"/>
      <c r="AJ794" s="118"/>
      <c r="AK794" s="93"/>
      <c r="AL794" s="93"/>
      <c r="AM794" s="110"/>
      <c r="AN794" s="118"/>
      <c r="AO794" s="93"/>
      <c r="AP794" s="93"/>
      <c r="AQ794" s="110"/>
      <c r="AR794" s="118"/>
      <c r="AS794" s="93"/>
      <c r="AT794" s="93"/>
      <c r="AU794" s="110"/>
      <c r="AV794" s="118"/>
      <c r="AW794" s="93"/>
      <c r="AX794" s="93"/>
      <c r="AY794" s="110"/>
      <c r="AZ794" s="118"/>
      <c r="BA794" s="93"/>
      <c r="BB794" s="93"/>
      <c r="BC794" s="110"/>
      <c r="BD794" s="118"/>
      <c r="BE794" s="93"/>
      <c r="BF794" s="93"/>
      <c r="BG794" s="110"/>
      <c r="BH794" s="118"/>
      <c r="BI794" s="93"/>
      <c r="BJ794" s="93"/>
      <c r="BK794" s="110"/>
      <c r="BL794" s="118"/>
      <c r="BM794" s="93"/>
      <c r="BN794" s="93"/>
      <c r="BO794" s="110"/>
      <c r="BP794" s="118"/>
      <c r="BQ794" s="93"/>
      <c r="BR794" s="93"/>
      <c r="BS794" s="110"/>
      <c r="BT794" s="118"/>
      <c r="BU794" s="93"/>
      <c r="BV794" s="93"/>
      <c r="BW794" s="110"/>
      <c r="BX794" s="118"/>
      <c r="BY794" s="93"/>
      <c r="BZ794" s="93"/>
      <c r="CA794" s="110"/>
      <c r="CB794" s="118"/>
      <c r="CC794" s="93"/>
      <c r="CD794" s="93"/>
      <c r="CE794" s="110"/>
      <c r="CF794" s="118"/>
      <c r="CG794" s="93"/>
      <c r="CH794" s="93"/>
      <c r="CI794" s="110"/>
      <c r="CJ794" s="118"/>
      <c r="CK794" s="93"/>
      <c r="CL794" s="93"/>
      <c r="CM794" s="110"/>
      <c r="CN794" s="118"/>
      <c r="CO794" s="93"/>
      <c r="CP794" s="93"/>
      <c r="CQ794" s="110"/>
      <c r="CR794" s="118"/>
      <c r="CS794" s="93"/>
      <c r="CT794" s="93"/>
      <c r="CU794" s="110"/>
      <c r="CV794" s="118"/>
      <c r="CW794" s="93"/>
      <c r="CX794" s="93"/>
      <c r="CY794" s="110"/>
      <c r="CZ794" s="118"/>
      <c r="DA794" s="93"/>
      <c r="DB794" s="93"/>
      <c r="DC794" s="110"/>
      <c r="DD794" s="118"/>
      <c r="DE794" s="93"/>
      <c r="DF794" s="93"/>
      <c r="DG794" s="110"/>
      <c r="DH794" s="118"/>
      <c r="DI794" s="93"/>
      <c r="DJ794" s="93"/>
      <c r="DK794" s="110"/>
      <c r="DL794" s="118"/>
      <c r="DM794" s="93"/>
      <c r="DN794" s="93"/>
      <c r="DO794" s="110"/>
      <c r="DP794" s="118"/>
      <c r="DQ794" s="93"/>
      <c r="DR794" s="93"/>
      <c r="DS794" s="110"/>
      <c r="DT794" s="118"/>
      <c r="DU794" s="93"/>
      <c r="DV794" s="93"/>
      <c r="DW794" s="110"/>
      <c r="DX794" s="118"/>
      <c r="DY794" s="93"/>
      <c r="DZ794" s="93"/>
      <c r="EA794" s="110"/>
      <c r="EB794" s="118"/>
      <c r="EC794" s="93"/>
      <c r="ED794" s="93"/>
      <c r="EE794" s="110"/>
      <c r="EF794" s="118"/>
      <c r="EG794" s="93"/>
      <c r="EH794" s="93"/>
      <c r="EI794" s="110"/>
      <c r="EJ794" s="118"/>
      <c r="EK794" s="93"/>
      <c r="EL794" s="93"/>
      <c r="EM794" s="110"/>
      <c r="EN794" s="118"/>
      <c r="EO794" s="93"/>
      <c r="EP794" s="93"/>
      <c r="EQ794" s="110"/>
      <c r="ER794" s="118"/>
      <c r="ES794" s="93"/>
      <c r="ET794" s="93"/>
      <c r="EU794" s="110"/>
      <c r="EV794" s="118"/>
      <c r="EW794" s="93"/>
      <c r="EX794" s="93"/>
      <c r="EY794" s="110"/>
      <c r="EZ794" s="118"/>
      <c r="FA794" s="93"/>
      <c r="FB794" s="93"/>
      <c r="FC794" s="110"/>
      <c r="FD794" s="118"/>
      <c r="FE794" s="93"/>
      <c r="FF794" s="93"/>
      <c r="FG794" s="110"/>
      <c r="FH794" s="118"/>
      <c r="FI794" s="93"/>
      <c r="FJ794" s="93"/>
      <c r="FK794" s="110"/>
      <c r="FL794" s="118"/>
      <c r="FM794" s="93"/>
      <c r="FN794" s="93"/>
      <c r="FO794" s="110"/>
      <c r="FP794" s="118"/>
      <c r="FQ794" s="93"/>
      <c r="FR794" s="93"/>
      <c r="FS794" s="110"/>
      <c r="FT794" s="118"/>
      <c r="FU794" s="93"/>
      <c r="FV794" s="93"/>
      <c r="FW794" s="110"/>
      <c r="FX794" s="118"/>
      <c r="FY794" s="93"/>
      <c r="FZ794" s="93"/>
      <c r="GA794" s="110"/>
      <c r="GB794" s="118"/>
      <c r="GC794" s="93"/>
      <c r="GD794" s="93"/>
      <c r="GE794" s="110"/>
      <c r="GF794" s="118"/>
      <c r="GG794" s="93"/>
      <c r="GH794" s="93"/>
      <c r="GI794" s="110"/>
      <c r="GJ794" s="118"/>
      <c r="GK794" s="93"/>
      <c r="GL794" s="93"/>
      <c r="GM794" s="110"/>
      <c r="GN794" s="118"/>
      <c r="GO794" s="93"/>
      <c r="GP794" s="93"/>
      <c r="GQ794" s="110"/>
    </row>
    <row r="795" spans="1:199" ht="15.75" x14ac:dyDescent="0.25">
      <c r="A795">
        <f t="shared" si="0"/>
        <v>1</v>
      </c>
      <c r="B795">
        <f t="shared" si="1"/>
        <v>1900</v>
      </c>
      <c r="D795" s="93"/>
      <c r="E795" s="93"/>
      <c r="F795" s="93"/>
      <c r="G795" s="110"/>
      <c r="H795" s="118"/>
      <c r="I795" s="93"/>
      <c r="J795" s="93"/>
      <c r="K795" s="110"/>
      <c r="L795" s="118"/>
      <c r="M795" s="93"/>
      <c r="N795" s="93"/>
      <c r="O795" s="110"/>
      <c r="P795" s="118"/>
      <c r="Q795" s="93"/>
      <c r="R795" s="93"/>
      <c r="S795" s="110"/>
      <c r="T795" s="118"/>
      <c r="U795" s="93"/>
      <c r="V795" s="93"/>
      <c r="W795" s="110"/>
      <c r="X795" s="118"/>
      <c r="Y795" s="93"/>
      <c r="Z795" s="93"/>
      <c r="AA795" s="110"/>
      <c r="AB795" s="118"/>
      <c r="AC795" s="93"/>
      <c r="AD795" s="93"/>
      <c r="AE795" s="110"/>
      <c r="AF795" s="118"/>
      <c r="AG795" s="93"/>
      <c r="AH795" s="93"/>
      <c r="AI795" s="110"/>
      <c r="AJ795" s="118"/>
      <c r="AK795" s="93"/>
      <c r="AL795" s="93"/>
      <c r="AM795" s="110"/>
      <c r="AN795" s="118"/>
      <c r="AO795" s="93"/>
      <c r="AP795" s="93"/>
      <c r="AQ795" s="110"/>
      <c r="AR795" s="118"/>
      <c r="AS795" s="93"/>
      <c r="AT795" s="93"/>
      <c r="AU795" s="110"/>
      <c r="AV795" s="118"/>
      <c r="AW795" s="93"/>
      <c r="AX795" s="93"/>
      <c r="AY795" s="110"/>
      <c r="AZ795" s="118"/>
      <c r="BA795" s="93"/>
      <c r="BB795" s="93"/>
      <c r="BC795" s="110"/>
      <c r="BD795" s="118"/>
      <c r="BE795" s="93"/>
      <c r="BF795" s="93"/>
      <c r="BG795" s="110"/>
      <c r="BH795" s="118"/>
      <c r="BI795" s="93"/>
      <c r="BJ795" s="93"/>
      <c r="BK795" s="110"/>
      <c r="BL795" s="118"/>
      <c r="BM795" s="93"/>
      <c r="BN795" s="93"/>
      <c r="BO795" s="110"/>
      <c r="BP795" s="118"/>
      <c r="BQ795" s="93"/>
      <c r="BR795" s="93"/>
      <c r="BS795" s="110"/>
      <c r="BT795" s="118"/>
      <c r="BU795" s="93"/>
      <c r="BV795" s="93"/>
      <c r="BW795" s="110"/>
      <c r="BX795" s="118"/>
      <c r="BY795" s="93"/>
      <c r="BZ795" s="93"/>
      <c r="CA795" s="110"/>
      <c r="CB795" s="118"/>
      <c r="CC795" s="93"/>
      <c r="CD795" s="93"/>
      <c r="CE795" s="110"/>
      <c r="CF795" s="118"/>
      <c r="CG795" s="93"/>
      <c r="CH795" s="93"/>
      <c r="CI795" s="110"/>
      <c r="CJ795" s="118"/>
      <c r="CK795" s="93"/>
      <c r="CL795" s="93"/>
      <c r="CM795" s="110"/>
      <c r="CN795" s="118"/>
      <c r="CO795" s="93"/>
      <c r="CP795" s="93"/>
      <c r="CQ795" s="110"/>
      <c r="CR795" s="118"/>
      <c r="CS795" s="93"/>
      <c r="CT795" s="93"/>
      <c r="CU795" s="110"/>
      <c r="CV795" s="118"/>
      <c r="CW795" s="93"/>
      <c r="CX795" s="93"/>
      <c r="CY795" s="110"/>
      <c r="CZ795" s="118"/>
      <c r="DA795" s="93"/>
      <c r="DB795" s="93"/>
      <c r="DC795" s="110"/>
      <c r="DD795" s="118"/>
      <c r="DE795" s="93"/>
      <c r="DF795" s="93"/>
      <c r="DG795" s="110"/>
      <c r="DH795" s="118"/>
      <c r="DI795" s="93"/>
      <c r="DJ795" s="93"/>
      <c r="DK795" s="110"/>
      <c r="DL795" s="118"/>
      <c r="DM795" s="93"/>
      <c r="DN795" s="93"/>
      <c r="DO795" s="110"/>
      <c r="DP795" s="118"/>
      <c r="DQ795" s="93"/>
      <c r="DR795" s="93"/>
      <c r="DS795" s="110"/>
      <c r="DT795" s="118"/>
      <c r="DU795" s="93"/>
      <c r="DV795" s="93"/>
      <c r="DW795" s="110"/>
      <c r="DX795" s="118"/>
      <c r="DY795" s="93"/>
      <c r="DZ795" s="93"/>
      <c r="EA795" s="110"/>
      <c r="EB795" s="118"/>
      <c r="EC795" s="93"/>
      <c r="ED795" s="93"/>
      <c r="EE795" s="110"/>
      <c r="EF795" s="118"/>
      <c r="EG795" s="93"/>
      <c r="EH795" s="93"/>
      <c r="EI795" s="110"/>
      <c r="EJ795" s="118"/>
      <c r="EK795" s="93"/>
      <c r="EL795" s="93"/>
      <c r="EM795" s="110"/>
      <c r="EN795" s="118"/>
      <c r="EO795" s="93"/>
      <c r="EP795" s="93"/>
      <c r="EQ795" s="110"/>
      <c r="ER795" s="118"/>
      <c r="ES795" s="93"/>
      <c r="ET795" s="93"/>
      <c r="EU795" s="110"/>
      <c r="EV795" s="118"/>
      <c r="EW795" s="93"/>
      <c r="EX795" s="93"/>
      <c r="EY795" s="110"/>
      <c r="EZ795" s="118"/>
      <c r="FA795" s="93"/>
      <c r="FB795" s="93"/>
      <c r="FC795" s="110"/>
      <c r="FD795" s="118"/>
      <c r="FE795" s="93"/>
      <c r="FF795" s="93"/>
      <c r="FG795" s="110"/>
      <c r="FH795" s="118"/>
      <c r="FI795" s="93"/>
      <c r="FJ795" s="93"/>
      <c r="FK795" s="110"/>
      <c r="FL795" s="118"/>
      <c r="FM795" s="93"/>
      <c r="FN795" s="93"/>
      <c r="FO795" s="110"/>
      <c r="FP795" s="118"/>
      <c r="FQ795" s="93"/>
      <c r="FR795" s="93"/>
      <c r="FS795" s="110"/>
      <c r="FT795" s="118"/>
      <c r="FU795" s="93"/>
      <c r="FV795" s="93"/>
      <c r="FW795" s="110"/>
      <c r="FX795" s="118"/>
      <c r="FY795" s="93"/>
      <c r="FZ795" s="93"/>
      <c r="GA795" s="110"/>
      <c r="GB795" s="118"/>
      <c r="GC795" s="93"/>
      <c r="GD795" s="93"/>
      <c r="GE795" s="110"/>
      <c r="GF795" s="118"/>
      <c r="GG795" s="93"/>
      <c r="GH795" s="93"/>
      <c r="GI795" s="110"/>
      <c r="GJ795" s="118"/>
      <c r="GK795" s="93"/>
      <c r="GL795" s="93"/>
      <c r="GM795" s="110"/>
      <c r="GN795" s="118"/>
      <c r="GO795" s="93"/>
      <c r="GP795" s="93"/>
      <c r="GQ795" s="110"/>
    </row>
    <row r="796" spans="1:199" ht="15.75" x14ac:dyDescent="0.25">
      <c r="A796">
        <f t="shared" si="0"/>
        <v>1</v>
      </c>
      <c r="B796">
        <f t="shared" si="1"/>
        <v>1900</v>
      </c>
      <c r="D796" s="93"/>
      <c r="E796" s="93"/>
      <c r="F796" s="93"/>
      <c r="G796" s="110"/>
      <c r="H796" s="118"/>
      <c r="I796" s="93"/>
      <c r="J796" s="93"/>
      <c r="K796" s="110"/>
      <c r="L796" s="118"/>
      <c r="M796" s="93"/>
      <c r="N796" s="93"/>
      <c r="O796" s="110"/>
      <c r="P796" s="118"/>
      <c r="Q796" s="93"/>
      <c r="R796" s="93"/>
      <c r="S796" s="110"/>
      <c r="T796" s="118"/>
      <c r="U796" s="93"/>
      <c r="V796" s="93"/>
      <c r="W796" s="110"/>
      <c r="X796" s="118"/>
      <c r="Y796" s="93"/>
      <c r="Z796" s="93"/>
      <c r="AA796" s="110"/>
      <c r="AB796" s="118"/>
      <c r="AC796" s="93"/>
      <c r="AD796" s="93"/>
      <c r="AE796" s="110"/>
      <c r="AF796" s="118"/>
      <c r="AG796" s="93"/>
      <c r="AH796" s="93"/>
      <c r="AI796" s="110"/>
      <c r="AJ796" s="118"/>
      <c r="AK796" s="93"/>
      <c r="AL796" s="93"/>
      <c r="AM796" s="110"/>
      <c r="AN796" s="118"/>
      <c r="AO796" s="93"/>
      <c r="AP796" s="93"/>
      <c r="AQ796" s="110"/>
      <c r="AR796" s="118"/>
      <c r="AS796" s="93"/>
      <c r="AT796" s="93"/>
      <c r="AU796" s="110"/>
      <c r="AV796" s="118"/>
      <c r="AW796" s="93"/>
      <c r="AX796" s="93"/>
      <c r="AY796" s="110"/>
      <c r="AZ796" s="118"/>
      <c r="BA796" s="93"/>
      <c r="BB796" s="93"/>
      <c r="BC796" s="110"/>
      <c r="BD796" s="118"/>
      <c r="BE796" s="93"/>
      <c r="BF796" s="93"/>
      <c r="BG796" s="110"/>
      <c r="BH796" s="118"/>
      <c r="BI796" s="93"/>
      <c r="BJ796" s="93"/>
      <c r="BK796" s="110"/>
      <c r="BL796" s="118"/>
      <c r="BM796" s="93"/>
      <c r="BN796" s="93"/>
      <c r="BO796" s="110"/>
      <c r="BP796" s="118"/>
      <c r="BQ796" s="93"/>
      <c r="BR796" s="93"/>
      <c r="BS796" s="110"/>
      <c r="BT796" s="118"/>
      <c r="BU796" s="93"/>
      <c r="BV796" s="93"/>
      <c r="BW796" s="110"/>
      <c r="BX796" s="118"/>
      <c r="BY796" s="93"/>
      <c r="BZ796" s="93"/>
      <c r="CA796" s="110"/>
      <c r="CB796" s="118"/>
      <c r="CC796" s="93"/>
      <c r="CD796" s="93"/>
      <c r="CE796" s="110"/>
      <c r="CF796" s="118"/>
      <c r="CG796" s="93"/>
      <c r="CH796" s="93"/>
      <c r="CI796" s="110"/>
      <c r="CJ796" s="118"/>
      <c r="CK796" s="93"/>
      <c r="CL796" s="93"/>
      <c r="CM796" s="110"/>
      <c r="CN796" s="118"/>
      <c r="CO796" s="93"/>
      <c r="CP796" s="93"/>
      <c r="CQ796" s="110"/>
      <c r="CR796" s="118"/>
      <c r="CS796" s="93"/>
      <c r="CT796" s="93"/>
      <c r="CU796" s="110"/>
      <c r="CV796" s="118"/>
      <c r="CW796" s="93"/>
      <c r="CX796" s="93"/>
      <c r="CY796" s="110"/>
      <c r="CZ796" s="118"/>
      <c r="DA796" s="93"/>
      <c r="DB796" s="93"/>
      <c r="DC796" s="110"/>
      <c r="DD796" s="118"/>
      <c r="DE796" s="93"/>
      <c r="DF796" s="93"/>
      <c r="DG796" s="110"/>
      <c r="DH796" s="118"/>
      <c r="DI796" s="93"/>
      <c r="DJ796" s="93"/>
      <c r="DK796" s="110"/>
      <c r="DL796" s="118"/>
      <c r="DM796" s="93"/>
      <c r="DN796" s="93"/>
      <c r="DO796" s="110"/>
      <c r="DP796" s="118"/>
      <c r="DQ796" s="93"/>
      <c r="DR796" s="93"/>
      <c r="DS796" s="110"/>
      <c r="DT796" s="118"/>
      <c r="DU796" s="93"/>
      <c r="DV796" s="93"/>
      <c r="DW796" s="110"/>
      <c r="DX796" s="118"/>
      <c r="DY796" s="93"/>
      <c r="DZ796" s="93"/>
      <c r="EA796" s="110"/>
      <c r="EB796" s="118"/>
      <c r="EC796" s="93"/>
      <c r="ED796" s="93"/>
      <c r="EE796" s="110"/>
      <c r="EF796" s="118"/>
      <c r="EG796" s="93"/>
      <c r="EH796" s="93"/>
      <c r="EI796" s="110"/>
      <c r="EJ796" s="118"/>
      <c r="EK796" s="93"/>
      <c r="EL796" s="93"/>
      <c r="EM796" s="110"/>
      <c r="EN796" s="118"/>
      <c r="EO796" s="93"/>
      <c r="EP796" s="93"/>
      <c r="EQ796" s="110"/>
      <c r="ER796" s="118"/>
      <c r="ES796" s="93"/>
      <c r="ET796" s="93"/>
      <c r="EU796" s="110"/>
      <c r="EV796" s="118"/>
      <c r="EW796" s="93"/>
      <c r="EX796" s="93"/>
      <c r="EY796" s="110"/>
      <c r="EZ796" s="118"/>
      <c r="FA796" s="93"/>
      <c r="FB796" s="93"/>
      <c r="FC796" s="110"/>
      <c r="FD796" s="118"/>
      <c r="FE796" s="93"/>
      <c r="FF796" s="93"/>
      <c r="FG796" s="110"/>
      <c r="FH796" s="118"/>
      <c r="FI796" s="93"/>
      <c r="FJ796" s="93"/>
      <c r="FK796" s="110"/>
      <c r="FL796" s="118"/>
      <c r="FM796" s="93"/>
      <c r="FN796" s="93"/>
      <c r="FO796" s="110"/>
      <c r="FP796" s="118"/>
      <c r="FQ796" s="93"/>
      <c r="FR796" s="93"/>
      <c r="FS796" s="110"/>
      <c r="FT796" s="118"/>
      <c r="FU796" s="93"/>
      <c r="FV796" s="93"/>
      <c r="FW796" s="110"/>
      <c r="FX796" s="118"/>
      <c r="FY796" s="93"/>
      <c r="FZ796" s="93"/>
      <c r="GA796" s="110"/>
      <c r="GB796" s="118"/>
      <c r="GC796" s="93"/>
      <c r="GD796" s="93"/>
      <c r="GE796" s="110"/>
      <c r="GF796" s="118"/>
      <c r="GG796" s="93"/>
      <c r="GH796" s="93"/>
      <c r="GI796" s="110"/>
      <c r="GJ796" s="118"/>
      <c r="GK796" s="93"/>
      <c r="GL796" s="93"/>
      <c r="GM796" s="110"/>
      <c r="GN796" s="118"/>
      <c r="GO796" s="93"/>
      <c r="GP796" s="93"/>
      <c r="GQ796" s="110"/>
    </row>
    <row r="797" spans="1:199" ht="15.75" x14ac:dyDescent="0.25">
      <c r="A797">
        <f t="shared" si="0"/>
        <v>1</v>
      </c>
      <c r="B797">
        <f t="shared" si="1"/>
        <v>1900</v>
      </c>
      <c r="D797" s="93"/>
      <c r="E797" s="93"/>
      <c r="F797" s="93"/>
      <c r="G797" s="110"/>
      <c r="H797" s="118"/>
      <c r="I797" s="93"/>
      <c r="J797" s="93"/>
      <c r="K797" s="110"/>
      <c r="L797" s="118"/>
      <c r="M797" s="93"/>
      <c r="N797" s="93"/>
      <c r="O797" s="110"/>
      <c r="P797" s="118"/>
      <c r="Q797" s="93"/>
      <c r="R797" s="93"/>
      <c r="S797" s="110"/>
      <c r="T797" s="118"/>
      <c r="U797" s="93"/>
      <c r="V797" s="93"/>
      <c r="W797" s="110"/>
      <c r="X797" s="118"/>
      <c r="Y797" s="93"/>
      <c r="Z797" s="93"/>
      <c r="AA797" s="110"/>
      <c r="AB797" s="118"/>
      <c r="AC797" s="93"/>
      <c r="AD797" s="93"/>
      <c r="AE797" s="110"/>
      <c r="AF797" s="118"/>
      <c r="AG797" s="93"/>
      <c r="AH797" s="93"/>
      <c r="AI797" s="110"/>
      <c r="AJ797" s="118"/>
      <c r="AK797" s="93"/>
      <c r="AL797" s="93"/>
      <c r="AM797" s="110"/>
      <c r="AN797" s="118"/>
      <c r="AO797" s="93"/>
      <c r="AP797" s="93"/>
      <c r="AQ797" s="110"/>
      <c r="AR797" s="118"/>
      <c r="AS797" s="93"/>
      <c r="AT797" s="93"/>
      <c r="AU797" s="110"/>
      <c r="AV797" s="118"/>
      <c r="AW797" s="93"/>
      <c r="AX797" s="93"/>
      <c r="AY797" s="110"/>
      <c r="AZ797" s="118"/>
      <c r="BA797" s="93"/>
      <c r="BB797" s="93"/>
      <c r="BC797" s="110"/>
      <c r="BD797" s="118"/>
      <c r="BE797" s="93"/>
      <c r="BF797" s="93"/>
      <c r="BG797" s="110"/>
      <c r="BH797" s="118"/>
      <c r="BI797" s="93"/>
      <c r="BJ797" s="93"/>
      <c r="BK797" s="110"/>
      <c r="BL797" s="118"/>
      <c r="BM797" s="93"/>
      <c r="BN797" s="93"/>
      <c r="BO797" s="110"/>
      <c r="BP797" s="118"/>
      <c r="BQ797" s="93"/>
      <c r="BR797" s="93"/>
      <c r="BS797" s="110"/>
      <c r="BT797" s="118"/>
      <c r="BU797" s="93"/>
      <c r="BV797" s="93"/>
      <c r="BW797" s="110"/>
      <c r="BX797" s="118"/>
      <c r="BY797" s="93"/>
      <c r="BZ797" s="93"/>
      <c r="CA797" s="110"/>
      <c r="CB797" s="118"/>
      <c r="CC797" s="93"/>
      <c r="CD797" s="93"/>
      <c r="CE797" s="110"/>
      <c r="CF797" s="118"/>
      <c r="CG797" s="93"/>
      <c r="CH797" s="93"/>
      <c r="CI797" s="110"/>
      <c r="CJ797" s="118"/>
      <c r="CK797" s="93"/>
      <c r="CL797" s="93"/>
      <c r="CM797" s="110"/>
      <c r="CN797" s="118"/>
      <c r="CO797" s="93"/>
      <c r="CP797" s="93"/>
      <c r="CQ797" s="110"/>
      <c r="CR797" s="118"/>
      <c r="CS797" s="93"/>
      <c r="CT797" s="93"/>
      <c r="CU797" s="110"/>
      <c r="CV797" s="118"/>
      <c r="CW797" s="93"/>
      <c r="CX797" s="93"/>
      <c r="CY797" s="110"/>
      <c r="CZ797" s="118"/>
      <c r="DA797" s="93"/>
      <c r="DB797" s="93"/>
      <c r="DC797" s="110"/>
      <c r="DD797" s="118"/>
      <c r="DE797" s="93"/>
      <c r="DF797" s="93"/>
      <c r="DG797" s="110"/>
      <c r="DH797" s="118"/>
      <c r="DI797" s="93"/>
      <c r="DJ797" s="93"/>
      <c r="DK797" s="110"/>
      <c r="DL797" s="118"/>
      <c r="DM797" s="93"/>
      <c r="DN797" s="93"/>
      <c r="DO797" s="110"/>
      <c r="DP797" s="118"/>
      <c r="DQ797" s="93"/>
      <c r="DR797" s="93"/>
      <c r="DS797" s="110"/>
      <c r="DT797" s="118"/>
      <c r="DU797" s="93"/>
      <c r="DV797" s="93"/>
      <c r="DW797" s="110"/>
      <c r="DX797" s="118"/>
      <c r="DY797" s="93"/>
      <c r="DZ797" s="93"/>
      <c r="EA797" s="110"/>
      <c r="EB797" s="118"/>
      <c r="EC797" s="93"/>
      <c r="ED797" s="93"/>
      <c r="EE797" s="110"/>
      <c r="EF797" s="118"/>
      <c r="EG797" s="93"/>
      <c r="EH797" s="93"/>
      <c r="EI797" s="110"/>
      <c r="EJ797" s="118"/>
      <c r="EK797" s="93"/>
      <c r="EL797" s="93"/>
      <c r="EM797" s="110"/>
      <c r="EN797" s="118"/>
      <c r="EO797" s="93"/>
      <c r="EP797" s="93"/>
      <c r="EQ797" s="110"/>
      <c r="ER797" s="118"/>
      <c r="ES797" s="93"/>
      <c r="ET797" s="93"/>
      <c r="EU797" s="110"/>
      <c r="EV797" s="118"/>
      <c r="EW797" s="93"/>
      <c r="EX797" s="93"/>
      <c r="EY797" s="110"/>
      <c r="EZ797" s="118"/>
      <c r="FA797" s="93"/>
      <c r="FB797" s="93"/>
      <c r="FC797" s="110"/>
      <c r="FD797" s="118"/>
      <c r="FE797" s="93"/>
      <c r="FF797" s="93"/>
      <c r="FG797" s="110"/>
      <c r="FH797" s="118"/>
      <c r="FI797" s="93"/>
      <c r="FJ797" s="93"/>
      <c r="FK797" s="110"/>
      <c r="FL797" s="118"/>
      <c r="FM797" s="93"/>
      <c r="FN797" s="93"/>
      <c r="FO797" s="110"/>
      <c r="FP797" s="118"/>
      <c r="FQ797" s="93"/>
      <c r="FR797" s="93"/>
      <c r="FS797" s="110"/>
      <c r="FT797" s="118"/>
      <c r="FU797" s="93"/>
      <c r="FV797" s="93"/>
      <c r="FW797" s="110"/>
      <c r="FX797" s="118"/>
      <c r="FY797" s="93"/>
      <c r="FZ797" s="93"/>
      <c r="GA797" s="110"/>
      <c r="GB797" s="118"/>
      <c r="GC797" s="93"/>
      <c r="GD797" s="93"/>
      <c r="GE797" s="110"/>
      <c r="GF797" s="118"/>
      <c r="GG797" s="93"/>
      <c r="GH797" s="93"/>
      <c r="GI797" s="110"/>
      <c r="GJ797" s="118"/>
      <c r="GK797" s="93"/>
      <c r="GL797" s="93"/>
      <c r="GM797" s="110"/>
      <c r="GN797" s="118"/>
      <c r="GO797" s="93"/>
      <c r="GP797" s="93"/>
      <c r="GQ797" s="110"/>
    </row>
    <row r="798" spans="1:199" ht="15.75" x14ac:dyDescent="0.25">
      <c r="A798">
        <f t="shared" si="0"/>
        <v>1</v>
      </c>
      <c r="B798">
        <f t="shared" si="1"/>
        <v>1900</v>
      </c>
      <c r="D798" s="93"/>
      <c r="E798" s="93"/>
      <c r="F798" s="93"/>
      <c r="G798" s="110"/>
      <c r="H798" s="118"/>
      <c r="I798" s="93"/>
      <c r="J798" s="93"/>
      <c r="K798" s="110"/>
      <c r="L798" s="118"/>
      <c r="M798" s="93"/>
      <c r="N798" s="93"/>
      <c r="O798" s="110"/>
      <c r="P798" s="118"/>
      <c r="Q798" s="93"/>
      <c r="R798" s="93"/>
      <c r="S798" s="110"/>
      <c r="T798" s="118"/>
      <c r="U798" s="93"/>
      <c r="V798" s="93"/>
      <c r="W798" s="110"/>
      <c r="X798" s="118"/>
      <c r="Y798" s="93"/>
      <c r="Z798" s="93"/>
      <c r="AA798" s="110"/>
      <c r="AB798" s="118"/>
      <c r="AC798" s="93"/>
      <c r="AD798" s="93"/>
      <c r="AE798" s="110"/>
      <c r="AF798" s="118"/>
      <c r="AG798" s="93"/>
      <c r="AH798" s="93"/>
      <c r="AI798" s="110"/>
      <c r="AJ798" s="118"/>
      <c r="AK798" s="93"/>
      <c r="AL798" s="93"/>
      <c r="AM798" s="110"/>
      <c r="AN798" s="118"/>
      <c r="AO798" s="93"/>
      <c r="AP798" s="93"/>
      <c r="AQ798" s="110"/>
      <c r="AR798" s="118"/>
      <c r="AS798" s="93"/>
      <c r="AT798" s="93"/>
      <c r="AU798" s="110"/>
      <c r="AV798" s="118"/>
      <c r="AW798" s="93"/>
      <c r="AX798" s="93"/>
      <c r="AY798" s="110"/>
      <c r="AZ798" s="118"/>
      <c r="BA798" s="93"/>
      <c r="BB798" s="93"/>
      <c r="BC798" s="110"/>
      <c r="BD798" s="118"/>
      <c r="BE798" s="93"/>
      <c r="BF798" s="93"/>
      <c r="BG798" s="110"/>
      <c r="BH798" s="118"/>
      <c r="BI798" s="93"/>
      <c r="BJ798" s="93"/>
      <c r="BK798" s="110"/>
      <c r="BL798" s="118"/>
      <c r="BM798" s="93"/>
      <c r="BN798" s="93"/>
      <c r="BO798" s="110"/>
      <c r="BP798" s="118"/>
      <c r="BQ798" s="93"/>
      <c r="BR798" s="93"/>
      <c r="BS798" s="110"/>
      <c r="BT798" s="118"/>
      <c r="BU798" s="93"/>
      <c r="BV798" s="93"/>
      <c r="BW798" s="110"/>
      <c r="BX798" s="118"/>
      <c r="BY798" s="93"/>
      <c r="BZ798" s="93"/>
      <c r="CA798" s="110"/>
      <c r="CB798" s="118"/>
      <c r="CC798" s="93"/>
      <c r="CD798" s="93"/>
      <c r="CE798" s="110"/>
      <c r="CF798" s="118"/>
      <c r="CG798" s="93"/>
      <c r="CH798" s="93"/>
      <c r="CI798" s="110"/>
      <c r="CJ798" s="118"/>
      <c r="CK798" s="93"/>
      <c r="CL798" s="93"/>
      <c r="CM798" s="110"/>
      <c r="CN798" s="118"/>
      <c r="CO798" s="93"/>
      <c r="CP798" s="93"/>
      <c r="CQ798" s="110"/>
      <c r="CR798" s="118"/>
      <c r="CS798" s="93"/>
      <c r="CT798" s="93"/>
      <c r="CU798" s="110"/>
      <c r="CV798" s="118"/>
      <c r="CW798" s="93"/>
      <c r="CX798" s="93"/>
      <c r="CY798" s="110"/>
      <c r="CZ798" s="118"/>
      <c r="DA798" s="93"/>
      <c r="DB798" s="93"/>
      <c r="DC798" s="110"/>
      <c r="DD798" s="118"/>
      <c r="DE798" s="93"/>
      <c r="DF798" s="93"/>
      <c r="DG798" s="110"/>
      <c r="DH798" s="118"/>
      <c r="DI798" s="93"/>
      <c r="DJ798" s="93"/>
      <c r="DK798" s="110"/>
      <c r="DL798" s="118"/>
      <c r="DM798" s="93"/>
      <c r="DN798" s="93"/>
      <c r="DO798" s="110"/>
      <c r="DP798" s="118"/>
      <c r="DQ798" s="93"/>
      <c r="DR798" s="93"/>
      <c r="DS798" s="110"/>
      <c r="DT798" s="118"/>
      <c r="DU798" s="93"/>
      <c r="DV798" s="93"/>
      <c r="DW798" s="110"/>
      <c r="DX798" s="118"/>
      <c r="DY798" s="93"/>
      <c r="DZ798" s="93"/>
      <c r="EA798" s="110"/>
      <c r="EB798" s="118"/>
      <c r="EC798" s="93"/>
      <c r="ED798" s="93"/>
      <c r="EE798" s="110"/>
      <c r="EF798" s="118"/>
      <c r="EG798" s="93"/>
      <c r="EH798" s="93"/>
      <c r="EI798" s="110"/>
      <c r="EJ798" s="118"/>
      <c r="EK798" s="93"/>
      <c r="EL798" s="93"/>
      <c r="EM798" s="110"/>
      <c r="EN798" s="118"/>
      <c r="EO798" s="93"/>
      <c r="EP798" s="93"/>
      <c r="EQ798" s="110"/>
      <c r="ER798" s="118"/>
      <c r="ES798" s="93"/>
      <c r="ET798" s="93"/>
      <c r="EU798" s="110"/>
      <c r="EV798" s="118"/>
      <c r="EW798" s="93"/>
      <c r="EX798" s="93"/>
      <c r="EY798" s="110"/>
      <c r="EZ798" s="118"/>
      <c r="FA798" s="93"/>
      <c r="FB798" s="93"/>
      <c r="FC798" s="110"/>
      <c r="FD798" s="118"/>
      <c r="FE798" s="93"/>
      <c r="FF798" s="93"/>
      <c r="FG798" s="110"/>
      <c r="FH798" s="118"/>
      <c r="FI798" s="93"/>
      <c r="FJ798" s="93"/>
      <c r="FK798" s="110"/>
      <c r="FL798" s="118"/>
      <c r="FM798" s="93"/>
      <c r="FN798" s="93"/>
      <c r="FO798" s="110"/>
      <c r="FP798" s="118"/>
      <c r="FQ798" s="93"/>
      <c r="FR798" s="93"/>
      <c r="FS798" s="110"/>
      <c r="FT798" s="118"/>
      <c r="FU798" s="93"/>
      <c r="FV798" s="93"/>
      <c r="FW798" s="110"/>
      <c r="FX798" s="118"/>
      <c r="FY798" s="93"/>
      <c r="FZ798" s="93"/>
      <c r="GA798" s="110"/>
      <c r="GB798" s="118"/>
      <c r="GC798" s="93"/>
      <c r="GD798" s="93"/>
      <c r="GE798" s="110"/>
      <c r="GF798" s="118"/>
      <c r="GG798" s="93"/>
      <c r="GH798" s="93"/>
      <c r="GI798" s="110"/>
      <c r="GJ798" s="118"/>
      <c r="GK798" s="93"/>
      <c r="GL798" s="93"/>
      <c r="GM798" s="110"/>
      <c r="GN798" s="118"/>
      <c r="GO798" s="93"/>
      <c r="GP798" s="93"/>
      <c r="GQ798" s="110"/>
    </row>
    <row r="799" spans="1:199" ht="15.75" x14ac:dyDescent="0.25">
      <c r="A799">
        <f t="shared" si="0"/>
        <v>1</v>
      </c>
      <c r="B799">
        <f t="shared" si="1"/>
        <v>1900</v>
      </c>
      <c r="D799" s="93"/>
      <c r="E799" s="93"/>
      <c r="F799" s="93"/>
      <c r="G799" s="110"/>
      <c r="H799" s="118"/>
      <c r="I799" s="93"/>
      <c r="J799" s="93"/>
      <c r="K799" s="110"/>
      <c r="L799" s="118"/>
      <c r="M799" s="93"/>
      <c r="N799" s="93"/>
      <c r="O799" s="110"/>
      <c r="P799" s="118"/>
      <c r="Q799" s="93"/>
      <c r="R799" s="93"/>
      <c r="S799" s="110"/>
      <c r="T799" s="118"/>
      <c r="U799" s="93"/>
      <c r="V799" s="93"/>
      <c r="W799" s="110"/>
      <c r="X799" s="118"/>
      <c r="Y799" s="93"/>
      <c r="Z799" s="93"/>
      <c r="AA799" s="110"/>
      <c r="AB799" s="118"/>
      <c r="AC799" s="93"/>
      <c r="AD799" s="93"/>
      <c r="AE799" s="110"/>
      <c r="AF799" s="118"/>
      <c r="AG799" s="93"/>
      <c r="AH799" s="93"/>
      <c r="AI799" s="110"/>
      <c r="AJ799" s="118"/>
      <c r="AK799" s="93"/>
      <c r="AL799" s="93"/>
      <c r="AM799" s="110"/>
      <c r="AN799" s="118"/>
      <c r="AO799" s="93"/>
      <c r="AP799" s="93"/>
      <c r="AQ799" s="110"/>
      <c r="AR799" s="118"/>
      <c r="AS799" s="93"/>
      <c r="AT799" s="93"/>
      <c r="AU799" s="110"/>
      <c r="AV799" s="118"/>
      <c r="AW799" s="93"/>
      <c r="AX799" s="93"/>
      <c r="AY799" s="110"/>
      <c r="AZ799" s="118"/>
      <c r="BA799" s="93"/>
      <c r="BB799" s="93"/>
      <c r="BC799" s="110"/>
      <c r="BD799" s="118"/>
      <c r="BE799" s="93"/>
      <c r="BF799" s="93"/>
      <c r="BG799" s="110"/>
      <c r="BH799" s="118"/>
      <c r="BI799" s="93"/>
      <c r="BJ799" s="93"/>
      <c r="BK799" s="110"/>
      <c r="BL799" s="118"/>
      <c r="BM799" s="93"/>
      <c r="BN799" s="93"/>
      <c r="BO799" s="110"/>
      <c r="BP799" s="118"/>
      <c r="BQ799" s="93"/>
      <c r="BR799" s="93"/>
      <c r="BS799" s="110"/>
      <c r="BT799" s="118"/>
      <c r="BU799" s="93"/>
      <c r="BV799" s="93"/>
      <c r="BW799" s="110"/>
      <c r="BX799" s="118"/>
      <c r="BY799" s="93"/>
      <c r="BZ799" s="93"/>
      <c r="CA799" s="110"/>
      <c r="CB799" s="118"/>
      <c r="CC799" s="93"/>
      <c r="CD799" s="93"/>
      <c r="CE799" s="110"/>
      <c r="CF799" s="118"/>
      <c r="CG799" s="93"/>
      <c r="CH799" s="93"/>
      <c r="CI799" s="110"/>
      <c r="CJ799" s="118"/>
      <c r="CK799" s="93"/>
      <c r="CL799" s="93"/>
      <c r="CM799" s="110"/>
      <c r="CN799" s="118"/>
      <c r="CO799" s="93"/>
      <c r="CP799" s="93"/>
      <c r="CQ799" s="110"/>
      <c r="CR799" s="118"/>
      <c r="CS799" s="93"/>
      <c r="CT799" s="93"/>
      <c r="CU799" s="110"/>
      <c r="CV799" s="118"/>
      <c r="CW799" s="93"/>
      <c r="CX799" s="93"/>
      <c r="CY799" s="110"/>
      <c r="CZ799" s="118"/>
      <c r="DA799" s="93"/>
      <c r="DB799" s="93"/>
      <c r="DC799" s="110"/>
      <c r="DD799" s="118"/>
      <c r="DE799" s="93"/>
      <c r="DF799" s="93"/>
      <c r="DG799" s="110"/>
      <c r="DH799" s="118"/>
      <c r="DI799" s="93"/>
      <c r="DJ799" s="93"/>
      <c r="DK799" s="110"/>
      <c r="DL799" s="118"/>
      <c r="DM799" s="93"/>
      <c r="DN799" s="93"/>
      <c r="DO799" s="110"/>
      <c r="DP799" s="118"/>
      <c r="DQ799" s="93"/>
      <c r="DR799" s="93"/>
      <c r="DS799" s="110"/>
      <c r="DT799" s="118"/>
      <c r="DU799" s="93"/>
      <c r="DV799" s="93"/>
      <c r="DW799" s="110"/>
      <c r="DX799" s="118"/>
      <c r="DY799" s="93"/>
      <c r="DZ799" s="93"/>
      <c r="EA799" s="110"/>
      <c r="EB799" s="118"/>
      <c r="EC799" s="93"/>
      <c r="ED799" s="93"/>
      <c r="EE799" s="110"/>
      <c r="EF799" s="118"/>
      <c r="EG799" s="93"/>
      <c r="EH799" s="93"/>
      <c r="EI799" s="110"/>
      <c r="EJ799" s="118"/>
      <c r="EK799" s="93"/>
      <c r="EL799" s="93"/>
      <c r="EM799" s="110"/>
      <c r="EN799" s="118"/>
      <c r="EO799" s="93"/>
      <c r="EP799" s="93"/>
      <c r="EQ799" s="110"/>
      <c r="ER799" s="118"/>
      <c r="ES799" s="93"/>
      <c r="ET799" s="93"/>
      <c r="EU799" s="110"/>
      <c r="EV799" s="118"/>
      <c r="EW799" s="93"/>
      <c r="EX799" s="93"/>
      <c r="EY799" s="110"/>
      <c r="EZ799" s="118"/>
      <c r="FA799" s="93"/>
      <c r="FB799" s="93"/>
      <c r="FC799" s="110"/>
      <c r="FD799" s="118"/>
      <c r="FE799" s="93"/>
      <c r="FF799" s="93"/>
      <c r="FG799" s="110"/>
      <c r="FH799" s="118"/>
      <c r="FI799" s="93"/>
      <c r="FJ799" s="93"/>
      <c r="FK799" s="110"/>
      <c r="FL799" s="118"/>
      <c r="FM799" s="93"/>
      <c r="FN799" s="93"/>
      <c r="FO799" s="110"/>
      <c r="FP799" s="118"/>
      <c r="FQ799" s="93"/>
      <c r="FR799" s="93"/>
      <c r="FS799" s="110"/>
      <c r="FT799" s="118"/>
      <c r="FU799" s="93"/>
      <c r="FV799" s="93"/>
      <c r="FW799" s="110"/>
      <c r="FX799" s="118"/>
      <c r="FY799" s="93"/>
      <c r="FZ799" s="93"/>
      <c r="GA799" s="110"/>
      <c r="GB799" s="118"/>
      <c r="GC799" s="93"/>
      <c r="GD799" s="93"/>
      <c r="GE799" s="110"/>
      <c r="GF799" s="118"/>
      <c r="GG799" s="93"/>
      <c r="GH799" s="93"/>
      <c r="GI799" s="110"/>
      <c r="GJ799" s="118"/>
      <c r="GK799" s="93"/>
      <c r="GL799" s="93"/>
      <c r="GM799" s="110"/>
      <c r="GN799" s="118"/>
      <c r="GO799" s="93"/>
      <c r="GP799" s="93"/>
      <c r="GQ799" s="110"/>
    </row>
    <row r="800" spans="1:199" ht="15.75" x14ac:dyDescent="0.25">
      <c r="A800">
        <f t="shared" si="0"/>
        <v>1</v>
      </c>
      <c r="B800">
        <f t="shared" si="1"/>
        <v>1900</v>
      </c>
      <c r="D800" s="93"/>
      <c r="E800" s="93"/>
      <c r="F800" s="93"/>
      <c r="G800" s="110"/>
      <c r="H800" s="118"/>
      <c r="I800" s="93"/>
      <c r="J800" s="93"/>
      <c r="K800" s="110"/>
      <c r="L800" s="118"/>
      <c r="M800" s="93"/>
      <c r="N800" s="93"/>
      <c r="O800" s="110"/>
      <c r="P800" s="118"/>
      <c r="Q800" s="93"/>
      <c r="R800" s="93"/>
      <c r="S800" s="110"/>
      <c r="T800" s="118"/>
      <c r="U800" s="93"/>
      <c r="V800" s="93"/>
      <c r="W800" s="110"/>
      <c r="X800" s="118"/>
      <c r="Y800" s="93"/>
      <c r="Z800" s="93"/>
      <c r="AA800" s="110"/>
      <c r="AB800" s="118"/>
      <c r="AC800" s="93"/>
      <c r="AD800" s="93"/>
      <c r="AE800" s="110"/>
      <c r="AF800" s="118"/>
      <c r="AG800" s="93"/>
      <c r="AH800" s="93"/>
      <c r="AI800" s="110"/>
      <c r="AJ800" s="118"/>
      <c r="AK800" s="93"/>
      <c r="AL800" s="93"/>
      <c r="AM800" s="110"/>
      <c r="AN800" s="118"/>
      <c r="AO800" s="93"/>
      <c r="AP800" s="93"/>
      <c r="AQ800" s="110"/>
      <c r="AR800" s="118"/>
      <c r="AS800" s="93"/>
      <c r="AT800" s="93"/>
      <c r="AU800" s="110"/>
      <c r="AV800" s="118"/>
      <c r="AW800" s="93"/>
      <c r="AX800" s="93"/>
      <c r="AY800" s="110"/>
      <c r="AZ800" s="118"/>
      <c r="BA800" s="93"/>
      <c r="BB800" s="93"/>
      <c r="BC800" s="110"/>
      <c r="BD800" s="118"/>
      <c r="BE800" s="93"/>
      <c r="BF800" s="93"/>
      <c r="BG800" s="110"/>
      <c r="BH800" s="118"/>
      <c r="BI800" s="93"/>
      <c r="BJ800" s="93"/>
      <c r="BK800" s="110"/>
      <c r="BL800" s="118"/>
      <c r="BM800" s="93"/>
      <c r="BN800" s="93"/>
      <c r="BO800" s="110"/>
      <c r="BP800" s="118"/>
      <c r="BQ800" s="93"/>
      <c r="BR800" s="93"/>
      <c r="BS800" s="110"/>
      <c r="BT800" s="118"/>
      <c r="BU800" s="93"/>
      <c r="BV800" s="93"/>
      <c r="BW800" s="110"/>
      <c r="BX800" s="118"/>
      <c r="BY800" s="93"/>
      <c r="BZ800" s="93"/>
      <c r="CA800" s="110"/>
      <c r="CB800" s="118"/>
      <c r="CC800" s="93"/>
      <c r="CD800" s="93"/>
      <c r="CE800" s="110"/>
      <c r="CF800" s="118"/>
      <c r="CG800" s="93"/>
      <c r="CH800" s="93"/>
      <c r="CI800" s="110"/>
      <c r="CJ800" s="118"/>
      <c r="CK800" s="93"/>
      <c r="CL800" s="93"/>
      <c r="CM800" s="110"/>
      <c r="CN800" s="118"/>
      <c r="CO800" s="93"/>
      <c r="CP800" s="93"/>
      <c r="CQ800" s="110"/>
      <c r="CR800" s="118"/>
      <c r="CS800" s="93"/>
      <c r="CT800" s="93"/>
      <c r="CU800" s="110"/>
      <c r="CV800" s="118"/>
      <c r="CW800" s="93"/>
      <c r="CX800" s="93"/>
      <c r="CY800" s="110"/>
      <c r="CZ800" s="118"/>
      <c r="DA800" s="93"/>
      <c r="DB800" s="93"/>
      <c r="DC800" s="110"/>
      <c r="DD800" s="118"/>
      <c r="DE800" s="93"/>
      <c r="DF800" s="93"/>
      <c r="DG800" s="110"/>
      <c r="DH800" s="118"/>
      <c r="DI800" s="93"/>
      <c r="DJ800" s="93"/>
      <c r="DK800" s="110"/>
      <c r="DL800" s="118"/>
      <c r="DM800" s="93"/>
      <c r="DN800" s="93"/>
      <c r="DO800" s="110"/>
      <c r="DP800" s="118"/>
      <c r="DQ800" s="93"/>
      <c r="DR800" s="93"/>
      <c r="DS800" s="110"/>
      <c r="DT800" s="118"/>
      <c r="DU800" s="93"/>
      <c r="DV800" s="93"/>
      <c r="DW800" s="110"/>
      <c r="DX800" s="118"/>
      <c r="DY800" s="93"/>
      <c r="DZ800" s="93"/>
      <c r="EA800" s="110"/>
      <c r="EB800" s="118"/>
      <c r="EC800" s="93"/>
      <c r="ED800" s="93"/>
      <c r="EE800" s="110"/>
      <c r="EF800" s="118"/>
      <c r="EG800" s="93"/>
      <c r="EH800" s="93"/>
      <c r="EI800" s="110"/>
      <c r="EJ800" s="118"/>
      <c r="EK800" s="93"/>
      <c r="EL800" s="93"/>
      <c r="EM800" s="110"/>
      <c r="EN800" s="118"/>
      <c r="EO800" s="93"/>
      <c r="EP800" s="93"/>
      <c r="EQ800" s="110"/>
      <c r="ER800" s="118"/>
      <c r="ES800" s="93"/>
      <c r="ET800" s="93"/>
      <c r="EU800" s="110"/>
      <c r="EV800" s="118"/>
      <c r="EW800" s="93"/>
      <c r="EX800" s="93"/>
      <c r="EY800" s="110"/>
      <c r="EZ800" s="118"/>
      <c r="FA800" s="93"/>
      <c r="FB800" s="93"/>
      <c r="FC800" s="110"/>
      <c r="FD800" s="118"/>
      <c r="FE800" s="93"/>
      <c r="FF800" s="93"/>
      <c r="FG800" s="110"/>
      <c r="FH800" s="118"/>
      <c r="FI800" s="93"/>
      <c r="FJ800" s="93"/>
      <c r="FK800" s="110"/>
      <c r="FL800" s="118"/>
      <c r="FM800" s="93"/>
      <c r="FN800" s="93"/>
      <c r="FO800" s="110"/>
      <c r="FP800" s="118"/>
      <c r="FQ800" s="93"/>
      <c r="FR800" s="93"/>
      <c r="FS800" s="110"/>
      <c r="FT800" s="118"/>
      <c r="FU800" s="93"/>
      <c r="FV800" s="93"/>
      <c r="FW800" s="110"/>
      <c r="FX800" s="118"/>
      <c r="FY800" s="93"/>
      <c r="FZ800" s="93"/>
      <c r="GA800" s="110"/>
      <c r="GB800" s="118"/>
      <c r="GC800" s="93"/>
      <c r="GD800" s="93"/>
      <c r="GE800" s="110"/>
      <c r="GF800" s="118"/>
      <c r="GG800" s="93"/>
      <c r="GH800" s="93"/>
      <c r="GI800" s="110"/>
      <c r="GJ800" s="118"/>
      <c r="GK800" s="93"/>
      <c r="GL800" s="93"/>
      <c r="GM800" s="110"/>
      <c r="GN800" s="118"/>
      <c r="GO800" s="93"/>
      <c r="GP800" s="93"/>
      <c r="GQ800" s="110"/>
    </row>
    <row r="801" spans="1:199" ht="15.75" x14ac:dyDescent="0.25">
      <c r="A801">
        <f t="shared" si="0"/>
        <v>1</v>
      </c>
      <c r="B801">
        <f t="shared" si="1"/>
        <v>1900</v>
      </c>
      <c r="D801" s="93"/>
      <c r="E801" s="93"/>
      <c r="F801" s="93"/>
      <c r="G801" s="110"/>
      <c r="H801" s="118"/>
      <c r="I801" s="93"/>
      <c r="J801" s="93"/>
      <c r="K801" s="110"/>
      <c r="L801" s="118"/>
      <c r="M801" s="93"/>
      <c r="N801" s="93"/>
      <c r="O801" s="110"/>
      <c r="P801" s="118"/>
      <c r="Q801" s="93"/>
      <c r="R801" s="93"/>
      <c r="S801" s="110"/>
      <c r="T801" s="118"/>
      <c r="U801" s="93"/>
      <c r="V801" s="93"/>
      <c r="W801" s="110"/>
      <c r="X801" s="118"/>
      <c r="Y801" s="93"/>
      <c r="Z801" s="93"/>
      <c r="AA801" s="110"/>
      <c r="AB801" s="118"/>
      <c r="AC801" s="93"/>
      <c r="AD801" s="93"/>
      <c r="AE801" s="110"/>
      <c r="AF801" s="118"/>
      <c r="AG801" s="93"/>
      <c r="AH801" s="93"/>
      <c r="AI801" s="110"/>
      <c r="AJ801" s="118"/>
      <c r="AK801" s="93"/>
      <c r="AL801" s="93"/>
      <c r="AM801" s="110"/>
      <c r="AN801" s="118"/>
      <c r="AO801" s="93"/>
      <c r="AP801" s="93"/>
      <c r="AQ801" s="110"/>
      <c r="AR801" s="118"/>
      <c r="AS801" s="93"/>
      <c r="AT801" s="93"/>
      <c r="AU801" s="110"/>
      <c r="AV801" s="118"/>
      <c r="AW801" s="93"/>
      <c r="AX801" s="93"/>
      <c r="AY801" s="110"/>
      <c r="AZ801" s="118"/>
      <c r="BA801" s="93"/>
      <c r="BB801" s="93"/>
      <c r="BC801" s="110"/>
      <c r="BD801" s="118"/>
      <c r="BE801" s="93"/>
      <c r="BF801" s="93"/>
      <c r="BG801" s="110"/>
      <c r="BH801" s="118"/>
      <c r="BI801" s="93"/>
      <c r="BJ801" s="93"/>
      <c r="BK801" s="110"/>
      <c r="BL801" s="118"/>
      <c r="BM801" s="93"/>
      <c r="BN801" s="93"/>
      <c r="BO801" s="110"/>
      <c r="BP801" s="118"/>
      <c r="BQ801" s="93"/>
      <c r="BR801" s="93"/>
      <c r="BS801" s="110"/>
      <c r="BT801" s="118"/>
      <c r="BU801" s="93"/>
      <c r="BV801" s="93"/>
      <c r="BW801" s="110"/>
      <c r="BX801" s="118"/>
      <c r="BY801" s="93"/>
      <c r="BZ801" s="93"/>
      <c r="CA801" s="110"/>
      <c r="CB801" s="118"/>
      <c r="CC801" s="93"/>
      <c r="CD801" s="93"/>
      <c r="CE801" s="110"/>
      <c r="CF801" s="118"/>
      <c r="CG801" s="93"/>
      <c r="CH801" s="93"/>
      <c r="CI801" s="110"/>
      <c r="CJ801" s="118"/>
      <c r="CK801" s="93"/>
      <c r="CL801" s="93"/>
      <c r="CM801" s="110"/>
      <c r="CN801" s="118"/>
      <c r="CO801" s="93"/>
      <c r="CP801" s="93"/>
      <c r="CQ801" s="110"/>
      <c r="CR801" s="118"/>
      <c r="CS801" s="93"/>
      <c r="CT801" s="93"/>
      <c r="CU801" s="110"/>
      <c r="CV801" s="118"/>
      <c r="CW801" s="93"/>
      <c r="CX801" s="93"/>
      <c r="CY801" s="110"/>
      <c r="CZ801" s="118"/>
      <c r="DA801" s="93"/>
      <c r="DB801" s="93"/>
      <c r="DC801" s="110"/>
      <c r="DD801" s="118"/>
      <c r="DE801" s="93"/>
      <c r="DF801" s="93"/>
      <c r="DG801" s="110"/>
      <c r="DH801" s="118"/>
      <c r="DI801" s="93"/>
      <c r="DJ801" s="93"/>
      <c r="DK801" s="110"/>
      <c r="DL801" s="118"/>
      <c r="DM801" s="93"/>
      <c r="DN801" s="93"/>
      <c r="DO801" s="110"/>
      <c r="DP801" s="118"/>
      <c r="DQ801" s="93"/>
      <c r="DR801" s="93"/>
      <c r="DS801" s="110"/>
      <c r="DT801" s="118"/>
      <c r="DU801" s="93"/>
      <c r="DV801" s="93"/>
      <c r="DW801" s="110"/>
      <c r="DX801" s="118"/>
      <c r="DY801" s="93"/>
      <c r="DZ801" s="93"/>
      <c r="EA801" s="110"/>
      <c r="EB801" s="118"/>
      <c r="EC801" s="93"/>
      <c r="ED801" s="93"/>
      <c r="EE801" s="110"/>
      <c r="EF801" s="118"/>
      <c r="EG801" s="93"/>
      <c r="EH801" s="93"/>
      <c r="EI801" s="110"/>
      <c r="EJ801" s="118"/>
      <c r="EK801" s="93"/>
      <c r="EL801" s="93"/>
      <c r="EM801" s="110"/>
      <c r="EN801" s="118"/>
      <c r="EO801" s="93"/>
      <c r="EP801" s="93"/>
      <c r="EQ801" s="110"/>
      <c r="ER801" s="118"/>
      <c r="ES801" s="93"/>
      <c r="ET801" s="93"/>
      <c r="EU801" s="110"/>
      <c r="EV801" s="118"/>
      <c r="EW801" s="93"/>
      <c r="EX801" s="93"/>
      <c r="EY801" s="110"/>
      <c r="EZ801" s="118"/>
      <c r="FA801" s="93"/>
      <c r="FB801" s="93"/>
      <c r="FC801" s="110"/>
      <c r="FD801" s="118"/>
      <c r="FE801" s="93"/>
      <c r="FF801" s="93"/>
      <c r="FG801" s="110"/>
      <c r="FH801" s="118"/>
      <c r="FI801" s="93"/>
      <c r="FJ801" s="93"/>
      <c r="FK801" s="110"/>
      <c r="FL801" s="118"/>
      <c r="FM801" s="93"/>
      <c r="FN801" s="93"/>
      <c r="FO801" s="110"/>
      <c r="FP801" s="118"/>
      <c r="FQ801" s="93"/>
      <c r="FR801" s="93"/>
      <c r="FS801" s="110"/>
      <c r="FT801" s="118"/>
      <c r="FU801" s="93"/>
      <c r="FV801" s="93"/>
      <c r="FW801" s="110"/>
      <c r="FX801" s="118"/>
      <c r="FY801" s="93"/>
      <c r="FZ801" s="93"/>
      <c r="GA801" s="110"/>
      <c r="GB801" s="118"/>
      <c r="GC801" s="93"/>
      <c r="GD801" s="93"/>
      <c r="GE801" s="110"/>
      <c r="GF801" s="118"/>
      <c r="GG801" s="93"/>
      <c r="GH801" s="93"/>
      <c r="GI801" s="110"/>
      <c r="GJ801" s="118"/>
      <c r="GK801" s="93"/>
      <c r="GL801" s="93"/>
      <c r="GM801" s="110"/>
      <c r="GN801" s="118"/>
      <c r="GO801" s="93"/>
      <c r="GP801" s="93"/>
      <c r="GQ801" s="110"/>
    </row>
    <row r="802" spans="1:199" ht="15.75" x14ac:dyDescent="0.25">
      <c r="A802">
        <f t="shared" si="0"/>
        <v>1</v>
      </c>
      <c r="B802">
        <f t="shared" si="1"/>
        <v>1900</v>
      </c>
      <c r="D802" s="93"/>
      <c r="E802" s="93"/>
      <c r="F802" s="93"/>
      <c r="G802" s="110"/>
      <c r="H802" s="118"/>
      <c r="I802" s="93"/>
      <c r="J802" s="93"/>
      <c r="K802" s="110"/>
      <c r="L802" s="118"/>
      <c r="M802" s="93"/>
      <c r="N802" s="93"/>
      <c r="O802" s="110"/>
      <c r="P802" s="118"/>
      <c r="Q802" s="93"/>
      <c r="R802" s="93"/>
      <c r="S802" s="110"/>
      <c r="T802" s="118"/>
      <c r="U802" s="93"/>
      <c r="V802" s="93"/>
      <c r="W802" s="110"/>
      <c r="X802" s="118"/>
      <c r="Y802" s="93"/>
      <c r="Z802" s="93"/>
      <c r="AA802" s="110"/>
      <c r="AB802" s="118"/>
      <c r="AC802" s="93"/>
      <c r="AD802" s="93"/>
      <c r="AE802" s="110"/>
      <c r="AF802" s="118"/>
      <c r="AG802" s="93"/>
      <c r="AH802" s="93"/>
      <c r="AI802" s="110"/>
      <c r="AJ802" s="118"/>
      <c r="AK802" s="93"/>
      <c r="AL802" s="93"/>
      <c r="AM802" s="110"/>
      <c r="AN802" s="118"/>
      <c r="AO802" s="93"/>
      <c r="AP802" s="93"/>
      <c r="AQ802" s="110"/>
      <c r="AR802" s="118"/>
      <c r="AS802" s="93"/>
      <c r="AT802" s="93"/>
      <c r="AU802" s="110"/>
      <c r="AV802" s="118"/>
      <c r="AW802" s="93"/>
      <c r="AX802" s="93"/>
      <c r="AY802" s="110"/>
      <c r="AZ802" s="118"/>
      <c r="BA802" s="93"/>
      <c r="BB802" s="93"/>
      <c r="BC802" s="110"/>
      <c r="BD802" s="118"/>
      <c r="BE802" s="93"/>
      <c r="BF802" s="93"/>
      <c r="BG802" s="110"/>
      <c r="BH802" s="118"/>
      <c r="BI802" s="93"/>
      <c r="BJ802" s="93"/>
      <c r="BK802" s="110"/>
      <c r="BL802" s="118"/>
      <c r="BM802" s="93"/>
      <c r="BN802" s="93"/>
      <c r="BO802" s="110"/>
      <c r="BP802" s="118"/>
      <c r="BQ802" s="93"/>
      <c r="BR802" s="93"/>
      <c r="BS802" s="110"/>
      <c r="BT802" s="118"/>
      <c r="BU802" s="93"/>
      <c r="BV802" s="93"/>
      <c r="BW802" s="110"/>
      <c r="BX802" s="118"/>
      <c r="BY802" s="93"/>
      <c r="BZ802" s="93"/>
      <c r="CA802" s="110"/>
      <c r="CB802" s="118"/>
      <c r="CC802" s="93"/>
      <c r="CD802" s="93"/>
      <c r="CE802" s="110"/>
      <c r="CF802" s="118"/>
      <c r="CG802" s="93"/>
      <c r="CH802" s="93"/>
      <c r="CI802" s="110"/>
      <c r="CJ802" s="118"/>
      <c r="CK802" s="93"/>
      <c r="CL802" s="93"/>
      <c r="CM802" s="110"/>
      <c r="CN802" s="118"/>
      <c r="CO802" s="93"/>
      <c r="CP802" s="93"/>
      <c r="CQ802" s="110"/>
      <c r="CR802" s="118"/>
      <c r="CS802" s="93"/>
      <c r="CT802" s="93"/>
      <c r="CU802" s="110"/>
      <c r="CV802" s="118"/>
      <c r="CW802" s="93"/>
      <c r="CX802" s="93"/>
      <c r="CY802" s="110"/>
      <c r="CZ802" s="118"/>
      <c r="DA802" s="93"/>
      <c r="DB802" s="93"/>
      <c r="DC802" s="110"/>
      <c r="DD802" s="118"/>
      <c r="DE802" s="93"/>
      <c r="DF802" s="93"/>
      <c r="DG802" s="110"/>
      <c r="DH802" s="118"/>
      <c r="DI802" s="93"/>
      <c r="DJ802" s="93"/>
      <c r="DK802" s="110"/>
      <c r="DL802" s="118"/>
      <c r="DM802" s="93"/>
      <c r="DN802" s="93"/>
      <c r="DO802" s="110"/>
      <c r="DP802" s="118"/>
      <c r="DQ802" s="93"/>
      <c r="DR802" s="93"/>
      <c r="DS802" s="110"/>
      <c r="DT802" s="118"/>
      <c r="DU802" s="93"/>
      <c r="DV802" s="93"/>
      <c r="DW802" s="110"/>
      <c r="DX802" s="118"/>
      <c r="DY802" s="93"/>
      <c r="DZ802" s="93"/>
      <c r="EA802" s="110"/>
      <c r="EB802" s="118"/>
      <c r="EC802" s="93"/>
      <c r="ED802" s="93"/>
      <c r="EE802" s="110"/>
      <c r="EF802" s="118"/>
      <c r="EG802" s="93"/>
      <c r="EH802" s="93"/>
      <c r="EI802" s="110"/>
      <c r="EJ802" s="118"/>
      <c r="EK802" s="93"/>
      <c r="EL802" s="93"/>
      <c r="EM802" s="110"/>
      <c r="EN802" s="118"/>
      <c r="EO802" s="93"/>
      <c r="EP802" s="93"/>
      <c r="EQ802" s="110"/>
      <c r="ER802" s="118"/>
      <c r="ES802" s="93"/>
      <c r="ET802" s="93"/>
      <c r="EU802" s="110"/>
      <c r="EV802" s="118"/>
      <c r="EW802" s="93"/>
      <c r="EX802" s="93"/>
      <c r="EY802" s="110"/>
      <c r="EZ802" s="118"/>
      <c r="FA802" s="93"/>
      <c r="FB802" s="93"/>
      <c r="FC802" s="110"/>
      <c r="FD802" s="118"/>
      <c r="FE802" s="93"/>
      <c r="FF802" s="93"/>
      <c r="FG802" s="110"/>
      <c r="FH802" s="118"/>
      <c r="FI802" s="93"/>
      <c r="FJ802" s="93"/>
      <c r="FK802" s="110"/>
      <c r="FL802" s="118"/>
      <c r="FM802" s="93"/>
      <c r="FN802" s="93"/>
      <c r="FO802" s="110"/>
      <c r="FP802" s="118"/>
      <c r="FQ802" s="93"/>
      <c r="FR802" s="93"/>
      <c r="FS802" s="110"/>
      <c r="FT802" s="118"/>
      <c r="FU802" s="93"/>
      <c r="FV802" s="93"/>
      <c r="FW802" s="110"/>
      <c r="FX802" s="118"/>
      <c r="FY802" s="93"/>
      <c r="FZ802" s="93"/>
      <c r="GA802" s="110"/>
      <c r="GB802" s="118"/>
      <c r="GC802" s="93"/>
      <c r="GD802" s="93"/>
      <c r="GE802" s="110"/>
      <c r="GF802" s="118"/>
      <c r="GG802" s="93"/>
      <c r="GH802" s="93"/>
      <c r="GI802" s="110"/>
      <c r="GJ802" s="118"/>
      <c r="GK802" s="93"/>
      <c r="GL802" s="93"/>
      <c r="GM802" s="110"/>
      <c r="GN802" s="118"/>
      <c r="GO802" s="93"/>
      <c r="GP802" s="93"/>
      <c r="GQ802" s="110"/>
    </row>
    <row r="803" spans="1:199" ht="15.75" x14ac:dyDescent="0.25">
      <c r="A803">
        <f t="shared" si="0"/>
        <v>1</v>
      </c>
      <c r="B803">
        <f t="shared" si="1"/>
        <v>1900</v>
      </c>
      <c r="D803" s="93"/>
      <c r="E803" s="93"/>
      <c r="F803" s="93"/>
      <c r="G803" s="110"/>
      <c r="H803" s="118"/>
      <c r="I803" s="93"/>
      <c r="J803" s="93"/>
      <c r="K803" s="110"/>
      <c r="L803" s="118"/>
      <c r="M803" s="93"/>
      <c r="N803" s="93"/>
      <c r="O803" s="110"/>
      <c r="P803" s="118"/>
      <c r="Q803" s="93"/>
      <c r="R803" s="93"/>
      <c r="S803" s="110"/>
      <c r="T803" s="118"/>
      <c r="U803" s="93"/>
      <c r="V803" s="93"/>
      <c r="W803" s="110"/>
      <c r="X803" s="118"/>
      <c r="Y803" s="93"/>
      <c r="Z803" s="93"/>
      <c r="AA803" s="110"/>
      <c r="AB803" s="118"/>
      <c r="AC803" s="93"/>
      <c r="AD803" s="93"/>
      <c r="AE803" s="110"/>
      <c r="AF803" s="118"/>
      <c r="AG803" s="93"/>
      <c r="AH803" s="93"/>
      <c r="AI803" s="110"/>
      <c r="AJ803" s="118"/>
      <c r="AK803" s="93"/>
      <c r="AL803" s="93"/>
      <c r="AM803" s="110"/>
      <c r="AN803" s="118"/>
      <c r="AO803" s="93"/>
      <c r="AP803" s="93"/>
      <c r="AQ803" s="110"/>
      <c r="AR803" s="118"/>
      <c r="AS803" s="93"/>
      <c r="AT803" s="93"/>
      <c r="AU803" s="110"/>
      <c r="AV803" s="118"/>
      <c r="AW803" s="93"/>
      <c r="AX803" s="93"/>
      <c r="AY803" s="110"/>
      <c r="AZ803" s="118"/>
      <c r="BA803" s="93"/>
      <c r="BB803" s="93"/>
      <c r="BC803" s="110"/>
      <c r="BD803" s="118"/>
      <c r="BE803" s="93"/>
      <c r="BF803" s="93"/>
      <c r="BG803" s="110"/>
      <c r="BH803" s="118"/>
      <c r="BI803" s="93"/>
      <c r="BJ803" s="93"/>
      <c r="BK803" s="110"/>
      <c r="BL803" s="118"/>
      <c r="BM803" s="93"/>
      <c r="BN803" s="93"/>
      <c r="BO803" s="110"/>
      <c r="BP803" s="118"/>
      <c r="BQ803" s="93"/>
      <c r="BR803" s="93"/>
      <c r="BS803" s="110"/>
      <c r="BT803" s="118"/>
      <c r="BU803" s="93"/>
      <c r="BV803" s="93"/>
      <c r="BW803" s="110"/>
      <c r="BX803" s="118"/>
      <c r="BY803" s="93"/>
      <c r="BZ803" s="93"/>
      <c r="CA803" s="110"/>
      <c r="CB803" s="118"/>
      <c r="CC803" s="93"/>
      <c r="CD803" s="93"/>
      <c r="CE803" s="110"/>
      <c r="CF803" s="118"/>
      <c r="CG803" s="93"/>
      <c r="CH803" s="93"/>
      <c r="CI803" s="110"/>
      <c r="CJ803" s="118"/>
      <c r="CK803" s="93"/>
      <c r="CL803" s="93"/>
      <c r="CM803" s="110"/>
      <c r="CN803" s="118"/>
      <c r="CO803" s="93"/>
      <c r="CP803" s="93"/>
      <c r="CQ803" s="110"/>
      <c r="CR803" s="118"/>
      <c r="CS803" s="93"/>
      <c r="CT803" s="93"/>
      <c r="CU803" s="110"/>
      <c r="CV803" s="118"/>
      <c r="CW803" s="93"/>
      <c r="CX803" s="93"/>
      <c r="CY803" s="110"/>
      <c r="CZ803" s="118"/>
      <c r="DA803" s="93"/>
      <c r="DB803" s="93"/>
      <c r="DC803" s="110"/>
      <c r="DD803" s="118"/>
      <c r="DE803" s="93"/>
      <c r="DF803" s="93"/>
      <c r="DG803" s="110"/>
      <c r="DH803" s="118"/>
      <c r="DI803" s="93"/>
      <c r="DJ803" s="93"/>
      <c r="DK803" s="110"/>
      <c r="DL803" s="118"/>
      <c r="DM803" s="93"/>
      <c r="DN803" s="93"/>
      <c r="DO803" s="110"/>
      <c r="DP803" s="118"/>
      <c r="DQ803" s="93"/>
      <c r="DR803" s="93"/>
      <c r="DS803" s="110"/>
      <c r="DT803" s="118"/>
      <c r="DU803" s="93"/>
      <c r="DV803" s="93"/>
      <c r="DW803" s="110"/>
      <c r="DX803" s="118"/>
      <c r="DY803" s="93"/>
      <c r="DZ803" s="93"/>
      <c r="EA803" s="110"/>
      <c r="EB803" s="118"/>
      <c r="EC803" s="93"/>
      <c r="ED803" s="93"/>
      <c r="EE803" s="110"/>
      <c r="EF803" s="118"/>
      <c r="EG803" s="93"/>
      <c r="EH803" s="93"/>
      <c r="EI803" s="110"/>
      <c r="EJ803" s="118"/>
      <c r="EK803" s="93"/>
      <c r="EL803" s="93"/>
      <c r="EM803" s="110"/>
      <c r="EN803" s="118"/>
      <c r="EO803" s="93"/>
      <c r="EP803" s="93"/>
      <c r="EQ803" s="110"/>
      <c r="ER803" s="118"/>
      <c r="ES803" s="93"/>
      <c r="ET803" s="93"/>
      <c r="EU803" s="110"/>
      <c r="EV803" s="118"/>
      <c r="EW803" s="93"/>
      <c r="EX803" s="93"/>
      <c r="EY803" s="110"/>
      <c r="EZ803" s="118"/>
      <c r="FA803" s="93"/>
      <c r="FB803" s="93"/>
      <c r="FC803" s="110"/>
      <c r="FD803" s="118"/>
      <c r="FE803" s="93"/>
      <c r="FF803" s="93"/>
      <c r="FG803" s="110"/>
      <c r="FH803" s="118"/>
      <c r="FI803" s="93"/>
      <c r="FJ803" s="93"/>
      <c r="FK803" s="110"/>
      <c r="FL803" s="118"/>
      <c r="FM803" s="93"/>
      <c r="FN803" s="93"/>
      <c r="FO803" s="110"/>
      <c r="FP803" s="118"/>
      <c r="FQ803" s="93"/>
      <c r="FR803" s="93"/>
      <c r="FS803" s="110"/>
      <c r="FT803" s="118"/>
      <c r="FU803" s="93"/>
      <c r="FV803" s="93"/>
      <c r="FW803" s="110"/>
      <c r="FX803" s="118"/>
      <c r="FY803" s="93"/>
      <c r="FZ803" s="93"/>
      <c r="GA803" s="110"/>
      <c r="GB803" s="118"/>
      <c r="GC803" s="93"/>
      <c r="GD803" s="93"/>
      <c r="GE803" s="110"/>
      <c r="GF803" s="118"/>
      <c r="GG803" s="93"/>
      <c r="GH803" s="93"/>
      <c r="GI803" s="110"/>
      <c r="GJ803" s="118"/>
      <c r="GK803" s="93"/>
      <c r="GL803" s="93"/>
      <c r="GM803" s="110"/>
      <c r="GN803" s="118"/>
      <c r="GO803" s="93"/>
      <c r="GP803" s="93"/>
      <c r="GQ803" s="110"/>
    </row>
    <row r="804" spans="1:199" ht="15.75" x14ac:dyDescent="0.25">
      <c r="A804">
        <f t="shared" si="0"/>
        <v>1</v>
      </c>
      <c r="B804">
        <f t="shared" si="1"/>
        <v>1900</v>
      </c>
      <c r="D804" s="93"/>
      <c r="E804" s="93"/>
      <c r="F804" s="93"/>
      <c r="G804" s="110"/>
      <c r="H804" s="118"/>
      <c r="I804" s="93"/>
      <c r="J804" s="93"/>
      <c r="K804" s="110"/>
      <c r="L804" s="118"/>
      <c r="M804" s="93"/>
      <c r="N804" s="93"/>
      <c r="O804" s="110"/>
      <c r="P804" s="118"/>
      <c r="Q804" s="93"/>
      <c r="R804" s="93"/>
      <c r="S804" s="110"/>
      <c r="T804" s="118"/>
      <c r="U804" s="93"/>
      <c r="V804" s="93"/>
      <c r="W804" s="110"/>
      <c r="X804" s="118"/>
      <c r="Y804" s="93"/>
      <c r="Z804" s="93"/>
      <c r="AA804" s="110"/>
      <c r="AB804" s="118"/>
      <c r="AC804" s="93"/>
      <c r="AD804" s="93"/>
      <c r="AE804" s="110"/>
      <c r="AF804" s="118"/>
      <c r="AG804" s="93"/>
      <c r="AH804" s="93"/>
      <c r="AI804" s="110"/>
      <c r="AJ804" s="118"/>
      <c r="AK804" s="93"/>
      <c r="AL804" s="93"/>
      <c r="AM804" s="110"/>
      <c r="AN804" s="118"/>
      <c r="AO804" s="93"/>
      <c r="AP804" s="93"/>
      <c r="AQ804" s="110"/>
      <c r="AR804" s="118"/>
      <c r="AS804" s="93"/>
      <c r="AT804" s="93"/>
      <c r="AU804" s="110"/>
      <c r="AV804" s="118"/>
      <c r="AW804" s="93"/>
      <c r="AX804" s="93"/>
      <c r="AY804" s="110"/>
      <c r="AZ804" s="118"/>
      <c r="BA804" s="93"/>
      <c r="BB804" s="93"/>
      <c r="BC804" s="110"/>
      <c r="BD804" s="118"/>
      <c r="BE804" s="93"/>
      <c r="BF804" s="93"/>
      <c r="BG804" s="110"/>
      <c r="BH804" s="118"/>
      <c r="BI804" s="93"/>
      <c r="BJ804" s="93"/>
      <c r="BK804" s="110"/>
      <c r="BL804" s="118"/>
      <c r="BM804" s="93"/>
      <c r="BN804" s="93"/>
      <c r="BO804" s="110"/>
      <c r="BP804" s="118"/>
      <c r="BQ804" s="93"/>
      <c r="BR804" s="93"/>
      <c r="BS804" s="110"/>
      <c r="BT804" s="118"/>
      <c r="BU804" s="93"/>
      <c r="BV804" s="93"/>
      <c r="BW804" s="110"/>
      <c r="BX804" s="118"/>
      <c r="BY804" s="93"/>
      <c r="BZ804" s="93"/>
      <c r="CA804" s="110"/>
      <c r="CB804" s="118"/>
      <c r="CC804" s="93"/>
      <c r="CD804" s="93"/>
      <c r="CE804" s="110"/>
      <c r="CF804" s="118"/>
      <c r="CG804" s="93"/>
      <c r="CH804" s="93"/>
      <c r="CI804" s="110"/>
      <c r="CJ804" s="118"/>
      <c r="CK804" s="93"/>
      <c r="CL804" s="93"/>
      <c r="CM804" s="110"/>
      <c r="CN804" s="118"/>
      <c r="CO804" s="93"/>
      <c r="CP804" s="93"/>
      <c r="CQ804" s="110"/>
      <c r="CR804" s="118"/>
      <c r="CS804" s="93"/>
      <c r="CT804" s="93"/>
      <c r="CU804" s="110"/>
      <c r="CV804" s="118"/>
      <c r="CW804" s="93"/>
      <c r="CX804" s="93"/>
      <c r="CY804" s="110"/>
      <c r="CZ804" s="118"/>
      <c r="DA804" s="93"/>
      <c r="DB804" s="93"/>
      <c r="DC804" s="110"/>
      <c r="DD804" s="118"/>
      <c r="DE804" s="93"/>
      <c r="DF804" s="93"/>
      <c r="DG804" s="110"/>
      <c r="DH804" s="118"/>
      <c r="DI804" s="93"/>
      <c r="DJ804" s="93"/>
      <c r="DK804" s="110"/>
      <c r="DL804" s="118"/>
      <c r="DM804" s="93"/>
      <c r="DN804" s="93"/>
      <c r="DO804" s="110"/>
      <c r="DP804" s="118"/>
      <c r="DQ804" s="93"/>
      <c r="DR804" s="93"/>
      <c r="DS804" s="110"/>
      <c r="DT804" s="118"/>
      <c r="DU804" s="93"/>
      <c r="DV804" s="93"/>
      <c r="DW804" s="110"/>
      <c r="DX804" s="118"/>
      <c r="DY804" s="93"/>
      <c r="DZ804" s="93"/>
      <c r="EA804" s="110"/>
      <c r="EB804" s="118"/>
      <c r="EC804" s="93"/>
      <c r="ED804" s="93"/>
      <c r="EE804" s="110"/>
      <c r="EF804" s="118"/>
      <c r="EG804" s="93"/>
      <c r="EH804" s="93"/>
      <c r="EI804" s="110"/>
      <c r="EJ804" s="118"/>
      <c r="EK804" s="93"/>
      <c r="EL804" s="93"/>
      <c r="EM804" s="110"/>
      <c r="EN804" s="118"/>
      <c r="EO804" s="93"/>
      <c r="EP804" s="93"/>
      <c r="EQ804" s="110"/>
      <c r="ER804" s="118"/>
      <c r="ES804" s="93"/>
      <c r="ET804" s="93"/>
      <c r="EU804" s="110"/>
      <c r="EV804" s="118"/>
      <c r="EW804" s="93"/>
      <c r="EX804" s="93"/>
      <c r="EY804" s="110"/>
      <c r="EZ804" s="118"/>
      <c r="FA804" s="93"/>
      <c r="FB804" s="93"/>
      <c r="FC804" s="110"/>
      <c r="FD804" s="118"/>
      <c r="FE804" s="93"/>
      <c r="FF804" s="93"/>
      <c r="FG804" s="110"/>
      <c r="FH804" s="118"/>
      <c r="FI804" s="93"/>
      <c r="FJ804" s="93"/>
      <c r="FK804" s="110"/>
      <c r="FL804" s="118"/>
      <c r="FM804" s="93"/>
      <c r="FN804" s="93"/>
      <c r="FO804" s="110"/>
      <c r="FP804" s="118"/>
      <c r="FQ804" s="93"/>
      <c r="FR804" s="93"/>
      <c r="FS804" s="110"/>
      <c r="FT804" s="118"/>
      <c r="FU804" s="93"/>
      <c r="FV804" s="93"/>
      <c r="FW804" s="110"/>
      <c r="FX804" s="118"/>
      <c r="FY804" s="93"/>
      <c r="FZ804" s="93"/>
      <c r="GA804" s="110"/>
      <c r="GB804" s="118"/>
      <c r="GC804" s="93"/>
      <c r="GD804" s="93"/>
      <c r="GE804" s="110"/>
      <c r="GF804" s="118"/>
      <c r="GG804" s="93"/>
      <c r="GH804" s="93"/>
      <c r="GI804" s="110"/>
      <c r="GJ804" s="118"/>
      <c r="GK804" s="93"/>
      <c r="GL804" s="93"/>
      <c r="GM804" s="110"/>
      <c r="GN804" s="118"/>
      <c r="GO804" s="93"/>
      <c r="GP804" s="93"/>
      <c r="GQ804" s="110"/>
    </row>
    <row r="805" spans="1:199" ht="15.75" x14ac:dyDescent="0.25">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ht="15.75" x14ac:dyDescent="0.25">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75" x14ac:dyDescent="0.2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75" x14ac:dyDescent="0.2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75" x14ac:dyDescent="0.2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ref="A831:A894" si="358">MONTH(C831)</f>
        <v>1</v>
      </c>
      <c r="B831">
        <f t="shared" ref="B831:B894" si="359">YEAR(C831)</f>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si="358"/>
        <v>1</v>
      </c>
      <c r="B832">
        <f t="shared" si="359"/>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358"/>
        <v>1</v>
      </c>
      <c r="B833">
        <f t="shared" si="359"/>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358"/>
        <v>1</v>
      </c>
      <c r="B834">
        <f t="shared" si="359"/>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358"/>
        <v>1</v>
      </c>
      <c r="B835">
        <f t="shared" si="359"/>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358"/>
        <v>1</v>
      </c>
      <c r="B836">
        <f t="shared" si="359"/>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358"/>
        <v>1</v>
      </c>
      <c r="B837">
        <f t="shared" si="359"/>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358"/>
        <v>1</v>
      </c>
      <c r="B838">
        <f t="shared" si="359"/>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358"/>
        <v>1</v>
      </c>
      <c r="B839">
        <f t="shared" si="359"/>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358"/>
        <v>1</v>
      </c>
      <c r="B840">
        <f t="shared" si="359"/>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358"/>
        <v>1</v>
      </c>
      <c r="B841">
        <f t="shared" si="359"/>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358"/>
        <v>1</v>
      </c>
      <c r="B842">
        <f t="shared" si="359"/>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358"/>
        <v>1</v>
      </c>
      <c r="B843">
        <f t="shared" si="359"/>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358"/>
        <v>1</v>
      </c>
      <c r="B844">
        <f t="shared" si="359"/>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358"/>
        <v>1</v>
      </c>
      <c r="B845">
        <f t="shared" si="359"/>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358"/>
        <v>1</v>
      </c>
      <c r="B846">
        <f t="shared" si="359"/>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358"/>
        <v>1</v>
      </c>
      <c r="B847">
        <f t="shared" si="359"/>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358"/>
        <v>1</v>
      </c>
      <c r="B848">
        <f t="shared" si="359"/>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358"/>
        <v>1</v>
      </c>
      <c r="B849">
        <f t="shared" si="359"/>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358"/>
        <v>1</v>
      </c>
      <c r="B850">
        <f t="shared" si="359"/>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358"/>
        <v>1</v>
      </c>
      <c r="B851">
        <f t="shared" si="359"/>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358"/>
        <v>1</v>
      </c>
      <c r="B852">
        <f t="shared" si="359"/>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358"/>
        <v>1</v>
      </c>
      <c r="B853">
        <f t="shared" si="359"/>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358"/>
        <v>1</v>
      </c>
      <c r="B854">
        <f t="shared" si="359"/>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358"/>
        <v>1</v>
      </c>
      <c r="B855">
        <f t="shared" si="359"/>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358"/>
        <v>1</v>
      </c>
      <c r="B856">
        <f t="shared" si="359"/>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358"/>
        <v>1</v>
      </c>
      <c r="B857">
        <f t="shared" si="359"/>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358"/>
        <v>1</v>
      </c>
      <c r="B858">
        <f t="shared" si="359"/>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358"/>
        <v>1</v>
      </c>
      <c r="B859">
        <f t="shared" si="359"/>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358"/>
        <v>1</v>
      </c>
      <c r="B860">
        <f t="shared" si="359"/>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358"/>
        <v>1</v>
      </c>
      <c r="B861">
        <f t="shared" si="359"/>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358"/>
        <v>1</v>
      </c>
      <c r="B862">
        <f t="shared" si="359"/>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358"/>
        <v>1</v>
      </c>
      <c r="B863">
        <f t="shared" si="359"/>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358"/>
        <v>1</v>
      </c>
      <c r="B864">
        <f t="shared" si="359"/>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358"/>
        <v>1</v>
      </c>
      <c r="B865">
        <f t="shared" si="359"/>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358"/>
        <v>1</v>
      </c>
      <c r="B866">
        <f t="shared" si="359"/>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358"/>
        <v>1</v>
      </c>
      <c r="B867">
        <f t="shared" si="359"/>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358"/>
        <v>1</v>
      </c>
      <c r="B868">
        <f t="shared" si="359"/>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358"/>
        <v>1</v>
      </c>
      <c r="B869">
        <f t="shared" si="359"/>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358"/>
        <v>1</v>
      </c>
      <c r="B870">
        <f t="shared" si="359"/>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358"/>
        <v>1</v>
      </c>
      <c r="B871">
        <f t="shared" si="359"/>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358"/>
        <v>1</v>
      </c>
      <c r="B872">
        <f t="shared" si="359"/>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358"/>
        <v>1</v>
      </c>
      <c r="B873">
        <f t="shared" si="359"/>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358"/>
        <v>1</v>
      </c>
      <c r="B874">
        <f t="shared" si="359"/>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358"/>
        <v>1</v>
      </c>
      <c r="B875">
        <f t="shared" si="359"/>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358"/>
        <v>1</v>
      </c>
      <c r="B876">
        <f t="shared" si="359"/>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358"/>
        <v>1</v>
      </c>
      <c r="B877">
        <f t="shared" si="359"/>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358"/>
        <v>1</v>
      </c>
      <c r="B878">
        <f t="shared" si="359"/>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358"/>
        <v>1</v>
      </c>
      <c r="B879">
        <f t="shared" si="359"/>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358"/>
        <v>1</v>
      </c>
      <c r="B880">
        <f t="shared" si="359"/>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358"/>
        <v>1</v>
      </c>
      <c r="B881">
        <f t="shared" si="359"/>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358"/>
        <v>1</v>
      </c>
      <c r="B882">
        <f t="shared" si="359"/>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358"/>
        <v>1</v>
      </c>
      <c r="B883">
        <f t="shared" si="359"/>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358"/>
        <v>1</v>
      </c>
      <c r="B884">
        <f t="shared" si="359"/>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358"/>
        <v>1</v>
      </c>
      <c r="B885">
        <f t="shared" si="359"/>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358"/>
        <v>1</v>
      </c>
      <c r="B886">
        <f t="shared" si="359"/>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358"/>
        <v>1</v>
      </c>
      <c r="B887">
        <f t="shared" si="359"/>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358"/>
        <v>1</v>
      </c>
      <c r="B888">
        <f t="shared" si="359"/>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358"/>
        <v>1</v>
      </c>
      <c r="B889">
        <f t="shared" si="359"/>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358"/>
        <v>1</v>
      </c>
      <c r="B890">
        <f t="shared" si="359"/>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358"/>
        <v>1</v>
      </c>
      <c r="B891">
        <f t="shared" si="359"/>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358"/>
        <v>1</v>
      </c>
      <c r="B892">
        <f t="shared" si="359"/>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358"/>
        <v>1</v>
      </c>
      <c r="B893">
        <f t="shared" si="359"/>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358"/>
        <v>1</v>
      </c>
      <c r="B894">
        <f t="shared" si="359"/>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ref="A895:A958" si="360">MONTH(C895)</f>
        <v>1</v>
      </c>
      <c r="B895">
        <f t="shared" ref="B895:B958" si="361">YEAR(C895)</f>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si="360"/>
        <v>1</v>
      </c>
      <c r="B896">
        <f t="shared" si="361"/>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360"/>
        <v>1</v>
      </c>
      <c r="B897">
        <f t="shared" si="361"/>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360"/>
        <v>1</v>
      </c>
      <c r="B898">
        <f t="shared" si="361"/>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360"/>
        <v>1</v>
      </c>
      <c r="B899">
        <f t="shared" si="361"/>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360"/>
        <v>1</v>
      </c>
      <c r="B900">
        <f t="shared" si="361"/>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360"/>
        <v>1</v>
      </c>
      <c r="B901">
        <f t="shared" si="361"/>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360"/>
        <v>1</v>
      </c>
      <c r="B902">
        <f t="shared" si="361"/>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360"/>
        <v>1</v>
      </c>
      <c r="B903">
        <f t="shared" si="361"/>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360"/>
        <v>1</v>
      </c>
      <c r="B904">
        <f t="shared" si="361"/>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360"/>
        <v>1</v>
      </c>
      <c r="B905">
        <f t="shared" si="361"/>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360"/>
        <v>1</v>
      </c>
      <c r="B906">
        <f t="shared" si="361"/>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360"/>
        <v>1</v>
      </c>
      <c r="B907">
        <f t="shared" si="361"/>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360"/>
        <v>1</v>
      </c>
      <c r="B908">
        <f t="shared" si="361"/>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360"/>
        <v>1</v>
      </c>
      <c r="B909">
        <f t="shared" si="361"/>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360"/>
        <v>1</v>
      </c>
      <c r="B910">
        <f t="shared" si="361"/>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360"/>
        <v>1</v>
      </c>
      <c r="B911">
        <f t="shared" si="361"/>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360"/>
        <v>1</v>
      </c>
      <c r="B912">
        <f t="shared" si="361"/>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360"/>
        <v>1</v>
      </c>
      <c r="B913">
        <f t="shared" si="361"/>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360"/>
        <v>1</v>
      </c>
      <c r="B914">
        <f t="shared" si="361"/>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360"/>
        <v>1</v>
      </c>
      <c r="B915">
        <f t="shared" si="361"/>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360"/>
        <v>1</v>
      </c>
      <c r="B916">
        <f t="shared" si="361"/>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360"/>
        <v>1</v>
      </c>
      <c r="B917">
        <f t="shared" si="361"/>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360"/>
        <v>1</v>
      </c>
      <c r="B918">
        <f t="shared" si="361"/>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360"/>
        <v>1</v>
      </c>
      <c r="B919">
        <f t="shared" si="361"/>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360"/>
        <v>1</v>
      </c>
      <c r="B920">
        <f t="shared" si="361"/>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360"/>
        <v>1</v>
      </c>
      <c r="B921">
        <f t="shared" si="361"/>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360"/>
        <v>1</v>
      </c>
      <c r="B922">
        <f t="shared" si="361"/>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360"/>
        <v>1</v>
      </c>
      <c r="B923">
        <f t="shared" si="361"/>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360"/>
        <v>1</v>
      </c>
      <c r="B924">
        <f t="shared" si="361"/>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360"/>
        <v>1</v>
      </c>
      <c r="B925">
        <f t="shared" si="361"/>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360"/>
        <v>1</v>
      </c>
      <c r="B926">
        <f t="shared" si="361"/>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360"/>
        <v>1</v>
      </c>
      <c r="B927">
        <f t="shared" si="361"/>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360"/>
        <v>1</v>
      </c>
      <c r="B928">
        <f t="shared" si="361"/>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360"/>
        <v>1</v>
      </c>
      <c r="B929">
        <f t="shared" si="361"/>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360"/>
        <v>1</v>
      </c>
      <c r="B930">
        <f t="shared" si="361"/>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360"/>
        <v>1</v>
      </c>
      <c r="B931">
        <f t="shared" si="361"/>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360"/>
        <v>1</v>
      </c>
      <c r="B932">
        <f t="shared" si="361"/>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360"/>
        <v>1</v>
      </c>
      <c r="B933">
        <f t="shared" si="361"/>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360"/>
        <v>1</v>
      </c>
      <c r="B934">
        <f t="shared" si="361"/>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360"/>
        <v>1</v>
      </c>
      <c r="B935">
        <f t="shared" si="361"/>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360"/>
        <v>1</v>
      </c>
      <c r="B936">
        <f t="shared" si="361"/>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360"/>
        <v>1</v>
      </c>
      <c r="B937">
        <f t="shared" si="361"/>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360"/>
        <v>1</v>
      </c>
      <c r="B938">
        <f t="shared" si="361"/>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360"/>
        <v>1</v>
      </c>
      <c r="B939">
        <f t="shared" si="361"/>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360"/>
        <v>1</v>
      </c>
      <c r="B940">
        <f t="shared" si="361"/>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360"/>
        <v>1</v>
      </c>
      <c r="B941">
        <f t="shared" si="361"/>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360"/>
        <v>1</v>
      </c>
      <c r="B942">
        <f t="shared" si="361"/>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360"/>
        <v>1</v>
      </c>
      <c r="B943">
        <f t="shared" si="361"/>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360"/>
        <v>1</v>
      </c>
      <c r="B944">
        <f t="shared" si="361"/>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360"/>
        <v>1</v>
      </c>
      <c r="B945">
        <f t="shared" si="361"/>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360"/>
        <v>1</v>
      </c>
      <c r="B946">
        <f t="shared" si="361"/>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360"/>
        <v>1</v>
      </c>
      <c r="B947">
        <f t="shared" si="361"/>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360"/>
        <v>1</v>
      </c>
      <c r="B948">
        <f t="shared" si="361"/>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360"/>
        <v>1</v>
      </c>
      <c r="B949">
        <f t="shared" si="361"/>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360"/>
        <v>1</v>
      </c>
      <c r="B950">
        <f t="shared" si="361"/>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360"/>
        <v>1</v>
      </c>
      <c r="B951">
        <f t="shared" si="361"/>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360"/>
        <v>1</v>
      </c>
      <c r="B952">
        <f t="shared" si="361"/>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360"/>
        <v>1</v>
      </c>
      <c r="B953">
        <f t="shared" si="361"/>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360"/>
        <v>1</v>
      </c>
      <c r="B954">
        <f t="shared" si="361"/>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360"/>
        <v>1</v>
      </c>
      <c r="B955">
        <f t="shared" si="361"/>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360"/>
        <v>1</v>
      </c>
      <c r="B956">
        <f t="shared" si="361"/>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360"/>
        <v>1</v>
      </c>
      <c r="B957">
        <f t="shared" si="361"/>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360"/>
        <v>1</v>
      </c>
      <c r="B958">
        <f t="shared" si="361"/>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ref="A959:A1022" si="362">MONTH(C959)</f>
        <v>1</v>
      </c>
      <c r="B959">
        <f t="shared" ref="B959:B1022" si="363">YEAR(C959)</f>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si="362"/>
        <v>1</v>
      </c>
      <c r="B960">
        <f t="shared" si="363"/>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362"/>
        <v>1</v>
      </c>
      <c r="B961">
        <f t="shared" si="363"/>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362"/>
        <v>1</v>
      </c>
      <c r="B962">
        <f t="shared" si="363"/>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362"/>
        <v>1</v>
      </c>
      <c r="B963">
        <f t="shared" si="363"/>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362"/>
        <v>1</v>
      </c>
      <c r="B964">
        <f t="shared" si="363"/>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362"/>
        <v>1</v>
      </c>
      <c r="B965">
        <f t="shared" si="363"/>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362"/>
        <v>1</v>
      </c>
      <c r="B966">
        <f t="shared" si="363"/>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362"/>
        <v>1</v>
      </c>
      <c r="B967">
        <f t="shared" si="363"/>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362"/>
        <v>1</v>
      </c>
      <c r="B968">
        <f t="shared" si="363"/>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362"/>
        <v>1</v>
      </c>
      <c r="B969">
        <f t="shared" si="363"/>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362"/>
        <v>1</v>
      </c>
      <c r="B970">
        <f t="shared" si="363"/>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362"/>
        <v>1</v>
      </c>
      <c r="B971">
        <f t="shared" si="363"/>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362"/>
        <v>1</v>
      </c>
      <c r="B972">
        <f t="shared" si="363"/>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362"/>
        <v>1</v>
      </c>
      <c r="B973">
        <f t="shared" si="363"/>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362"/>
        <v>1</v>
      </c>
      <c r="B974">
        <f t="shared" si="363"/>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362"/>
        <v>1</v>
      </c>
      <c r="B975">
        <f t="shared" si="363"/>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362"/>
        <v>1</v>
      </c>
      <c r="B976">
        <f t="shared" si="363"/>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362"/>
        <v>1</v>
      </c>
      <c r="B977">
        <f t="shared" si="363"/>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362"/>
        <v>1</v>
      </c>
      <c r="B978">
        <f t="shared" si="363"/>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362"/>
        <v>1</v>
      </c>
      <c r="B979">
        <f t="shared" si="363"/>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362"/>
        <v>1</v>
      </c>
      <c r="B980">
        <f t="shared" si="363"/>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362"/>
        <v>1</v>
      </c>
      <c r="B981">
        <f t="shared" si="363"/>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362"/>
        <v>1</v>
      </c>
      <c r="B982">
        <f t="shared" si="363"/>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362"/>
        <v>1</v>
      </c>
      <c r="B983">
        <f t="shared" si="363"/>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362"/>
        <v>1</v>
      </c>
      <c r="B984">
        <f t="shared" si="363"/>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362"/>
        <v>1</v>
      </c>
      <c r="B985">
        <f t="shared" si="363"/>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362"/>
        <v>1</v>
      </c>
      <c r="B986">
        <f t="shared" si="363"/>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362"/>
        <v>1</v>
      </c>
      <c r="B987">
        <f t="shared" si="363"/>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362"/>
        <v>1</v>
      </c>
      <c r="B988">
        <f t="shared" si="363"/>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362"/>
        <v>1</v>
      </c>
      <c r="B989">
        <f t="shared" si="363"/>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362"/>
        <v>1</v>
      </c>
      <c r="B990">
        <f t="shared" si="363"/>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362"/>
        <v>1</v>
      </c>
      <c r="B991">
        <f t="shared" si="363"/>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362"/>
        <v>1</v>
      </c>
      <c r="B992">
        <f t="shared" si="363"/>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362"/>
        <v>1</v>
      </c>
      <c r="B993">
        <f t="shared" si="363"/>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362"/>
        <v>1</v>
      </c>
      <c r="B994">
        <f t="shared" si="363"/>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362"/>
        <v>1</v>
      </c>
      <c r="B995">
        <f t="shared" si="363"/>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362"/>
        <v>1</v>
      </c>
      <c r="B996">
        <f t="shared" si="363"/>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362"/>
        <v>1</v>
      </c>
      <c r="B997">
        <f t="shared" si="363"/>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362"/>
        <v>1</v>
      </c>
      <c r="B998">
        <f t="shared" si="363"/>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362"/>
        <v>1</v>
      </c>
      <c r="B999">
        <f t="shared" si="363"/>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362"/>
        <v>1</v>
      </c>
      <c r="B1000">
        <f t="shared" si="363"/>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362"/>
        <v>1</v>
      </c>
      <c r="B1001">
        <f t="shared" si="363"/>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362"/>
        <v>1</v>
      </c>
      <c r="B1002">
        <f t="shared" si="363"/>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362"/>
        <v>1</v>
      </c>
      <c r="B1003">
        <f t="shared" si="363"/>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362"/>
        <v>1</v>
      </c>
      <c r="B1004">
        <f t="shared" si="363"/>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362"/>
        <v>1</v>
      </c>
      <c r="B1005">
        <f t="shared" si="363"/>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362"/>
        <v>1</v>
      </c>
      <c r="B1006">
        <f t="shared" si="363"/>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362"/>
        <v>1</v>
      </c>
      <c r="B1007">
        <f t="shared" si="363"/>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362"/>
        <v>1</v>
      </c>
      <c r="B1008">
        <f t="shared" si="363"/>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362"/>
        <v>1</v>
      </c>
      <c r="B1009">
        <f t="shared" si="363"/>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362"/>
        <v>1</v>
      </c>
      <c r="B1010">
        <f t="shared" si="363"/>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362"/>
        <v>1</v>
      </c>
      <c r="B1011">
        <f t="shared" si="363"/>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362"/>
        <v>1</v>
      </c>
      <c r="B1012">
        <f t="shared" si="363"/>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362"/>
        <v>1</v>
      </c>
      <c r="B1013">
        <f t="shared" si="363"/>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362"/>
        <v>1</v>
      </c>
      <c r="B1014">
        <f t="shared" si="363"/>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362"/>
        <v>1</v>
      </c>
      <c r="B1015">
        <f t="shared" si="363"/>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362"/>
        <v>1</v>
      </c>
      <c r="B1016">
        <f t="shared" si="363"/>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362"/>
        <v>1</v>
      </c>
      <c r="B1017">
        <f t="shared" si="363"/>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362"/>
        <v>1</v>
      </c>
      <c r="B1018">
        <f t="shared" si="363"/>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362"/>
        <v>1</v>
      </c>
      <c r="B1019">
        <f t="shared" si="363"/>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362"/>
        <v>1</v>
      </c>
      <c r="B1020">
        <f t="shared" si="363"/>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362"/>
        <v>1</v>
      </c>
      <c r="B1021">
        <f t="shared" si="363"/>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362"/>
        <v>1</v>
      </c>
      <c r="B1022">
        <f t="shared" si="363"/>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ref="A1023:A1086" si="364">MONTH(C1023)</f>
        <v>1</v>
      </c>
      <c r="B1023">
        <f t="shared" ref="B1023:B1086" si="365">YEAR(C1023)</f>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si="364"/>
        <v>1</v>
      </c>
      <c r="B1024">
        <f t="shared" si="365"/>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364"/>
        <v>1</v>
      </c>
      <c r="B1025">
        <f t="shared" si="365"/>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364"/>
        <v>1</v>
      </c>
      <c r="B1026">
        <f t="shared" si="365"/>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364"/>
        <v>1</v>
      </c>
      <c r="B1027">
        <f t="shared" si="365"/>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364"/>
        <v>1</v>
      </c>
      <c r="B1028">
        <f t="shared" si="365"/>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364"/>
        <v>1</v>
      </c>
      <c r="B1029">
        <f t="shared" si="365"/>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364"/>
        <v>1</v>
      </c>
      <c r="B1030">
        <f t="shared" si="365"/>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364"/>
        <v>1</v>
      </c>
      <c r="B1031">
        <f t="shared" si="365"/>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364"/>
        <v>1</v>
      </c>
      <c r="B1032">
        <f t="shared" si="365"/>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364"/>
        <v>1</v>
      </c>
      <c r="B1033">
        <f t="shared" si="365"/>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364"/>
        <v>1</v>
      </c>
      <c r="B1034">
        <f t="shared" si="365"/>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364"/>
        <v>1</v>
      </c>
      <c r="B1035">
        <f t="shared" si="365"/>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364"/>
        <v>1</v>
      </c>
      <c r="B1036">
        <f t="shared" si="365"/>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364"/>
        <v>1</v>
      </c>
      <c r="B1037">
        <f t="shared" si="365"/>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364"/>
        <v>1</v>
      </c>
      <c r="B1038">
        <f t="shared" si="365"/>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364"/>
        <v>1</v>
      </c>
      <c r="B1039">
        <f t="shared" si="365"/>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364"/>
        <v>1</v>
      </c>
      <c r="B1040">
        <f t="shared" si="365"/>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364"/>
        <v>1</v>
      </c>
      <c r="B1041">
        <f t="shared" si="365"/>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364"/>
        <v>1</v>
      </c>
      <c r="B1042">
        <f t="shared" si="365"/>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364"/>
        <v>1</v>
      </c>
      <c r="B1043">
        <f t="shared" si="365"/>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364"/>
        <v>1</v>
      </c>
      <c r="B1044">
        <f t="shared" si="365"/>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364"/>
        <v>1</v>
      </c>
      <c r="B1045">
        <f t="shared" si="365"/>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364"/>
        <v>1</v>
      </c>
      <c r="B1046">
        <f t="shared" si="365"/>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364"/>
        <v>1</v>
      </c>
      <c r="B1047">
        <f t="shared" si="365"/>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364"/>
        <v>1</v>
      </c>
      <c r="B1048">
        <f t="shared" si="365"/>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364"/>
        <v>1</v>
      </c>
      <c r="B1049">
        <f t="shared" si="365"/>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364"/>
        <v>1</v>
      </c>
      <c r="B1050">
        <f t="shared" si="365"/>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364"/>
        <v>1</v>
      </c>
      <c r="B1051">
        <f t="shared" si="365"/>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364"/>
        <v>1</v>
      </c>
      <c r="B1052">
        <f t="shared" si="365"/>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364"/>
        <v>1</v>
      </c>
      <c r="B1053">
        <f t="shared" si="365"/>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364"/>
        <v>1</v>
      </c>
      <c r="B1054">
        <f t="shared" si="365"/>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364"/>
        <v>1</v>
      </c>
      <c r="B1055">
        <f t="shared" si="365"/>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364"/>
        <v>1</v>
      </c>
      <c r="B1056">
        <f t="shared" si="365"/>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364"/>
        <v>1</v>
      </c>
      <c r="B1057">
        <f t="shared" si="365"/>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364"/>
        <v>1</v>
      </c>
      <c r="B1058">
        <f t="shared" si="365"/>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364"/>
        <v>1</v>
      </c>
      <c r="B1059">
        <f t="shared" si="365"/>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364"/>
        <v>1</v>
      </c>
      <c r="B1060">
        <f t="shared" si="365"/>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364"/>
        <v>1</v>
      </c>
      <c r="B1061">
        <f t="shared" si="365"/>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364"/>
        <v>1</v>
      </c>
      <c r="B1062">
        <f t="shared" si="365"/>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364"/>
        <v>1</v>
      </c>
      <c r="B1063">
        <f t="shared" si="365"/>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364"/>
        <v>1</v>
      </c>
      <c r="B1064">
        <f t="shared" si="365"/>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364"/>
        <v>1</v>
      </c>
      <c r="B1065">
        <f t="shared" si="365"/>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364"/>
        <v>1</v>
      </c>
      <c r="B1066">
        <f t="shared" si="365"/>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364"/>
        <v>1</v>
      </c>
      <c r="B1067">
        <f t="shared" si="365"/>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364"/>
        <v>1</v>
      </c>
      <c r="B1068">
        <f t="shared" si="365"/>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364"/>
        <v>1</v>
      </c>
      <c r="B1069">
        <f t="shared" si="365"/>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364"/>
        <v>1</v>
      </c>
      <c r="B1070">
        <f t="shared" si="365"/>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364"/>
        <v>1</v>
      </c>
      <c r="B1071">
        <f t="shared" si="365"/>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364"/>
        <v>1</v>
      </c>
      <c r="B1072">
        <f t="shared" si="365"/>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364"/>
        <v>1</v>
      </c>
      <c r="B1073">
        <f t="shared" si="365"/>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364"/>
        <v>1</v>
      </c>
      <c r="B1074">
        <f t="shared" si="365"/>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364"/>
        <v>1</v>
      </c>
      <c r="B1075">
        <f t="shared" si="365"/>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364"/>
        <v>1</v>
      </c>
      <c r="B1076">
        <f t="shared" si="365"/>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364"/>
        <v>1</v>
      </c>
      <c r="B1077">
        <f t="shared" si="365"/>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364"/>
        <v>1</v>
      </c>
      <c r="B1078">
        <f t="shared" si="365"/>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364"/>
        <v>1</v>
      </c>
      <c r="B1079">
        <f t="shared" si="365"/>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364"/>
        <v>1</v>
      </c>
      <c r="B1080">
        <f t="shared" si="365"/>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364"/>
        <v>1</v>
      </c>
      <c r="B1081">
        <f t="shared" si="365"/>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364"/>
        <v>1</v>
      </c>
      <c r="B1082">
        <f t="shared" si="365"/>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364"/>
        <v>1</v>
      </c>
      <c r="B1083">
        <f t="shared" si="365"/>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364"/>
        <v>1</v>
      </c>
      <c r="B1084">
        <f t="shared" si="365"/>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364"/>
        <v>1</v>
      </c>
      <c r="B1085">
        <f t="shared" si="365"/>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364"/>
        <v>1</v>
      </c>
      <c r="B1086">
        <f t="shared" si="365"/>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ref="A1087:A1150" si="366">MONTH(C1087)</f>
        <v>1</v>
      </c>
      <c r="B1087">
        <f t="shared" ref="B1087:B1150" si="367">YEAR(C1087)</f>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si="366"/>
        <v>1</v>
      </c>
      <c r="B1088">
        <f t="shared" si="367"/>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366"/>
        <v>1</v>
      </c>
      <c r="B1089">
        <f t="shared" si="367"/>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366"/>
        <v>1</v>
      </c>
      <c r="B1090">
        <f t="shared" si="367"/>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366"/>
        <v>1</v>
      </c>
      <c r="B1091">
        <f t="shared" si="367"/>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366"/>
        <v>1</v>
      </c>
      <c r="B1092">
        <f t="shared" si="367"/>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366"/>
        <v>1</v>
      </c>
      <c r="B1093">
        <f t="shared" si="367"/>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366"/>
        <v>1</v>
      </c>
      <c r="B1094">
        <f t="shared" si="367"/>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366"/>
        <v>1</v>
      </c>
      <c r="B1095">
        <f t="shared" si="367"/>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366"/>
        <v>1</v>
      </c>
      <c r="B1096">
        <f t="shared" si="367"/>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366"/>
        <v>1</v>
      </c>
      <c r="B1097">
        <f t="shared" si="367"/>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366"/>
        <v>1</v>
      </c>
      <c r="B1098">
        <f t="shared" si="367"/>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366"/>
        <v>1</v>
      </c>
      <c r="B1099">
        <f t="shared" si="367"/>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366"/>
        <v>1</v>
      </c>
      <c r="B1100">
        <f t="shared" si="367"/>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366"/>
        <v>1</v>
      </c>
      <c r="B1101">
        <f t="shared" si="367"/>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366"/>
        <v>1</v>
      </c>
      <c r="B1102">
        <f t="shared" si="367"/>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366"/>
        <v>1</v>
      </c>
      <c r="B1103">
        <f t="shared" si="367"/>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366"/>
        <v>1</v>
      </c>
      <c r="B1104">
        <f t="shared" si="367"/>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366"/>
        <v>1</v>
      </c>
      <c r="B1105">
        <f t="shared" si="367"/>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366"/>
        <v>1</v>
      </c>
      <c r="B1106">
        <f t="shared" si="367"/>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366"/>
        <v>1</v>
      </c>
      <c r="B1107">
        <f t="shared" si="367"/>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366"/>
        <v>1</v>
      </c>
      <c r="B1108">
        <f t="shared" si="367"/>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366"/>
        <v>1</v>
      </c>
      <c r="B1109">
        <f t="shared" si="367"/>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366"/>
        <v>1</v>
      </c>
      <c r="B1110">
        <f t="shared" si="367"/>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366"/>
        <v>1</v>
      </c>
      <c r="B1111">
        <f t="shared" si="367"/>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366"/>
        <v>1</v>
      </c>
      <c r="B1112">
        <f t="shared" si="367"/>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366"/>
        <v>1</v>
      </c>
      <c r="B1113">
        <f t="shared" si="367"/>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366"/>
        <v>1</v>
      </c>
      <c r="B1114">
        <f t="shared" si="367"/>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366"/>
        <v>1</v>
      </c>
      <c r="B1115">
        <f t="shared" si="367"/>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366"/>
        <v>1</v>
      </c>
      <c r="B1116">
        <f t="shared" si="367"/>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366"/>
        <v>1</v>
      </c>
      <c r="B1117">
        <f t="shared" si="367"/>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366"/>
        <v>1</v>
      </c>
      <c r="B1118">
        <f t="shared" si="367"/>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366"/>
        <v>1</v>
      </c>
      <c r="B1119">
        <f t="shared" si="367"/>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366"/>
        <v>1</v>
      </c>
      <c r="B1120">
        <f t="shared" si="367"/>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366"/>
        <v>1</v>
      </c>
      <c r="B1121">
        <f t="shared" si="367"/>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366"/>
        <v>1</v>
      </c>
      <c r="B1122">
        <f t="shared" si="367"/>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366"/>
        <v>1</v>
      </c>
      <c r="B1123">
        <f t="shared" si="367"/>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366"/>
        <v>1</v>
      </c>
      <c r="B1124">
        <f t="shared" si="367"/>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366"/>
        <v>1</v>
      </c>
      <c r="B1125">
        <f t="shared" si="367"/>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366"/>
        <v>1</v>
      </c>
      <c r="B1126">
        <f t="shared" si="367"/>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366"/>
        <v>1</v>
      </c>
      <c r="B1127">
        <f t="shared" si="367"/>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366"/>
        <v>1</v>
      </c>
      <c r="B1128">
        <f t="shared" si="367"/>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366"/>
        <v>1</v>
      </c>
      <c r="B1129">
        <f t="shared" si="367"/>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366"/>
        <v>1</v>
      </c>
      <c r="B1130">
        <f t="shared" si="367"/>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366"/>
        <v>1</v>
      </c>
      <c r="B1131">
        <f t="shared" si="367"/>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366"/>
        <v>1</v>
      </c>
      <c r="B1132">
        <f t="shared" si="367"/>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366"/>
        <v>1</v>
      </c>
      <c r="B1133">
        <f t="shared" si="367"/>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366"/>
        <v>1</v>
      </c>
      <c r="B1134">
        <f t="shared" si="367"/>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366"/>
        <v>1</v>
      </c>
      <c r="B1135">
        <f t="shared" si="367"/>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366"/>
        <v>1</v>
      </c>
      <c r="B1136">
        <f t="shared" si="367"/>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366"/>
        <v>1</v>
      </c>
      <c r="B1137">
        <f t="shared" si="367"/>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366"/>
        <v>1</v>
      </c>
      <c r="B1138">
        <f t="shared" si="367"/>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366"/>
        <v>1</v>
      </c>
      <c r="B1139">
        <f t="shared" si="367"/>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366"/>
        <v>1</v>
      </c>
      <c r="B1140">
        <f t="shared" si="367"/>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366"/>
        <v>1</v>
      </c>
      <c r="B1141">
        <f t="shared" si="367"/>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366"/>
        <v>1</v>
      </c>
      <c r="B1142">
        <f t="shared" si="367"/>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366"/>
        <v>1</v>
      </c>
      <c r="B1143">
        <f t="shared" si="367"/>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366"/>
        <v>1</v>
      </c>
      <c r="B1144">
        <f t="shared" si="367"/>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366"/>
        <v>1</v>
      </c>
      <c r="B1145">
        <f t="shared" si="367"/>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366"/>
        <v>1</v>
      </c>
      <c r="B1146">
        <f t="shared" si="367"/>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366"/>
        <v>1</v>
      </c>
      <c r="B1147">
        <f t="shared" si="367"/>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366"/>
        <v>1</v>
      </c>
      <c r="B1148">
        <f t="shared" si="367"/>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366"/>
        <v>1</v>
      </c>
      <c r="B1149">
        <f t="shared" si="367"/>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366"/>
        <v>1</v>
      </c>
      <c r="B1150">
        <f t="shared" si="367"/>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ref="A1151:A1214" si="368">MONTH(C1151)</f>
        <v>1</v>
      </c>
      <c r="B1151">
        <f t="shared" ref="B1151:B1214" si="369">YEAR(C1151)</f>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si="368"/>
        <v>1</v>
      </c>
      <c r="B1152">
        <f t="shared" si="369"/>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368"/>
        <v>1</v>
      </c>
      <c r="B1153">
        <f t="shared" si="369"/>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368"/>
        <v>1</v>
      </c>
      <c r="B1154">
        <f t="shared" si="369"/>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368"/>
        <v>1</v>
      </c>
      <c r="B1155">
        <f t="shared" si="369"/>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368"/>
        <v>1</v>
      </c>
      <c r="B1156">
        <f t="shared" si="369"/>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368"/>
        <v>1</v>
      </c>
      <c r="B1157">
        <f t="shared" si="369"/>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368"/>
        <v>1</v>
      </c>
      <c r="B1158">
        <f t="shared" si="369"/>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368"/>
        <v>1</v>
      </c>
      <c r="B1159">
        <f t="shared" si="369"/>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368"/>
        <v>1</v>
      </c>
      <c r="B1160">
        <f t="shared" si="369"/>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368"/>
        <v>1</v>
      </c>
      <c r="B1161">
        <f t="shared" si="369"/>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368"/>
        <v>1</v>
      </c>
      <c r="B1162">
        <f t="shared" si="369"/>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368"/>
        <v>1</v>
      </c>
      <c r="B1163">
        <f t="shared" si="369"/>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368"/>
        <v>1</v>
      </c>
      <c r="B1164">
        <f t="shared" si="369"/>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368"/>
        <v>1</v>
      </c>
      <c r="B1165">
        <f t="shared" si="369"/>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368"/>
        <v>1</v>
      </c>
      <c r="B1166">
        <f t="shared" si="369"/>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368"/>
        <v>1</v>
      </c>
      <c r="B1167">
        <f t="shared" si="369"/>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368"/>
        <v>1</v>
      </c>
      <c r="B1168">
        <f t="shared" si="369"/>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368"/>
        <v>1</v>
      </c>
      <c r="B1169">
        <f t="shared" si="369"/>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368"/>
        <v>1</v>
      </c>
      <c r="B1170">
        <f t="shared" si="369"/>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368"/>
        <v>1</v>
      </c>
      <c r="B1171">
        <f t="shared" si="369"/>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368"/>
        <v>1</v>
      </c>
      <c r="B1172">
        <f t="shared" si="369"/>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368"/>
        <v>1</v>
      </c>
      <c r="B1173">
        <f t="shared" si="369"/>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368"/>
        <v>1</v>
      </c>
      <c r="B1174">
        <f t="shared" si="369"/>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368"/>
        <v>1</v>
      </c>
      <c r="B1175">
        <f t="shared" si="369"/>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368"/>
        <v>1</v>
      </c>
      <c r="B1176">
        <f t="shared" si="369"/>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368"/>
        <v>1</v>
      </c>
      <c r="B1177">
        <f t="shared" si="369"/>
        <v>1900</v>
      </c>
      <c r="D1177" s="129"/>
      <c r="E1177" s="129"/>
      <c r="F1177" s="129"/>
      <c r="G1177" s="130"/>
      <c r="H1177" s="131"/>
      <c r="I1177" s="129"/>
      <c r="J1177" s="129"/>
      <c r="K1177" s="130"/>
      <c r="L1177" s="131"/>
      <c r="M1177" s="129"/>
      <c r="N1177" s="129"/>
      <c r="O1177" s="130"/>
      <c r="P1177" s="131"/>
      <c r="Q1177" s="129"/>
      <c r="R1177" s="129"/>
      <c r="S1177" s="130"/>
      <c r="T1177" s="131"/>
      <c r="U1177" s="129"/>
      <c r="V1177" s="129"/>
      <c r="W1177" s="130"/>
      <c r="X1177" s="131"/>
      <c r="Y1177" s="129"/>
      <c r="Z1177" s="129"/>
      <c r="AA1177" s="130"/>
      <c r="AB1177" s="131"/>
      <c r="AC1177" s="129"/>
      <c r="AD1177" s="129"/>
      <c r="AE1177" s="130"/>
      <c r="AF1177" s="131"/>
      <c r="AG1177" s="129"/>
      <c r="AH1177" s="129"/>
      <c r="AI1177" s="130"/>
      <c r="AJ1177" s="131"/>
      <c r="AK1177" s="129"/>
      <c r="AL1177" s="129"/>
      <c r="AM1177" s="130"/>
      <c r="AN1177" s="131"/>
      <c r="AO1177" s="129"/>
      <c r="AP1177" s="129"/>
      <c r="AQ1177" s="130"/>
      <c r="AR1177" s="131"/>
      <c r="AS1177" s="129"/>
      <c r="AT1177" s="129"/>
      <c r="AU1177" s="130"/>
      <c r="AV1177" s="131"/>
      <c r="AW1177" s="129"/>
      <c r="AX1177" s="129"/>
      <c r="AY1177" s="130"/>
      <c r="AZ1177" s="131"/>
      <c r="BA1177" s="129"/>
      <c r="BB1177" s="129"/>
      <c r="BC1177" s="130"/>
      <c r="BD1177" s="131"/>
      <c r="BE1177" s="129"/>
      <c r="BF1177" s="129"/>
      <c r="BG1177" s="130"/>
      <c r="BH1177" s="131"/>
      <c r="BI1177" s="129"/>
      <c r="BJ1177" s="129"/>
      <c r="BK1177" s="130"/>
      <c r="BL1177" s="131"/>
      <c r="BM1177" s="129"/>
      <c r="BN1177" s="129"/>
      <c r="BO1177" s="130"/>
      <c r="BP1177" s="131"/>
      <c r="BQ1177" s="129"/>
      <c r="BR1177" s="129"/>
      <c r="BS1177" s="130"/>
      <c r="BT1177" s="131"/>
      <c r="BU1177" s="129"/>
      <c r="BV1177" s="129"/>
      <c r="BW1177" s="130"/>
      <c r="BX1177" s="131"/>
      <c r="BY1177" s="129"/>
      <c r="BZ1177" s="129"/>
      <c r="CA1177" s="130"/>
      <c r="CB1177" s="131"/>
      <c r="CC1177" s="129"/>
      <c r="CD1177" s="129"/>
      <c r="CE1177" s="130"/>
      <c r="CF1177" s="131"/>
      <c r="CG1177" s="129"/>
      <c r="CH1177" s="129"/>
      <c r="CI1177" s="130"/>
      <c r="CJ1177" s="131"/>
      <c r="CK1177" s="129"/>
      <c r="CL1177" s="129"/>
      <c r="CM1177" s="130"/>
      <c r="CN1177" s="131"/>
      <c r="CO1177" s="129"/>
      <c r="CP1177" s="129"/>
      <c r="CQ1177" s="130"/>
      <c r="CR1177" s="131"/>
      <c r="CS1177" s="129"/>
      <c r="CT1177" s="129"/>
      <c r="CU1177" s="130"/>
      <c r="CV1177" s="131"/>
      <c r="CW1177" s="129"/>
      <c r="CX1177" s="129"/>
      <c r="CY1177" s="130"/>
      <c r="CZ1177" s="131"/>
      <c r="DA1177" s="129"/>
      <c r="DB1177" s="129"/>
      <c r="DC1177" s="130"/>
      <c r="DD1177" s="131"/>
      <c r="DE1177" s="129"/>
      <c r="DF1177" s="129"/>
      <c r="DG1177" s="130"/>
      <c r="DH1177" s="131"/>
      <c r="DI1177" s="129"/>
      <c r="DJ1177" s="129"/>
      <c r="DK1177" s="130"/>
      <c r="DL1177" s="131"/>
      <c r="DM1177" s="129"/>
      <c r="DN1177" s="129"/>
      <c r="DO1177" s="130"/>
      <c r="DP1177" s="131"/>
      <c r="DQ1177" s="129"/>
      <c r="DR1177" s="129"/>
      <c r="DS1177" s="130"/>
      <c r="DT1177" s="131"/>
      <c r="DU1177" s="129"/>
      <c r="DV1177" s="129"/>
      <c r="DW1177" s="130"/>
      <c r="DX1177" s="131"/>
      <c r="DY1177" s="129"/>
      <c r="DZ1177" s="129"/>
      <c r="EA1177" s="130"/>
      <c r="EB1177" s="131"/>
      <c r="EC1177" s="129"/>
      <c r="ED1177" s="129"/>
      <c r="EE1177" s="130"/>
      <c r="EF1177" s="131"/>
      <c r="EG1177" s="129"/>
      <c r="EH1177" s="129"/>
      <c r="EI1177" s="130"/>
      <c r="EJ1177" s="131"/>
      <c r="EK1177" s="129"/>
      <c r="EL1177" s="129"/>
      <c r="EM1177" s="130"/>
      <c r="EN1177" s="131"/>
      <c r="EO1177" s="129"/>
      <c r="EP1177" s="129"/>
      <c r="EQ1177" s="130"/>
      <c r="ER1177" s="131"/>
      <c r="ES1177" s="129"/>
      <c r="ET1177" s="129"/>
      <c r="EU1177" s="130"/>
      <c r="EV1177" s="131"/>
      <c r="EW1177" s="129"/>
      <c r="EX1177" s="129"/>
      <c r="EY1177" s="130"/>
      <c r="EZ1177" s="131"/>
      <c r="FA1177" s="129"/>
      <c r="FB1177" s="129"/>
      <c r="FC1177" s="130"/>
      <c r="FD1177" s="131"/>
      <c r="FE1177" s="129"/>
      <c r="FF1177" s="129"/>
      <c r="FG1177" s="130"/>
      <c r="FH1177" s="131"/>
      <c r="FI1177" s="129"/>
      <c r="FJ1177" s="129"/>
      <c r="FK1177" s="130"/>
      <c r="FL1177" s="131"/>
      <c r="FM1177" s="129"/>
      <c r="FN1177" s="129"/>
      <c r="FO1177" s="130"/>
      <c r="FP1177" s="131"/>
      <c r="FQ1177" s="129"/>
      <c r="FR1177" s="129"/>
      <c r="FS1177" s="130"/>
      <c r="FT1177" s="131"/>
      <c r="FU1177" s="129"/>
      <c r="FV1177" s="129"/>
      <c r="FW1177" s="130"/>
      <c r="FX1177" s="131"/>
      <c r="FY1177" s="129"/>
      <c r="FZ1177" s="129"/>
      <c r="GA1177" s="130"/>
      <c r="GB1177" s="131"/>
      <c r="GC1177" s="129"/>
      <c r="GD1177" s="129"/>
      <c r="GE1177" s="130"/>
      <c r="GF1177" s="131"/>
      <c r="GG1177" s="129"/>
      <c r="GH1177" s="129"/>
      <c r="GI1177" s="130"/>
      <c r="GJ1177" s="131"/>
      <c r="GK1177" s="129"/>
      <c r="GL1177" s="129"/>
      <c r="GM1177" s="130"/>
      <c r="GN1177" s="131"/>
      <c r="GO1177" s="129"/>
      <c r="GP1177" s="129"/>
      <c r="GQ1177" s="130"/>
    </row>
    <row r="1178" spans="1:199" ht="15.75" x14ac:dyDescent="0.25">
      <c r="A1178">
        <f t="shared" si="368"/>
        <v>1</v>
      </c>
      <c r="B1178">
        <f t="shared" si="369"/>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368"/>
        <v>1</v>
      </c>
      <c r="B1179">
        <f t="shared" si="369"/>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368"/>
        <v>1</v>
      </c>
      <c r="B1180">
        <f t="shared" si="369"/>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368"/>
        <v>1</v>
      </c>
      <c r="B1181">
        <f t="shared" si="369"/>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368"/>
        <v>1</v>
      </c>
      <c r="B1182">
        <f t="shared" si="369"/>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368"/>
        <v>1</v>
      </c>
      <c r="B1183">
        <f t="shared" si="369"/>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368"/>
        <v>1</v>
      </c>
      <c r="B1184">
        <f t="shared" si="369"/>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368"/>
        <v>1</v>
      </c>
      <c r="B1185">
        <f t="shared" si="369"/>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368"/>
        <v>1</v>
      </c>
      <c r="B1186">
        <f t="shared" si="369"/>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368"/>
        <v>1</v>
      </c>
      <c r="B1187">
        <f t="shared" si="369"/>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368"/>
        <v>1</v>
      </c>
      <c r="B1188">
        <f t="shared" si="369"/>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368"/>
        <v>1</v>
      </c>
      <c r="B1189">
        <f t="shared" si="369"/>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368"/>
        <v>1</v>
      </c>
      <c r="B1190">
        <f t="shared" si="369"/>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368"/>
        <v>1</v>
      </c>
      <c r="B1191">
        <f t="shared" si="369"/>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368"/>
        <v>1</v>
      </c>
      <c r="B1192">
        <f t="shared" si="369"/>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368"/>
        <v>1</v>
      </c>
      <c r="B1193">
        <f t="shared" si="369"/>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368"/>
        <v>1</v>
      </c>
      <c r="B1194">
        <f t="shared" si="369"/>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368"/>
        <v>1</v>
      </c>
      <c r="B1195">
        <f t="shared" si="369"/>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368"/>
        <v>1</v>
      </c>
      <c r="B1196">
        <f t="shared" si="369"/>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368"/>
        <v>1</v>
      </c>
      <c r="B1197">
        <f t="shared" si="369"/>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368"/>
        <v>1</v>
      </c>
      <c r="B1198">
        <f t="shared" si="369"/>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368"/>
        <v>1</v>
      </c>
      <c r="B1199">
        <f t="shared" si="369"/>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368"/>
        <v>1</v>
      </c>
      <c r="B1200">
        <f t="shared" si="369"/>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368"/>
        <v>1</v>
      </c>
      <c r="B1201">
        <f t="shared" si="369"/>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368"/>
        <v>1</v>
      </c>
      <c r="B1202">
        <f t="shared" si="369"/>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368"/>
        <v>1</v>
      </c>
      <c r="B1203">
        <f t="shared" si="369"/>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368"/>
        <v>1</v>
      </c>
      <c r="B1204">
        <f t="shared" si="369"/>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368"/>
        <v>1</v>
      </c>
      <c r="B1205">
        <f t="shared" si="369"/>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368"/>
        <v>1</v>
      </c>
      <c r="B1206">
        <f t="shared" si="369"/>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368"/>
        <v>1</v>
      </c>
      <c r="B1207">
        <f t="shared" si="369"/>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368"/>
        <v>1</v>
      </c>
      <c r="B1208">
        <f t="shared" si="369"/>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368"/>
        <v>1</v>
      </c>
      <c r="B1209">
        <f t="shared" si="369"/>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368"/>
        <v>1</v>
      </c>
      <c r="B1210">
        <f t="shared" si="369"/>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368"/>
        <v>1</v>
      </c>
      <c r="B1211">
        <f t="shared" si="369"/>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368"/>
        <v>1</v>
      </c>
      <c r="B1212">
        <f t="shared" si="369"/>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368"/>
        <v>1</v>
      </c>
      <c r="B1213">
        <f t="shared" si="369"/>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368"/>
        <v>1</v>
      </c>
      <c r="B1214">
        <f t="shared" si="369"/>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ref="A1215:A1278" si="370">MONTH(C1215)</f>
        <v>1</v>
      </c>
      <c r="B1215">
        <f t="shared" ref="B1215:B1278" si="371">YEAR(C1215)</f>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si="370"/>
        <v>1</v>
      </c>
      <c r="B1216">
        <f t="shared" si="371"/>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370"/>
        <v>1</v>
      </c>
      <c r="B1217">
        <f t="shared" si="371"/>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370"/>
        <v>1</v>
      </c>
      <c r="B1218">
        <f t="shared" si="371"/>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370"/>
        <v>1</v>
      </c>
      <c r="B1219">
        <f t="shared" si="371"/>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370"/>
        <v>1</v>
      </c>
      <c r="B1220">
        <f t="shared" si="371"/>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370"/>
        <v>1</v>
      </c>
      <c r="B1221">
        <f t="shared" si="371"/>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370"/>
        <v>1</v>
      </c>
      <c r="B1222">
        <f t="shared" si="371"/>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370"/>
        <v>1</v>
      </c>
      <c r="B1223">
        <f t="shared" si="371"/>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370"/>
        <v>1</v>
      </c>
      <c r="B1224">
        <f t="shared" si="371"/>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370"/>
        <v>1</v>
      </c>
      <c r="B1225">
        <f t="shared" si="371"/>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370"/>
        <v>1</v>
      </c>
      <c r="B1226">
        <f t="shared" si="371"/>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370"/>
        <v>1</v>
      </c>
      <c r="B1227">
        <f t="shared" si="371"/>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370"/>
        <v>1</v>
      </c>
      <c r="B1228">
        <f t="shared" si="371"/>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370"/>
        <v>1</v>
      </c>
      <c r="B1229">
        <f t="shared" si="371"/>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370"/>
        <v>1</v>
      </c>
      <c r="B1230">
        <f t="shared" si="371"/>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370"/>
        <v>1</v>
      </c>
      <c r="B1231">
        <f t="shared" si="371"/>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370"/>
        <v>1</v>
      </c>
      <c r="B1232">
        <f t="shared" si="371"/>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370"/>
        <v>1</v>
      </c>
      <c r="B1233">
        <f t="shared" si="371"/>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370"/>
        <v>1</v>
      </c>
      <c r="B1234">
        <f t="shared" si="371"/>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370"/>
        <v>1</v>
      </c>
      <c r="B1235">
        <f t="shared" si="371"/>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370"/>
        <v>1</v>
      </c>
      <c r="B1236">
        <f t="shared" si="371"/>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370"/>
        <v>1</v>
      </c>
      <c r="B1237">
        <f t="shared" si="371"/>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370"/>
        <v>1</v>
      </c>
      <c r="B1238">
        <f t="shared" si="371"/>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370"/>
        <v>1</v>
      </c>
      <c r="B1239">
        <f t="shared" si="371"/>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370"/>
        <v>1</v>
      </c>
      <c r="B1240">
        <f t="shared" si="371"/>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370"/>
        <v>1</v>
      </c>
      <c r="B1241">
        <f t="shared" si="371"/>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370"/>
        <v>1</v>
      </c>
      <c r="B1242">
        <f t="shared" si="371"/>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370"/>
        <v>1</v>
      </c>
      <c r="B1243">
        <f t="shared" si="371"/>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370"/>
        <v>1</v>
      </c>
      <c r="B1244">
        <f t="shared" si="371"/>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370"/>
        <v>1</v>
      </c>
      <c r="B1245">
        <f t="shared" si="371"/>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370"/>
        <v>1</v>
      </c>
      <c r="B1246">
        <f t="shared" si="371"/>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370"/>
        <v>1</v>
      </c>
      <c r="B1247">
        <f t="shared" si="371"/>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370"/>
        <v>1</v>
      </c>
      <c r="B1248">
        <f t="shared" si="371"/>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370"/>
        <v>1</v>
      </c>
      <c r="B1249">
        <f t="shared" si="371"/>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370"/>
        <v>1</v>
      </c>
      <c r="B1250">
        <f t="shared" si="371"/>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370"/>
        <v>1</v>
      </c>
      <c r="B1251">
        <f t="shared" si="371"/>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370"/>
        <v>1</v>
      </c>
      <c r="B1252">
        <f t="shared" si="371"/>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370"/>
        <v>1</v>
      </c>
      <c r="B1253">
        <f t="shared" si="371"/>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370"/>
        <v>1</v>
      </c>
      <c r="B1254">
        <f t="shared" si="371"/>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370"/>
        <v>1</v>
      </c>
      <c r="B1255">
        <f t="shared" si="371"/>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370"/>
        <v>1</v>
      </c>
      <c r="B1256">
        <f t="shared" si="371"/>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370"/>
        <v>1</v>
      </c>
      <c r="B1257">
        <f t="shared" si="371"/>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370"/>
        <v>1</v>
      </c>
      <c r="B1258">
        <f t="shared" si="371"/>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370"/>
        <v>1</v>
      </c>
      <c r="B1259">
        <f t="shared" si="371"/>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370"/>
        <v>1</v>
      </c>
      <c r="B1260">
        <f t="shared" si="371"/>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370"/>
        <v>1</v>
      </c>
      <c r="B1261">
        <f t="shared" si="371"/>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370"/>
        <v>1</v>
      </c>
      <c r="B1262">
        <f t="shared" si="371"/>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370"/>
        <v>1</v>
      </c>
      <c r="B1263">
        <f t="shared" si="371"/>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370"/>
        <v>1</v>
      </c>
      <c r="B1264">
        <f t="shared" si="371"/>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370"/>
        <v>1</v>
      </c>
      <c r="B1265">
        <f t="shared" si="371"/>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370"/>
        <v>1</v>
      </c>
      <c r="B1266">
        <f t="shared" si="371"/>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370"/>
        <v>1</v>
      </c>
      <c r="B1267">
        <f t="shared" si="371"/>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370"/>
        <v>1</v>
      </c>
      <c r="B1268">
        <f t="shared" si="371"/>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370"/>
        <v>1</v>
      </c>
      <c r="B1269">
        <f t="shared" si="371"/>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370"/>
        <v>1</v>
      </c>
      <c r="B1270">
        <f t="shared" si="371"/>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370"/>
        <v>1</v>
      </c>
      <c r="B1271">
        <f t="shared" si="371"/>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370"/>
        <v>1</v>
      </c>
      <c r="B1272">
        <f t="shared" si="371"/>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370"/>
        <v>1</v>
      </c>
      <c r="B1273">
        <f t="shared" si="371"/>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370"/>
        <v>1</v>
      </c>
      <c r="B1274">
        <f t="shared" si="371"/>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370"/>
        <v>1</v>
      </c>
      <c r="B1275">
        <f t="shared" si="371"/>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370"/>
        <v>1</v>
      </c>
      <c r="B1276">
        <f t="shared" si="371"/>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370"/>
        <v>1</v>
      </c>
      <c r="B1277">
        <f t="shared" si="371"/>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370"/>
        <v>1</v>
      </c>
      <c r="B1278">
        <f t="shared" si="371"/>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ref="A1279:A1342" si="372">MONTH(C1279)</f>
        <v>1</v>
      </c>
      <c r="B1279">
        <f t="shared" ref="B1279:B1342" si="373">YEAR(C1279)</f>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si="372"/>
        <v>1</v>
      </c>
      <c r="B1280">
        <f t="shared" si="373"/>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372"/>
        <v>1</v>
      </c>
      <c r="B1281">
        <f t="shared" si="373"/>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372"/>
        <v>1</v>
      </c>
      <c r="B1282">
        <f t="shared" si="373"/>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372"/>
        <v>1</v>
      </c>
      <c r="B1283">
        <f t="shared" si="373"/>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372"/>
        <v>1</v>
      </c>
      <c r="B1284">
        <f t="shared" si="373"/>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372"/>
        <v>1</v>
      </c>
      <c r="B1285">
        <f t="shared" si="373"/>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372"/>
        <v>1</v>
      </c>
      <c r="B1286">
        <f t="shared" si="373"/>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372"/>
        <v>1</v>
      </c>
      <c r="B1287">
        <f t="shared" si="373"/>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372"/>
        <v>1</v>
      </c>
      <c r="B1288">
        <f t="shared" si="373"/>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372"/>
        <v>1</v>
      </c>
      <c r="B1289">
        <f t="shared" si="373"/>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372"/>
        <v>1</v>
      </c>
      <c r="B1290">
        <f t="shared" si="373"/>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372"/>
        <v>1</v>
      </c>
      <c r="B1291">
        <f t="shared" si="373"/>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372"/>
        <v>1</v>
      </c>
      <c r="B1292">
        <f t="shared" si="373"/>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372"/>
        <v>1</v>
      </c>
      <c r="B1293">
        <f t="shared" si="373"/>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372"/>
        <v>1</v>
      </c>
      <c r="B1294">
        <f t="shared" si="373"/>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372"/>
        <v>1</v>
      </c>
      <c r="B1295">
        <f t="shared" si="373"/>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372"/>
        <v>1</v>
      </c>
      <c r="B1296">
        <f t="shared" si="373"/>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372"/>
        <v>1</v>
      </c>
      <c r="B1297">
        <f t="shared" si="373"/>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372"/>
        <v>1</v>
      </c>
      <c r="B1298">
        <f t="shared" si="373"/>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372"/>
        <v>1</v>
      </c>
      <c r="B1299">
        <f t="shared" si="373"/>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372"/>
        <v>1</v>
      </c>
      <c r="B1300">
        <f t="shared" si="373"/>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372"/>
        <v>1</v>
      </c>
      <c r="B1301">
        <f t="shared" si="373"/>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372"/>
        <v>1</v>
      </c>
      <c r="B1302">
        <f t="shared" si="373"/>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372"/>
        <v>1</v>
      </c>
      <c r="B1303">
        <f t="shared" si="373"/>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372"/>
        <v>1</v>
      </c>
      <c r="B1304">
        <f t="shared" si="373"/>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372"/>
        <v>1</v>
      </c>
      <c r="B1305">
        <f t="shared" si="373"/>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372"/>
        <v>1</v>
      </c>
      <c r="B1306">
        <f t="shared" si="373"/>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372"/>
        <v>1</v>
      </c>
      <c r="B1307">
        <f t="shared" si="373"/>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372"/>
        <v>1</v>
      </c>
      <c r="B1308">
        <f t="shared" si="373"/>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372"/>
        <v>1</v>
      </c>
      <c r="B1309">
        <f t="shared" si="373"/>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372"/>
        <v>1</v>
      </c>
      <c r="B1310">
        <f t="shared" si="373"/>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372"/>
        <v>1</v>
      </c>
      <c r="B1311">
        <f t="shared" si="373"/>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372"/>
        <v>1</v>
      </c>
      <c r="B1312">
        <f t="shared" si="373"/>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372"/>
        <v>1</v>
      </c>
      <c r="B1313">
        <f t="shared" si="373"/>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372"/>
        <v>1</v>
      </c>
      <c r="B1314">
        <f t="shared" si="373"/>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372"/>
        <v>1</v>
      </c>
      <c r="B1315">
        <f t="shared" si="373"/>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372"/>
        <v>1</v>
      </c>
      <c r="B1316">
        <f t="shared" si="373"/>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372"/>
        <v>1</v>
      </c>
      <c r="B1317">
        <f t="shared" si="373"/>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372"/>
        <v>1</v>
      </c>
      <c r="B1318">
        <f t="shared" si="373"/>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372"/>
        <v>1</v>
      </c>
      <c r="B1319">
        <f t="shared" si="373"/>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372"/>
        <v>1</v>
      </c>
      <c r="B1320">
        <f t="shared" si="373"/>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372"/>
        <v>1</v>
      </c>
      <c r="B1321">
        <f t="shared" si="373"/>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372"/>
        <v>1</v>
      </c>
      <c r="B1322">
        <f t="shared" si="373"/>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372"/>
        <v>1</v>
      </c>
      <c r="B1323">
        <f t="shared" si="373"/>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372"/>
        <v>1</v>
      </c>
      <c r="B1324">
        <f t="shared" si="373"/>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372"/>
        <v>1</v>
      </c>
      <c r="B1325">
        <f t="shared" si="373"/>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372"/>
        <v>1</v>
      </c>
      <c r="B1326">
        <f t="shared" si="373"/>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372"/>
        <v>1</v>
      </c>
      <c r="B1327">
        <f t="shared" si="373"/>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372"/>
        <v>1</v>
      </c>
      <c r="B1328">
        <f t="shared" si="373"/>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372"/>
        <v>1</v>
      </c>
      <c r="B1329">
        <f t="shared" si="373"/>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372"/>
        <v>1</v>
      </c>
      <c r="B1330">
        <f t="shared" si="373"/>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372"/>
        <v>1</v>
      </c>
      <c r="B1331">
        <f t="shared" si="373"/>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372"/>
        <v>1</v>
      </c>
      <c r="B1332">
        <f t="shared" si="373"/>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372"/>
        <v>1</v>
      </c>
      <c r="B1333">
        <f t="shared" si="373"/>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372"/>
        <v>1</v>
      </c>
      <c r="B1334">
        <f t="shared" si="373"/>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372"/>
        <v>1</v>
      </c>
      <c r="B1335">
        <f t="shared" si="373"/>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372"/>
        <v>1</v>
      </c>
      <c r="B1336">
        <f t="shared" si="373"/>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372"/>
        <v>1</v>
      </c>
      <c r="B1337">
        <f t="shared" si="373"/>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372"/>
        <v>1</v>
      </c>
      <c r="B1338">
        <f t="shared" si="373"/>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372"/>
        <v>1</v>
      </c>
      <c r="B1339">
        <f t="shared" si="373"/>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372"/>
        <v>1</v>
      </c>
      <c r="B1340">
        <f t="shared" si="373"/>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372"/>
        <v>1</v>
      </c>
      <c r="B1341">
        <f t="shared" si="373"/>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372"/>
        <v>1</v>
      </c>
      <c r="B1342">
        <f t="shared" si="373"/>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ref="A1343:A1406" si="374">MONTH(C1343)</f>
        <v>1</v>
      </c>
      <c r="B1343">
        <f t="shared" ref="B1343:B1406" si="375">YEAR(C1343)</f>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si="374"/>
        <v>1</v>
      </c>
      <c r="B1344">
        <f t="shared" si="375"/>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374"/>
        <v>1</v>
      </c>
      <c r="B1345">
        <f t="shared" si="375"/>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374"/>
        <v>1</v>
      </c>
      <c r="B1346">
        <f t="shared" si="375"/>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374"/>
        <v>1</v>
      </c>
      <c r="B1347">
        <f t="shared" si="375"/>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374"/>
        <v>1</v>
      </c>
      <c r="B1348">
        <f t="shared" si="375"/>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374"/>
        <v>1</v>
      </c>
      <c r="B1349">
        <f t="shared" si="375"/>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374"/>
        <v>1</v>
      </c>
      <c r="B1350">
        <f t="shared" si="375"/>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374"/>
        <v>1</v>
      </c>
      <c r="B1351">
        <f t="shared" si="375"/>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374"/>
        <v>1</v>
      </c>
      <c r="B1352">
        <f t="shared" si="375"/>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374"/>
        <v>1</v>
      </c>
      <c r="B1353">
        <f t="shared" si="375"/>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374"/>
        <v>1</v>
      </c>
      <c r="B1354">
        <f t="shared" si="375"/>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374"/>
        <v>1</v>
      </c>
      <c r="B1355">
        <f t="shared" si="375"/>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374"/>
        <v>1</v>
      </c>
      <c r="B1356">
        <f t="shared" si="375"/>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374"/>
        <v>1</v>
      </c>
      <c r="B1357">
        <f t="shared" si="375"/>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374"/>
        <v>1</v>
      </c>
      <c r="B1358">
        <f t="shared" si="375"/>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374"/>
        <v>1</v>
      </c>
      <c r="B1359">
        <f t="shared" si="375"/>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374"/>
        <v>1</v>
      </c>
      <c r="B1360">
        <f t="shared" si="375"/>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374"/>
        <v>1</v>
      </c>
      <c r="B1361">
        <f t="shared" si="375"/>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374"/>
        <v>1</v>
      </c>
      <c r="B1362">
        <f t="shared" si="375"/>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374"/>
        <v>1</v>
      </c>
      <c r="B1363">
        <f t="shared" si="375"/>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374"/>
        <v>1</v>
      </c>
      <c r="B1364">
        <f t="shared" si="375"/>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374"/>
        <v>1</v>
      </c>
      <c r="B1365">
        <f t="shared" si="375"/>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374"/>
        <v>1</v>
      </c>
      <c r="B1366">
        <f t="shared" si="375"/>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374"/>
        <v>1</v>
      </c>
      <c r="B1367">
        <f t="shared" si="375"/>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374"/>
        <v>1</v>
      </c>
      <c r="B1368">
        <f t="shared" si="375"/>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374"/>
        <v>1</v>
      </c>
      <c r="B1369">
        <f t="shared" si="375"/>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374"/>
        <v>1</v>
      </c>
      <c r="B1370">
        <f t="shared" si="375"/>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374"/>
        <v>1</v>
      </c>
      <c r="B1371">
        <f t="shared" si="375"/>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374"/>
        <v>1</v>
      </c>
      <c r="B1372">
        <f t="shared" si="375"/>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374"/>
        <v>1</v>
      </c>
      <c r="B1373">
        <f t="shared" si="375"/>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374"/>
        <v>1</v>
      </c>
      <c r="B1374">
        <f t="shared" si="375"/>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374"/>
        <v>1</v>
      </c>
      <c r="B1375">
        <f t="shared" si="375"/>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374"/>
        <v>1</v>
      </c>
      <c r="B1376">
        <f t="shared" si="375"/>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374"/>
        <v>1</v>
      </c>
      <c r="B1377">
        <f t="shared" si="375"/>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374"/>
        <v>1</v>
      </c>
      <c r="B1378">
        <f t="shared" si="375"/>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374"/>
        <v>1</v>
      </c>
      <c r="B1379">
        <f t="shared" si="375"/>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374"/>
        <v>1</v>
      </c>
      <c r="B1380">
        <f t="shared" si="375"/>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374"/>
        <v>1</v>
      </c>
      <c r="B1381">
        <f t="shared" si="375"/>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374"/>
        <v>1</v>
      </c>
      <c r="B1382">
        <f t="shared" si="375"/>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374"/>
        <v>1</v>
      </c>
      <c r="B1383">
        <f t="shared" si="375"/>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374"/>
        <v>1</v>
      </c>
      <c r="B1384">
        <f t="shared" si="375"/>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374"/>
        <v>1</v>
      </c>
      <c r="B1385">
        <f t="shared" si="375"/>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374"/>
        <v>1</v>
      </c>
      <c r="B1386">
        <f t="shared" si="375"/>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374"/>
        <v>1</v>
      </c>
      <c r="B1387">
        <f t="shared" si="375"/>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374"/>
        <v>1</v>
      </c>
      <c r="B1388">
        <f t="shared" si="375"/>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374"/>
        <v>1</v>
      </c>
      <c r="B1389">
        <f t="shared" si="375"/>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374"/>
        <v>1</v>
      </c>
      <c r="B1390">
        <f t="shared" si="375"/>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374"/>
        <v>1</v>
      </c>
      <c r="B1391">
        <f t="shared" si="375"/>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374"/>
        <v>1</v>
      </c>
      <c r="B1392">
        <f t="shared" si="375"/>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374"/>
        <v>1</v>
      </c>
      <c r="B1393">
        <f t="shared" si="375"/>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374"/>
        <v>1</v>
      </c>
      <c r="B1394">
        <f t="shared" si="375"/>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374"/>
        <v>1</v>
      </c>
      <c r="B1395">
        <f t="shared" si="375"/>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374"/>
        <v>1</v>
      </c>
      <c r="B1396">
        <f t="shared" si="375"/>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374"/>
        <v>1</v>
      </c>
      <c r="B1397">
        <f t="shared" si="375"/>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374"/>
        <v>1</v>
      </c>
      <c r="B1398">
        <f t="shared" si="375"/>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374"/>
        <v>1</v>
      </c>
      <c r="B1399">
        <f t="shared" si="375"/>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374"/>
        <v>1</v>
      </c>
      <c r="B1400">
        <f t="shared" si="375"/>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374"/>
        <v>1</v>
      </c>
      <c r="B1401">
        <f t="shared" si="375"/>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374"/>
        <v>1</v>
      </c>
      <c r="B1402">
        <f t="shared" si="375"/>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374"/>
        <v>1</v>
      </c>
      <c r="B1403">
        <f t="shared" si="375"/>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374"/>
        <v>1</v>
      </c>
      <c r="B1404">
        <f t="shared" si="375"/>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374"/>
        <v>1</v>
      </c>
      <c r="B1405">
        <f t="shared" si="375"/>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374"/>
        <v>1</v>
      </c>
      <c r="B1406">
        <f t="shared" si="375"/>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ref="A1407:A1470" si="376">MONTH(C1407)</f>
        <v>1</v>
      </c>
      <c r="B1407">
        <f t="shared" ref="B1407:B1470" si="377">YEAR(C1407)</f>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si="376"/>
        <v>1</v>
      </c>
      <c r="B1408">
        <f t="shared" si="377"/>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376"/>
        <v>1</v>
      </c>
      <c r="B1409">
        <f t="shared" si="377"/>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376"/>
        <v>1</v>
      </c>
      <c r="B1410">
        <f t="shared" si="377"/>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376"/>
        <v>1</v>
      </c>
      <c r="B1411">
        <f t="shared" si="377"/>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376"/>
        <v>1</v>
      </c>
      <c r="B1412">
        <f t="shared" si="377"/>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376"/>
        <v>1</v>
      </c>
      <c r="B1413">
        <f t="shared" si="377"/>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x14ac:dyDescent="0.25">
      <c r="A1414">
        <f t="shared" si="376"/>
        <v>1</v>
      </c>
      <c r="B1414">
        <f t="shared" si="377"/>
        <v>1900</v>
      </c>
    </row>
    <row r="1415" spans="1:199" x14ac:dyDescent="0.25">
      <c r="A1415">
        <f t="shared" si="376"/>
        <v>1</v>
      </c>
      <c r="B1415">
        <f t="shared" si="377"/>
        <v>1900</v>
      </c>
    </row>
    <row r="1416" spans="1:199" x14ac:dyDescent="0.25">
      <c r="A1416">
        <f t="shared" si="376"/>
        <v>1</v>
      </c>
      <c r="B1416">
        <f t="shared" si="377"/>
        <v>1900</v>
      </c>
    </row>
    <row r="1417" spans="1:199" x14ac:dyDescent="0.25">
      <c r="A1417">
        <f t="shared" si="376"/>
        <v>1</v>
      </c>
      <c r="B1417">
        <f t="shared" si="377"/>
        <v>1900</v>
      </c>
    </row>
    <row r="1418" spans="1:199" x14ac:dyDescent="0.25">
      <c r="A1418">
        <f t="shared" si="376"/>
        <v>1</v>
      </c>
      <c r="B1418">
        <f t="shared" si="377"/>
        <v>1900</v>
      </c>
    </row>
    <row r="1419" spans="1:199" x14ac:dyDescent="0.25">
      <c r="A1419">
        <f t="shared" si="376"/>
        <v>1</v>
      </c>
      <c r="B1419">
        <f t="shared" si="377"/>
        <v>1900</v>
      </c>
    </row>
    <row r="1420" spans="1:199" x14ac:dyDescent="0.25">
      <c r="A1420">
        <f t="shared" si="376"/>
        <v>1</v>
      </c>
      <c r="B1420">
        <f t="shared" si="377"/>
        <v>1900</v>
      </c>
    </row>
    <row r="1421" spans="1:199" x14ac:dyDescent="0.25">
      <c r="A1421">
        <f t="shared" si="376"/>
        <v>1</v>
      </c>
      <c r="B1421">
        <f t="shared" si="377"/>
        <v>1900</v>
      </c>
    </row>
    <row r="1422" spans="1:199" x14ac:dyDescent="0.25">
      <c r="A1422">
        <f t="shared" si="376"/>
        <v>1</v>
      </c>
      <c r="B1422">
        <f t="shared" si="377"/>
        <v>1900</v>
      </c>
    </row>
    <row r="1423" spans="1:199" x14ac:dyDescent="0.25">
      <c r="A1423">
        <f t="shared" si="376"/>
        <v>1</v>
      </c>
      <c r="B1423">
        <f t="shared" si="377"/>
        <v>1900</v>
      </c>
    </row>
    <row r="1424" spans="1:199" x14ac:dyDescent="0.25">
      <c r="A1424">
        <f t="shared" si="376"/>
        <v>1</v>
      </c>
      <c r="B1424">
        <f t="shared" si="377"/>
        <v>1900</v>
      </c>
    </row>
    <row r="1425" spans="1:2" x14ac:dyDescent="0.25">
      <c r="A1425">
        <f t="shared" si="376"/>
        <v>1</v>
      </c>
      <c r="B1425">
        <f t="shared" si="377"/>
        <v>1900</v>
      </c>
    </row>
    <row r="1426" spans="1:2" x14ac:dyDescent="0.25">
      <c r="A1426">
        <f t="shared" si="376"/>
        <v>1</v>
      </c>
      <c r="B1426">
        <f t="shared" si="377"/>
        <v>1900</v>
      </c>
    </row>
    <row r="1427" spans="1:2" x14ac:dyDescent="0.25">
      <c r="A1427">
        <f t="shared" si="376"/>
        <v>1</v>
      </c>
      <c r="B1427">
        <f t="shared" si="377"/>
        <v>1900</v>
      </c>
    </row>
    <row r="1428" spans="1:2" x14ac:dyDescent="0.25">
      <c r="A1428">
        <f t="shared" si="376"/>
        <v>1</v>
      </c>
      <c r="B1428">
        <f t="shared" si="377"/>
        <v>1900</v>
      </c>
    </row>
    <row r="1429" spans="1:2" x14ac:dyDescent="0.25">
      <c r="A1429">
        <f t="shared" si="376"/>
        <v>1</v>
      </c>
      <c r="B1429">
        <f t="shared" si="377"/>
        <v>1900</v>
      </c>
    </row>
    <row r="1430" spans="1:2" x14ac:dyDescent="0.25">
      <c r="A1430">
        <f t="shared" si="376"/>
        <v>1</v>
      </c>
      <c r="B1430">
        <f t="shared" si="377"/>
        <v>1900</v>
      </c>
    </row>
    <row r="1431" spans="1:2" x14ac:dyDescent="0.25">
      <c r="A1431">
        <f t="shared" si="376"/>
        <v>1</v>
      </c>
      <c r="B1431">
        <f t="shared" si="377"/>
        <v>1900</v>
      </c>
    </row>
    <row r="1432" spans="1:2" x14ac:dyDescent="0.25">
      <c r="A1432">
        <f t="shared" si="376"/>
        <v>1</v>
      </c>
      <c r="B1432">
        <f t="shared" si="377"/>
        <v>1900</v>
      </c>
    </row>
    <row r="1433" spans="1:2" x14ac:dyDescent="0.25">
      <c r="A1433">
        <f t="shared" si="376"/>
        <v>1</v>
      </c>
      <c r="B1433">
        <f t="shared" si="377"/>
        <v>1900</v>
      </c>
    </row>
    <row r="1434" spans="1:2" x14ac:dyDescent="0.25">
      <c r="A1434">
        <f t="shared" si="376"/>
        <v>1</v>
      </c>
      <c r="B1434">
        <f t="shared" si="377"/>
        <v>1900</v>
      </c>
    </row>
    <row r="1435" spans="1:2" x14ac:dyDescent="0.25">
      <c r="A1435">
        <f t="shared" si="376"/>
        <v>1</v>
      </c>
      <c r="B1435">
        <f t="shared" si="377"/>
        <v>1900</v>
      </c>
    </row>
    <row r="1436" spans="1:2" x14ac:dyDescent="0.25">
      <c r="A1436">
        <f t="shared" si="376"/>
        <v>1</v>
      </c>
      <c r="B1436">
        <f t="shared" si="377"/>
        <v>1900</v>
      </c>
    </row>
    <row r="1437" spans="1:2" x14ac:dyDescent="0.25">
      <c r="A1437">
        <f t="shared" si="376"/>
        <v>1</v>
      </c>
      <c r="B1437">
        <f t="shared" si="377"/>
        <v>1900</v>
      </c>
    </row>
    <row r="1438" spans="1:2" x14ac:dyDescent="0.25">
      <c r="A1438">
        <f t="shared" si="376"/>
        <v>1</v>
      </c>
      <c r="B1438">
        <f t="shared" si="377"/>
        <v>1900</v>
      </c>
    </row>
    <row r="1439" spans="1:2" x14ac:dyDescent="0.25">
      <c r="A1439">
        <f t="shared" si="376"/>
        <v>1</v>
      </c>
      <c r="B1439">
        <f t="shared" si="377"/>
        <v>1900</v>
      </c>
    </row>
    <row r="1440" spans="1:2" x14ac:dyDescent="0.25">
      <c r="A1440">
        <f t="shared" si="376"/>
        <v>1</v>
      </c>
      <c r="B1440">
        <f t="shared" si="377"/>
        <v>1900</v>
      </c>
    </row>
    <row r="1441" spans="1:2" x14ac:dyDescent="0.25">
      <c r="A1441">
        <f t="shared" si="376"/>
        <v>1</v>
      </c>
      <c r="B1441">
        <f t="shared" si="377"/>
        <v>1900</v>
      </c>
    </row>
    <row r="1442" spans="1:2" x14ac:dyDescent="0.25">
      <c r="A1442">
        <f t="shared" si="376"/>
        <v>1</v>
      </c>
      <c r="B1442">
        <f t="shared" si="377"/>
        <v>1900</v>
      </c>
    </row>
    <row r="1443" spans="1:2" x14ac:dyDescent="0.25">
      <c r="A1443">
        <f t="shared" si="376"/>
        <v>1</v>
      </c>
      <c r="B1443">
        <f t="shared" si="377"/>
        <v>1900</v>
      </c>
    </row>
    <row r="1444" spans="1:2" x14ac:dyDescent="0.25">
      <c r="A1444">
        <f t="shared" si="376"/>
        <v>1</v>
      </c>
      <c r="B1444">
        <f t="shared" si="377"/>
        <v>1900</v>
      </c>
    </row>
    <row r="1445" spans="1:2" x14ac:dyDescent="0.25">
      <c r="A1445">
        <f t="shared" si="376"/>
        <v>1</v>
      </c>
      <c r="B1445">
        <f t="shared" si="377"/>
        <v>1900</v>
      </c>
    </row>
    <row r="1446" spans="1:2" x14ac:dyDescent="0.25">
      <c r="A1446">
        <f t="shared" si="376"/>
        <v>1</v>
      </c>
      <c r="B1446">
        <f t="shared" si="377"/>
        <v>1900</v>
      </c>
    </row>
    <row r="1447" spans="1:2" x14ac:dyDescent="0.25">
      <c r="A1447">
        <f t="shared" si="376"/>
        <v>1</v>
      </c>
      <c r="B1447">
        <f t="shared" si="377"/>
        <v>1900</v>
      </c>
    </row>
    <row r="1448" spans="1:2" x14ac:dyDescent="0.25">
      <c r="A1448">
        <f t="shared" si="376"/>
        <v>1</v>
      </c>
      <c r="B1448">
        <f t="shared" si="377"/>
        <v>1900</v>
      </c>
    </row>
    <row r="1449" spans="1:2" x14ac:dyDescent="0.25">
      <c r="A1449">
        <f t="shared" si="376"/>
        <v>1</v>
      </c>
      <c r="B1449">
        <f t="shared" si="377"/>
        <v>1900</v>
      </c>
    </row>
    <row r="1450" spans="1:2" x14ac:dyDescent="0.25">
      <c r="A1450">
        <f t="shared" si="376"/>
        <v>1</v>
      </c>
      <c r="B1450">
        <f t="shared" si="377"/>
        <v>1900</v>
      </c>
    </row>
    <row r="1451" spans="1:2" x14ac:dyDescent="0.25">
      <c r="A1451">
        <f t="shared" si="376"/>
        <v>1</v>
      </c>
      <c r="B1451">
        <f t="shared" si="377"/>
        <v>1900</v>
      </c>
    </row>
    <row r="1452" spans="1:2" x14ac:dyDescent="0.25">
      <c r="A1452">
        <f t="shared" si="376"/>
        <v>1</v>
      </c>
      <c r="B1452">
        <f t="shared" si="377"/>
        <v>1900</v>
      </c>
    </row>
    <row r="1453" spans="1:2" x14ac:dyDescent="0.25">
      <c r="A1453">
        <f t="shared" si="376"/>
        <v>1</v>
      </c>
      <c r="B1453">
        <f t="shared" si="377"/>
        <v>1900</v>
      </c>
    </row>
    <row r="1454" spans="1:2" x14ac:dyDescent="0.25">
      <c r="A1454">
        <f t="shared" si="376"/>
        <v>1</v>
      </c>
      <c r="B1454">
        <f t="shared" si="377"/>
        <v>1900</v>
      </c>
    </row>
    <row r="1455" spans="1:2" x14ac:dyDescent="0.25">
      <c r="A1455">
        <f t="shared" si="376"/>
        <v>1</v>
      </c>
      <c r="B1455">
        <f t="shared" si="377"/>
        <v>1900</v>
      </c>
    </row>
    <row r="1456" spans="1:2" x14ac:dyDescent="0.25">
      <c r="A1456">
        <f t="shared" si="376"/>
        <v>1</v>
      </c>
      <c r="B1456">
        <f t="shared" si="377"/>
        <v>1900</v>
      </c>
    </row>
    <row r="1457" spans="1:2" x14ac:dyDescent="0.25">
      <c r="A1457">
        <f t="shared" si="376"/>
        <v>1</v>
      </c>
      <c r="B1457">
        <f t="shared" si="377"/>
        <v>1900</v>
      </c>
    </row>
    <row r="1458" spans="1:2" x14ac:dyDescent="0.25">
      <c r="A1458">
        <f t="shared" si="376"/>
        <v>1</v>
      </c>
      <c r="B1458">
        <f t="shared" si="377"/>
        <v>1900</v>
      </c>
    </row>
    <row r="1459" spans="1:2" x14ac:dyDescent="0.25">
      <c r="A1459">
        <f t="shared" si="376"/>
        <v>1</v>
      </c>
      <c r="B1459">
        <f t="shared" si="377"/>
        <v>1900</v>
      </c>
    </row>
    <row r="1460" spans="1:2" x14ac:dyDescent="0.25">
      <c r="A1460">
        <f t="shared" si="376"/>
        <v>1</v>
      </c>
      <c r="B1460">
        <f t="shared" si="377"/>
        <v>1900</v>
      </c>
    </row>
    <row r="1461" spans="1:2" x14ac:dyDescent="0.25">
      <c r="A1461">
        <f t="shared" si="376"/>
        <v>1</v>
      </c>
      <c r="B1461">
        <f t="shared" si="377"/>
        <v>1900</v>
      </c>
    </row>
    <row r="1462" spans="1:2" x14ac:dyDescent="0.25">
      <c r="A1462">
        <f t="shared" si="376"/>
        <v>1</v>
      </c>
      <c r="B1462">
        <f t="shared" si="377"/>
        <v>1900</v>
      </c>
    </row>
    <row r="1463" spans="1:2" x14ac:dyDescent="0.25">
      <c r="A1463">
        <f t="shared" si="376"/>
        <v>1</v>
      </c>
      <c r="B1463">
        <f t="shared" si="377"/>
        <v>1900</v>
      </c>
    </row>
    <row r="1464" spans="1:2" x14ac:dyDescent="0.25">
      <c r="A1464">
        <f t="shared" si="376"/>
        <v>1</v>
      </c>
      <c r="B1464">
        <f t="shared" si="377"/>
        <v>1900</v>
      </c>
    </row>
    <row r="1465" spans="1:2" x14ac:dyDescent="0.25">
      <c r="A1465">
        <f t="shared" si="376"/>
        <v>1</v>
      </c>
      <c r="B1465">
        <f t="shared" si="377"/>
        <v>1900</v>
      </c>
    </row>
    <row r="1466" spans="1:2" x14ac:dyDescent="0.25">
      <c r="A1466">
        <f t="shared" si="376"/>
        <v>1</v>
      </c>
      <c r="B1466">
        <f t="shared" si="377"/>
        <v>1900</v>
      </c>
    </row>
    <row r="1467" spans="1:2" x14ac:dyDescent="0.25">
      <c r="A1467">
        <f t="shared" si="376"/>
        <v>1</v>
      </c>
      <c r="B1467">
        <f t="shared" si="377"/>
        <v>1900</v>
      </c>
    </row>
    <row r="1468" spans="1:2" x14ac:dyDescent="0.25">
      <c r="A1468">
        <f t="shared" si="376"/>
        <v>1</v>
      </c>
      <c r="B1468">
        <f t="shared" si="377"/>
        <v>1900</v>
      </c>
    </row>
    <row r="1469" spans="1:2" x14ac:dyDescent="0.25">
      <c r="A1469">
        <f t="shared" si="376"/>
        <v>1</v>
      </c>
      <c r="B1469">
        <f t="shared" si="377"/>
        <v>1900</v>
      </c>
    </row>
    <row r="1470" spans="1:2" x14ac:dyDescent="0.25">
      <c r="A1470">
        <f t="shared" si="376"/>
        <v>1</v>
      </c>
      <c r="B1470">
        <f t="shared" si="377"/>
        <v>1900</v>
      </c>
    </row>
    <row r="1471" spans="1:2" x14ac:dyDescent="0.25">
      <c r="A1471">
        <f t="shared" ref="A1471:A1534" si="378">MONTH(C1471)</f>
        <v>1</v>
      </c>
      <c r="B1471">
        <f t="shared" ref="B1471:B1534" si="379">YEAR(C1471)</f>
        <v>1900</v>
      </c>
    </row>
    <row r="1472" spans="1:2" x14ac:dyDescent="0.25">
      <c r="A1472">
        <f t="shared" si="378"/>
        <v>1</v>
      </c>
      <c r="B1472">
        <f t="shared" si="379"/>
        <v>1900</v>
      </c>
    </row>
    <row r="1473" spans="1:2" x14ac:dyDescent="0.25">
      <c r="A1473">
        <f t="shared" si="378"/>
        <v>1</v>
      </c>
      <c r="B1473">
        <f t="shared" si="379"/>
        <v>1900</v>
      </c>
    </row>
    <row r="1474" spans="1:2" x14ac:dyDescent="0.25">
      <c r="A1474">
        <f t="shared" si="378"/>
        <v>1</v>
      </c>
      <c r="B1474">
        <f t="shared" si="379"/>
        <v>1900</v>
      </c>
    </row>
    <row r="1475" spans="1:2" x14ac:dyDescent="0.25">
      <c r="A1475">
        <f t="shared" si="378"/>
        <v>1</v>
      </c>
      <c r="B1475">
        <f t="shared" si="379"/>
        <v>1900</v>
      </c>
    </row>
    <row r="1476" spans="1:2" x14ac:dyDescent="0.25">
      <c r="A1476">
        <f t="shared" si="378"/>
        <v>1</v>
      </c>
      <c r="B1476">
        <f t="shared" si="379"/>
        <v>1900</v>
      </c>
    </row>
    <row r="1477" spans="1:2" x14ac:dyDescent="0.25">
      <c r="A1477">
        <f t="shared" si="378"/>
        <v>1</v>
      </c>
      <c r="B1477">
        <f t="shared" si="379"/>
        <v>1900</v>
      </c>
    </row>
    <row r="1478" spans="1:2" x14ac:dyDescent="0.25">
      <c r="A1478">
        <f t="shared" si="378"/>
        <v>1</v>
      </c>
      <c r="B1478">
        <f t="shared" si="379"/>
        <v>1900</v>
      </c>
    </row>
    <row r="1479" spans="1:2" x14ac:dyDescent="0.25">
      <c r="A1479">
        <f t="shared" si="378"/>
        <v>1</v>
      </c>
      <c r="B1479">
        <f t="shared" si="379"/>
        <v>1900</v>
      </c>
    </row>
    <row r="1480" spans="1:2" x14ac:dyDescent="0.25">
      <c r="A1480">
        <f t="shared" si="378"/>
        <v>1</v>
      </c>
      <c r="B1480">
        <f t="shared" si="379"/>
        <v>1900</v>
      </c>
    </row>
    <row r="1481" spans="1:2" x14ac:dyDescent="0.25">
      <c r="A1481">
        <f t="shared" si="378"/>
        <v>1</v>
      </c>
      <c r="B1481">
        <f t="shared" si="379"/>
        <v>1900</v>
      </c>
    </row>
    <row r="1482" spans="1:2" x14ac:dyDescent="0.25">
      <c r="A1482">
        <f t="shared" si="378"/>
        <v>1</v>
      </c>
      <c r="B1482">
        <f t="shared" si="379"/>
        <v>1900</v>
      </c>
    </row>
    <row r="1483" spans="1:2" x14ac:dyDescent="0.25">
      <c r="A1483">
        <f t="shared" si="378"/>
        <v>1</v>
      </c>
      <c r="B1483">
        <f t="shared" si="379"/>
        <v>1900</v>
      </c>
    </row>
    <row r="1484" spans="1:2" x14ac:dyDescent="0.25">
      <c r="A1484">
        <f t="shared" si="378"/>
        <v>1</v>
      </c>
      <c r="B1484">
        <f t="shared" si="379"/>
        <v>1900</v>
      </c>
    </row>
    <row r="1485" spans="1:2" x14ac:dyDescent="0.25">
      <c r="A1485">
        <f t="shared" si="378"/>
        <v>1</v>
      </c>
      <c r="B1485">
        <f t="shared" si="379"/>
        <v>1900</v>
      </c>
    </row>
    <row r="1486" spans="1:2" x14ac:dyDescent="0.25">
      <c r="A1486">
        <f t="shared" si="378"/>
        <v>1</v>
      </c>
      <c r="B1486">
        <f t="shared" si="379"/>
        <v>1900</v>
      </c>
    </row>
    <row r="1487" spans="1:2" x14ac:dyDescent="0.25">
      <c r="A1487">
        <f t="shared" si="378"/>
        <v>1</v>
      </c>
      <c r="B1487">
        <f t="shared" si="379"/>
        <v>1900</v>
      </c>
    </row>
    <row r="1488" spans="1:2" x14ac:dyDescent="0.25">
      <c r="A1488">
        <f t="shared" si="378"/>
        <v>1</v>
      </c>
      <c r="B1488">
        <f t="shared" si="379"/>
        <v>1900</v>
      </c>
    </row>
    <row r="1489" spans="1:2" x14ac:dyDescent="0.25">
      <c r="A1489">
        <f t="shared" si="378"/>
        <v>1</v>
      </c>
      <c r="B1489">
        <f t="shared" si="379"/>
        <v>1900</v>
      </c>
    </row>
    <row r="1490" spans="1:2" x14ac:dyDescent="0.25">
      <c r="A1490">
        <f t="shared" si="378"/>
        <v>1</v>
      </c>
      <c r="B1490">
        <f t="shared" si="379"/>
        <v>1900</v>
      </c>
    </row>
    <row r="1491" spans="1:2" x14ac:dyDescent="0.25">
      <c r="A1491">
        <f t="shared" si="378"/>
        <v>1</v>
      </c>
      <c r="B1491">
        <f t="shared" si="379"/>
        <v>1900</v>
      </c>
    </row>
    <row r="1492" spans="1:2" x14ac:dyDescent="0.25">
      <c r="A1492">
        <f t="shared" si="378"/>
        <v>1</v>
      </c>
      <c r="B1492">
        <f t="shared" si="379"/>
        <v>1900</v>
      </c>
    </row>
    <row r="1493" spans="1:2" x14ac:dyDescent="0.25">
      <c r="A1493">
        <f t="shared" si="378"/>
        <v>1</v>
      </c>
      <c r="B1493">
        <f t="shared" si="379"/>
        <v>1900</v>
      </c>
    </row>
    <row r="1494" spans="1:2" x14ac:dyDescent="0.25">
      <c r="A1494">
        <f t="shared" si="378"/>
        <v>1</v>
      </c>
      <c r="B1494">
        <f t="shared" si="379"/>
        <v>1900</v>
      </c>
    </row>
    <row r="1495" spans="1:2" x14ac:dyDescent="0.25">
      <c r="A1495">
        <f t="shared" si="378"/>
        <v>1</v>
      </c>
      <c r="B1495">
        <f t="shared" si="379"/>
        <v>1900</v>
      </c>
    </row>
    <row r="1496" spans="1:2" x14ac:dyDescent="0.25">
      <c r="A1496">
        <f t="shared" si="378"/>
        <v>1</v>
      </c>
      <c r="B1496">
        <f t="shared" si="379"/>
        <v>1900</v>
      </c>
    </row>
    <row r="1497" spans="1:2" x14ac:dyDescent="0.25">
      <c r="A1497">
        <f t="shared" si="378"/>
        <v>1</v>
      </c>
      <c r="B1497">
        <f t="shared" si="379"/>
        <v>1900</v>
      </c>
    </row>
    <row r="1498" spans="1:2" x14ac:dyDescent="0.25">
      <c r="A1498">
        <f t="shared" si="378"/>
        <v>1</v>
      </c>
      <c r="B1498">
        <f t="shared" si="379"/>
        <v>1900</v>
      </c>
    </row>
    <row r="1499" spans="1:2" x14ac:dyDescent="0.25">
      <c r="A1499">
        <f t="shared" si="378"/>
        <v>1</v>
      </c>
      <c r="B1499">
        <f t="shared" si="379"/>
        <v>1900</v>
      </c>
    </row>
    <row r="1500" spans="1:2" x14ac:dyDescent="0.25">
      <c r="A1500">
        <f t="shared" si="378"/>
        <v>1</v>
      </c>
      <c r="B1500">
        <f t="shared" si="379"/>
        <v>1900</v>
      </c>
    </row>
    <row r="1501" spans="1:2" x14ac:dyDescent="0.25">
      <c r="A1501">
        <f t="shared" si="378"/>
        <v>1</v>
      </c>
      <c r="B1501">
        <f t="shared" si="379"/>
        <v>1900</v>
      </c>
    </row>
    <row r="1502" spans="1:2" x14ac:dyDescent="0.25">
      <c r="A1502">
        <f t="shared" si="378"/>
        <v>1</v>
      </c>
      <c r="B1502">
        <f t="shared" si="379"/>
        <v>1900</v>
      </c>
    </row>
    <row r="1503" spans="1:2" x14ac:dyDescent="0.25">
      <c r="A1503">
        <f t="shared" si="378"/>
        <v>1</v>
      </c>
      <c r="B1503">
        <f t="shared" si="379"/>
        <v>1900</v>
      </c>
    </row>
    <row r="1504" spans="1:2" x14ac:dyDescent="0.25">
      <c r="A1504">
        <f t="shared" si="378"/>
        <v>1</v>
      </c>
      <c r="B1504">
        <f t="shared" si="379"/>
        <v>1900</v>
      </c>
    </row>
    <row r="1505" spans="1:2" x14ac:dyDescent="0.25">
      <c r="A1505">
        <f t="shared" si="378"/>
        <v>1</v>
      </c>
      <c r="B1505">
        <f t="shared" si="379"/>
        <v>1900</v>
      </c>
    </row>
    <row r="1506" spans="1:2" x14ac:dyDescent="0.25">
      <c r="A1506">
        <f t="shared" si="378"/>
        <v>1</v>
      </c>
      <c r="B1506">
        <f t="shared" si="379"/>
        <v>1900</v>
      </c>
    </row>
    <row r="1507" spans="1:2" x14ac:dyDescent="0.25">
      <c r="A1507">
        <f t="shared" si="378"/>
        <v>1</v>
      </c>
      <c r="B1507">
        <f t="shared" si="379"/>
        <v>1900</v>
      </c>
    </row>
    <row r="1508" spans="1:2" x14ac:dyDescent="0.25">
      <c r="A1508">
        <f t="shared" si="378"/>
        <v>1</v>
      </c>
      <c r="B1508">
        <f t="shared" si="379"/>
        <v>1900</v>
      </c>
    </row>
    <row r="1509" spans="1:2" x14ac:dyDescent="0.25">
      <c r="A1509">
        <f t="shared" si="378"/>
        <v>1</v>
      </c>
      <c r="B1509">
        <f t="shared" si="379"/>
        <v>1900</v>
      </c>
    </row>
    <row r="1510" spans="1:2" x14ac:dyDescent="0.25">
      <c r="A1510">
        <f t="shared" si="378"/>
        <v>1</v>
      </c>
      <c r="B1510">
        <f t="shared" si="379"/>
        <v>1900</v>
      </c>
    </row>
    <row r="1511" spans="1:2" x14ac:dyDescent="0.25">
      <c r="A1511">
        <f t="shared" si="378"/>
        <v>1</v>
      </c>
      <c r="B1511">
        <f t="shared" si="379"/>
        <v>1900</v>
      </c>
    </row>
    <row r="1512" spans="1:2" x14ac:dyDescent="0.25">
      <c r="A1512">
        <f t="shared" si="378"/>
        <v>1</v>
      </c>
      <c r="B1512">
        <f t="shared" si="379"/>
        <v>1900</v>
      </c>
    </row>
    <row r="1513" spans="1:2" x14ac:dyDescent="0.25">
      <c r="A1513">
        <f t="shared" si="378"/>
        <v>1</v>
      </c>
      <c r="B1513">
        <f t="shared" si="379"/>
        <v>1900</v>
      </c>
    </row>
    <row r="1514" spans="1:2" x14ac:dyDescent="0.25">
      <c r="A1514">
        <f t="shared" si="378"/>
        <v>1</v>
      </c>
      <c r="B1514">
        <f t="shared" si="379"/>
        <v>1900</v>
      </c>
    </row>
    <row r="1515" spans="1:2" x14ac:dyDescent="0.25">
      <c r="A1515">
        <f t="shared" si="378"/>
        <v>1</v>
      </c>
      <c r="B1515">
        <f t="shared" si="379"/>
        <v>1900</v>
      </c>
    </row>
    <row r="1516" spans="1:2" x14ac:dyDescent="0.25">
      <c r="A1516">
        <f t="shared" si="378"/>
        <v>1</v>
      </c>
      <c r="B1516">
        <f t="shared" si="379"/>
        <v>1900</v>
      </c>
    </row>
    <row r="1517" spans="1:2" x14ac:dyDescent="0.25">
      <c r="A1517">
        <f t="shared" si="378"/>
        <v>1</v>
      </c>
      <c r="B1517">
        <f t="shared" si="379"/>
        <v>1900</v>
      </c>
    </row>
    <row r="1518" spans="1:2" x14ac:dyDescent="0.25">
      <c r="A1518">
        <f t="shared" si="378"/>
        <v>1</v>
      </c>
      <c r="B1518">
        <f t="shared" si="379"/>
        <v>1900</v>
      </c>
    </row>
    <row r="1519" spans="1:2" x14ac:dyDescent="0.25">
      <c r="A1519">
        <f t="shared" si="378"/>
        <v>1</v>
      </c>
      <c r="B1519">
        <f t="shared" si="379"/>
        <v>1900</v>
      </c>
    </row>
    <row r="1520" spans="1:2" x14ac:dyDescent="0.25">
      <c r="A1520">
        <f t="shared" si="378"/>
        <v>1</v>
      </c>
      <c r="B1520">
        <f t="shared" si="379"/>
        <v>1900</v>
      </c>
    </row>
    <row r="1521" spans="1:2" x14ac:dyDescent="0.25">
      <c r="A1521">
        <f t="shared" si="378"/>
        <v>1</v>
      </c>
      <c r="B1521">
        <f t="shared" si="379"/>
        <v>1900</v>
      </c>
    </row>
    <row r="1522" spans="1:2" x14ac:dyDescent="0.25">
      <c r="A1522">
        <f t="shared" si="378"/>
        <v>1</v>
      </c>
      <c r="B1522">
        <f t="shared" si="379"/>
        <v>1900</v>
      </c>
    </row>
    <row r="1523" spans="1:2" x14ac:dyDescent="0.25">
      <c r="A1523">
        <f t="shared" si="378"/>
        <v>1</v>
      </c>
      <c r="B1523">
        <f t="shared" si="379"/>
        <v>1900</v>
      </c>
    </row>
    <row r="1524" spans="1:2" x14ac:dyDescent="0.25">
      <c r="A1524">
        <f t="shared" si="378"/>
        <v>1</v>
      </c>
      <c r="B1524">
        <f t="shared" si="379"/>
        <v>1900</v>
      </c>
    </row>
    <row r="1525" spans="1:2" x14ac:dyDescent="0.25">
      <c r="A1525">
        <f t="shared" si="378"/>
        <v>1</v>
      </c>
      <c r="B1525">
        <f t="shared" si="379"/>
        <v>1900</v>
      </c>
    </row>
    <row r="1526" spans="1:2" x14ac:dyDescent="0.25">
      <c r="A1526">
        <f t="shared" si="378"/>
        <v>1</v>
      </c>
      <c r="B1526">
        <f t="shared" si="379"/>
        <v>1900</v>
      </c>
    </row>
    <row r="1527" spans="1:2" x14ac:dyDescent="0.25">
      <c r="A1527">
        <f t="shared" si="378"/>
        <v>1</v>
      </c>
      <c r="B1527">
        <f t="shared" si="379"/>
        <v>1900</v>
      </c>
    </row>
    <row r="1528" spans="1:2" x14ac:dyDescent="0.25">
      <c r="A1528">
        <f t="shared" si="378"/>
        <v>1</v>
      </c>
      <c r="B1528">
        <f t="shared" si="379"/>
        <v>1900</v>
      </c>
    </row>
    <row r="1529" spans="1:2" x14ac:dyDescent="0.25">
      <c r="A1529">
        <f t="shared" si="378"/>
        <v>1</v>
      </c>
      <c r="B1529">
        <f t="shared" si="379"/>
        <v>1900</v>
      </c>
    </row>
    <row r="1530" spans="1:2" x14ac:dyDescent="0.25">
      <c r="A1530">
        <f t="shared" si="378"/>
        <v>1</v>
      </c>
      <c r="B1530">
        <f t="shared" si="379"/>
        <v>1900</v>
      </c>
    </row>
    <row r="1531" spans="1:2" x14ac:dyDescent="0.25">
      <c r="A1531">
        <f t="shared" si="378"/>
        <v>1</v>
      </c>
      <c r="B1531">
        <f t="shared" si="379"/>
        <v>1900</v>
      </c>
    </row>
    <row r="1532" spans="1:2" x14ac:dyDescent="0.25">
      <c r="A1532">
        <f t="shared" si="378"/>
        <v>1</v>
      </c>
      <c r="B1532">
        <f t="shared" si="379"/>
        <v>1900</v>
      </c>
    </row>
    <row r="1533" spans="1:2" x14ac:dyDescent="0.25">
      <c r="A1533">
        <f t="shared" si="378"/>
        <v>1</v>
      </c>
      <c r="B1533">
        <f t="shared" si="379"/>
        <v>1900</v>
      </c>
    </row>
    <row r="1534" spans="1:2" x14ac:dyDescent="0.25">
      <c r="A1534">
        <f t="shared" si="378"/>
        <v>1</v>
      </c>
      <c r="B1534">
        <f t="shared" si="379"/>
        <v>1900</v>
      </c>
    </row>
    <row r="1535" spans="1:2" x14ac:dyDescent="0.25">
      <c r="A1535">
        <f t="shared" ref="A1535:A1564" si="380">MONTH(C1535)</f>
        <v>1</v>
      </c>
      <c r="B1535">
        <f t="shared" ref="B1535:B1564" si="381">YEAR(C1535)</f>
        <v>1900</v>
      </c>
    </row>
    <row r="1536" spans="1:2" x14ac:dyDescent="0.25">
      <c r="A1536">
        <f t="shared" si="380"/>
        <v>1</v>
      </c>
      <c r="B1536">
        <f t="shared" si="381"/>
        <v>1900</v>
      </c>
    </row>
    <row r="1537" spans="1:2" x14ac:dyDescent="0.25">
      <c r="A1537">
        <f t="shared" si="380"/>
        <v>1</v>
      </c>
      <c r="B1537">
        <f t="shared" si="381"/>
        <v>1900</v>
      </c>
    </row>
    <row r="1538" spans="1:2" x14ac:dyDescent="0.25">
      <c r="A1538">
        <f t="shared" si="380"/>
        <v>1</v>
      </c>
      <c r="B1538">
        <f t="shared" si="381"/>
        <v>1900</v>
      </c>
    </row>
    <row r="1539" spans="1:2" x14ac:dyDescent="0.25">
      <c r="A1539">
        <f t="shared" si="380"/>
        <v>1</v>
      </c>
      <c r="B1539">
        <f t="shared" si="381"/>
        <v>1900</v>
      </c>
    </row>
    <row r="1540" spans="1:2" x14ac:dyDescent="0.25">
      <c r="A1540">
        <f t="shared" si="380"/>
        <v>1</v>
      </c>
      <c r="B1540">
        <f t="shared" si="381"/>
        <v>1900</v>
      </c>
    </row>
    <row r="1541" spans="1:2" x14ac:dyDescent="0.25">
      <c r="A1541">
        <f t="shared" si="380"/>
        <v>1</v>
      </c>
      <c r="B1541">
        <f t="shared" si="381"/>
        <v>1900</v>
      </c>
    </row>
    <row r="1542" spans="1:2" x14ac:dyDescent="0.25">
      <c r="A1542">
        <f t="shared" si="380"/>
        <v>1</v>
      </c>
      <c r="B1542">
        <f t="shared" si="381"/>
        <v>1900</v>
      </c>
    </row>
    <row r="1543" spans="1:2" x14ac:dyDescent="0.25">
      <c r="A1543">
        <f t="shared" si="380"/>
        <v>1</v>
      </c>
      <c r="B1543">
        <f t="shared" si="381"/>
        <v>1900</v>
      </c>
    </row>
    <row r="1544" spans="1:2" x14ac:dyDescent="0.25">
      <c r="A1544">
        <f t="shared" si="380"/>
        <v>1</v>
      </c>
      <c r="B1544">
        <f t="shared" si="381"/>
        <v>1900</v>
      </c>
    </row>
    <row r="1545" spans="1:2" x14ac:dyDescent="0.25">
      <c r="A1545">
        <f t="shared" si="380"/>
        <v>1</v>
      </c>
      <c r="B1545">
        <f t="shared" si="381"/>
        <v>1900</v>
      </c>
    </row>
    <row r="1546" spans="1:2" x14ac:dyDescent="0.25">
      <c r="A1546">
        <f t="shared" si="380"/>
        <v>1</v>
      </c>
      <c r="B1546">
        <f t="shared" si="381"/>
        <v>1900</v>
      </c>
    </row>
    <row r="1547" spans="1:2" x14ac:dyDescent="0.25">
      <c r="A1547">
        <f t="shared" si="380"/>
        <v>1</v>
      </c>
      <c r="B1547">
        <f t="shared" si="381"/>
        <v>1900</v>
      </c>
    </row>
    <row r="1548" spans="1:2" x14ac:dyDescent="0.25">
      <c r="A1548">
        <f t="shared" si="380"/>
        <v>1</v>
      </c>
      <c r="B1548">
        <f t="shared" si="381"/>
        <v>1900</v>
      </c>
    </row>
    <row r="1549" spans="1:2" x14ac:dyDescent="0.25">
      <c r="A1549">
        <f t="shared" si="380"/>
        <v>1</v>
      </c>
      <c r="B1549">
        <f t="shared" si="381"/>
        <v>1900</v>
      </c>
    </row>
    <row r="1550" spans="1:2" x14ac:dyDescent="0.25">
      <c r="A1550">
        <f t="shared" si="380"/>
        <v>1</v>
      </c>
      <c r="B1550">
        <f t="shared" si="381"/>
        <v>1900</v>
      </c>
    </row>
    <row r="1551" spans="1:2" x14ac:dyDescent="0.25">
      <c r="A1551">
        <f t="shared" si="380"/>
        <v>1</v>
      </c>
      <c r="B1551">
        <f t="shared" si="381"/>
        <v>1900</v>
      </c>
    </row>
    <row r="1552" spans="1:2" x14ac:dyDescent="0.25">
      <c r="A1552">
        <f t="shared" si="380"/>
        <v>1</v>
      </c>
      <c r="B1552">
        <f t="shared" si="381"/>
        <v>1900</v>
      </c>
    </row>
    <row r="1553" spans="1:2" x14ac:dyDescent="0.25">
      <c r="A1553">
        <f t="shared" si="380"/>
        <v>1</v>
      </c>
      <c r="B1553">
        <f t="shared" si="381"/>
        <v>1900</v>
      </c>
    </row>
    <row r="1554" spans="1:2" x14ac:dyDescent="0.25">
      <c r="A1554">
        <f t="shared" si="380"/>
        <v>1</v>
      </c>
      <c r="B1554">
        <f t="shared" si="381"/>
        <v>1900</v>
      </c>
    </row>
    <row r="1555" spans="1:2" x14ac:dyDescent="0.25">
      <c r="A1555">
        <f t="shared" si="380"/>
        <v>1</v>
      </c>
      <c r="B1555">
        <f t="shared" si="381"/>
        <v>1900</v>
      </c>
    </row>
    <row r="1556" spans="1:2" x14ac:dyDescent="0.25">
      <c r="A1556">
        <f t="shared" si="380"/>
        <v>1</v>
      </c>
      <c r="B1556">
        <f t="shared" si="381"/>
        <v>1900</v>
      </c>
    </row>
    <row r="1557" spans="1:2" x14ac:dyDescent="0.25">
      <c r="A1557">
        <f t="shared" si="380"/>
        <v>1</v>
      </c>
      <c r="B1557">
        <f t="shared" si="381"/>
        <v>1900</v>
      </c>
    </row>
    <row r="1558" spans="1:2" x14ac:dyDescent="0.25">
      <c r="A1558">
        <f t="shared" si="380"/>
        <v>1</v>
      </c>
      <c r="B1558">
        <f t="shared" si="381"/>
        <v>1900</v>
      </c>
    </row>
    <row r="1559" spans="1:2" x14ac:dyDescent="0.25">
      <c r="A1559">
        <f t="shared" si="380"/>
        <v>1</v>
      </c>
      <c r="B1559">
        <f t="shared" si="381"/>
        <v>1900</v>
      </c>
    </row>
    <row r="1560" spans="1:2" x14ac:dyDescent="0.25">
      <c r="A1560">
        <f t="shared" si="380"/>
        <v>1</v>
      </c>
      <c r="B1560">
        <f t="shared" si="381"/>
        <v>1900</v>
      </c>
    </row>
    <row r="1561" spans="1:2" x14ac:dyDescent="0.25">
      <c r="A1561">
        <f t="shared" si="380"/>
        <v>1</v>
      </c>
      <c r="B1561">
        <f t="shared" si="381"/>
        <v>1900</v>
      </c>
    </row>
    <row r="1562" spans="1:2" x14ac:dyDescent="0.25">
      <c r="A1562">
        <f t="shared" si="380"/>
        <v>1</v>
      </c>
      <c r="B1562">
        <f t="shared" si="381"/>
        <v>1900</v>
      </c>
    </row>
    <row r="1563" spans="1:2" x14ac:dyDescent="0.25">
      <c r="A1563">
        <f t="shared" si="380"/>
        <v>1</v>
      </c>
      <c r="B1563">
        <f t="shared" si="381"/>
        <v>1900</v>
      </c>
    </row>
    <row r="1564" spans="1:2" x14ac:dyDescent="0.25">
      <c r="A1564">
        <f t="shared" si="380"/>
        <v>1</v>
      </c>
      <c r="B1564">
        <f t="shared" si="381"/>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3" activePane="bottomRight" state="frozen"/>
      <selection pane="topRight" activeCell="CC563" sqref="CC563"/>
      <selection pane="bottomLeft" activeCell="CC563" sqref="CC563"/>
      <selection pane="bottomRight" activeCell="I198" sqref="I198"/>
    </sheetView>
  </sheetViews>
  <sheetFormatPr defaultColWidth="9.140625" defaultRowHeight="15" x14ac:dyDescent="0.25"/>
  <cols>
    <col min="1" max="2" width="0"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140625" style="119"/>
    <col min="102" max="102" width="10.140625" customWidth="1"/>
    <col min="103" max="103" width="10.85546875" style="111" bestFit="1" customWidth="1"/>
    <col min="104" max="104" width="9.140625" style="119"/>
    <col min="106" max="106" width="10.140625" customWidth="1"/>
    <col min="107" max="107" width="10.85546875" style="111" bestFit="1" customWidth="1"/>
    <col min="108" max="108" width="9.140625" customWidth="1"/>
    <col min="110" max="110" width="10.140625" customWidth="1"/>
    <col min="111" max="111" width="10.85546875" style="111" bestFit="1" customWidth="1"/>
    <col min="114" max="114" width="10.140625" customWidth="1"/>
    <col min="115" max="115" width="10.85546875" style="111" bestFit="1" customWidth="1"/>
    <col min="116" max="116" width="9.140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140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140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140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27" t="s">
        <v>41</v>
      </c>
      <c r="E7" s="227"/>
      <c r="F7" s="227"/>
      <c r="G7" s="228"/>
      <c r="H7" s="226" t="s">
        <v>41</v>
      </c>
      <c r="I7" s="227"/>
      <c r="J7" s="227"/>
      <c r="K7" s="228"/>
      <c r="L7" s="226" t="s">
        <v>41</v>
      </c>
      <c r="M7" s="227"/>
      <c r="N7" s="227"/>
      <c r="O7" s="228"/>
      <c r="P7" s="226" t="s">
        <v>41</v>
      </c>
      <c r="Q7" s="227"/>
      <c r="R7" s="227"/>
      <c r="S7" s="228"/>
      <c r="T7" s="226" t="s">
        <v>41</v>
      </c>
      <c r="U7" s="227"/>
      <c r="V7" s="227"/>
      <c r="W7" s="228"/>
      <c r="X7" s="226" t="s">
        <v>41</v>
      </c>
      <c r="Y7" s="227"/>
      <c r="Z7" s="227"/>
      <c r="AA7" s="228"/>
      <c r="AB7" s="226" t="s">
        <v>41</v>
      </c>
      <c r="AC7" s="227"/>
      <c r="AD7" s="227"/>
      <c r="AE7" s="228"/>
      <c r="AF7" s="226" t="s">
        <v>41</v>
      </c>
      <c r="AG7" s="227"/>
      <c r="AH7" s="227"/>
      <c r="AI7" s="228"/>
      <c r="AJ7" s="226" t="s">
        <v>42</v>
      </c>
      <c r="AK7" s="227"/>
      <c r="AL7" s="227"/>
      <c r="AM7" s="228"/>
      <c r="AN7" s="226" t="s">
        <v>42</v>
      </c>
      <c r="AO7" s="227"/>
      <c r="AP7" s="227"/>
      <c r="AQ7" s="228"/>
      <c r="AR7" s="226" t="s">
        <v>42</v>
      </c>
      <c r="AS7" s="227"/>
      <c r="AT7" s="227"/>
      <c r="AU7" s="228"/>
      <c r="AV7" s="226" t="s">
        <v>42</v>
      </c>
      <c r="AW7" s="227"/>
      <c r="AX7" s="227"/>
      <c r="AY7" s="228"/>
      <c r="AZ7" s="226" t="s">
        <v>42</v>
      </c>
      <c r="BA7" s="227"/>
      <c r="BB7" s="227"/>
      <c r="BC7" s="228"/>
      <c r="BD7" s="226" t="s">
        <v>42</v>
      </c>
      <c r="BE7" s="227"/>
      <c r="BF7" s="227"/>
      <c r="BG7" s="228"/>
      <c r="BH7" s="226" t="s">
        <v>42</v>
      </c>
      <c r="BI7" s="227"/>
      <c r="BJ7" s="227"/>
      <c r="BK7" s="228"/>
      <c r="BL7" s="226" t="s">
        <v>42</v>
      </c>
      <c r="BM7" s="227"/>
      <c r="BN7" s="227"/>
      <c r="BO7" s="228"/>
      <c r="BP7" s="227" t="s">
        <v>42</v>
      </c>
      <c r="BQ7" s="227"/>
      <c r="BR7" s="227"/>
      <c r="BS7" s="228"/>
      <c r="BT7" s="227" t="s">
        <v>42</v>
      </c>
      <c r="BU7" s="227"/>
      <c r="BV7" s="227"/>
      <c r="BW7" s="228"/>
      <c r="BX7" s="227" t="s">
        <v>42</v>
      </c>
      <c r="BY7" s="227"/>
      <c r="BZ7" s="227"/>
      <c r="CA7" s="228"/>
      <c r="CB7" s="227" t="s">
        <v>42</v>
      </c>
      <c r="CC7" s="227"/>
      <c r="CD7" s="227"/>
      <c r="CE7" s="228"/>
      <c r="CF7" s="227" t="s">
        <v>45</v>
      </c>
      <c r="CG7" s="227"/>
      <c r="CH7" s="227"/>
      <c r="CI7" s="228"/>
      <c r="CJ7" s="227" t="s">
        <v>45</v>
      </c>
      <c r="CK7" s="227"/>
      <c r="CL7" s="227"/>
      <c r="CM7" s="228"/>
      <c r="CN7" s="227" t="s">
        <v>45</v>
      </c>
      <c r="CO7" s="227"/>
      <c r="CP7" s="227"/>
      <c r="CQ7" s="228"/>
      <c r="CR7" s="227" t="s">
        <v>45</v>
      </c>
      <c r="CS7" s="227"/>
      <c r="CT7" s="227"/>
      <c r="CU7" s="228"/>
      <c r="CV7" s="226" t="s">
        <v>45</v>
      </c>
      <c r="CW7" s="227"/>
      <c r="CX7" s="227"/>
      <c r="CY7" s="228"/>
      <c r="CZ7" s="226" t="s">
        <v>45</v>
      </c>
      <c r="DA7" s="227"/>
      <c r="DB7" s="227"/>
      <c r="DC7" s="228"/>
      <c r="DD7" s="227" t="s">
        <v>45</v>
      </c>
      <c r="DE7" s="227"/>
      <c r="DF7" s="227"/>
      <c r="DG7" s="228"/>
      <c r="DH7" s="227" t="s">
        <v>45</v>
      </c>
      <c r="DI7" s="227"/>
      <c r="DJ7" s="227"/>
      <c r="DK7" s="228"/>
      <c r="DL7" s="226" t="s">
        <v>45</v>
      </c>
      <c r="DM7" s="227"/>
      <c r="DN7" s="227"/>
      <c r="DO7" s="228"/>
      <c r="DP7" s="227" t="s">
        <v>45</v>
      </c>
      <c r="DQ7" s="227"/>
      <c r="DR7" s="227"/>
      <c r="DS7" s="228"/>
      <c r="DT7" s="227" t="s">
        <v>45</v>
      </c>
      <c r="DU7" s="227"/>
      <c r="DV7" s="227"/>
      <c r="DW7" s="228"/>
      <c r="DX7" s="227" t="s">
        <v>45</v>
      </c>
      <c r="DY7" s="227"/>
      <c r="DZ7" s="227"/>
      <c r="EA7" s="228"/>
      <c r="EB7" s="227" t="s">
        <v>47</v>
      </c>
      <c r="EC7" s="227"/>
      <c r="ED7" s="227"/>
      <c r="EE7" s="228"/>
      <c r="EF7" s="226" t="s">
        <v>47</v>
      </c>
      <c r="EG7" s="227"/>
      <c r="EH7" s="227"/>
      <c r="EI7" s="228"/>
      <c r="EJ7" s="227" t="s">
        <v>47</v>
      </c>
      <c r="EK7" s="227"/>
      <c r="EL7" s="227"/>
      <c r="EM7" s="228"/>
      <c r="EN7" s="227" t="s">
        <v>47</v>
      </c>
      <c r="EO7" s="227"/>
      <c r="EP7" s="227"/>
      <c r="EQ7" s="228"/>
      <c r="ER7" s="227" t="s">
        <v>47</v>
      </c>
      <c r="ES7" s="227"/>
      <c r="ET7" s="227"/>
      <c r="EU7" s="228"/>
      <c r="EV7" s="227" t="s">
        <v>47</v>
      </c>
      <c r="EW7" s="227"/>
      <c r="EX7" s="227"/>
      <c r="EY7" s="228"/>
      <c r="EZ7" s="227" t="s">
        <v>47</v>
      </c>
      <c r="FA7" s="227"/>
      <c r="FB7" s="227"/>
      <c r="FC7" s="228"/>
      <c r="FD7" s="227" t="s">
        <v>47</v>
      </c>
      <c r="FE7" s="227"/>
      <c r="FF7" s="227"/>
      <c r="FG7" s="228"/>
      <c r="FH7" s="227" t="s">
        <v>50</v>
      </c>
      <c r="FI7" s="227"/>
      <c r="FJ7" s="227"/>
      <c r="FK7" s="228"/>
      <c r="FL7" s="226" t="s">
        <v>50</v>
      </c>
      <c r="FM7" s="227"/>
      <c r="FN7" s="227"/>
      <c r="FO7" s="228"/>
      <c r="FP7" s="227" t="s">
        <v>50</v>
      </c>
      <c r="FQ7" s="227"/>
      <c r="FR7" s="227"/>
      <c r="FS7" s="228"/>
      <c r="FT7" s="227" t="s">
        <v>50</v>
      </c>
      <c r="FU7" s="227"/>
      <c r="FV7" s="227"/>
      <c r="FW7" s="228"/>
      <c r="FX7" s="227" t="s">
        <v>50</v>
      </c>
      <c r="FY7" s="227"/>
      <c r="FZ7" s="227"/>
      <c r="GA7" s="228"/>
      <c r="GB7" s="227" t="s">
        <v>30</v>
      </c>
      <c r="GC7" s="227"/>
      <c r="GD7" s="227"/>
      <c r="GE7" s="228"/>
      <c r="GF7" s="226" t="s">
        <v>30</v>
      </c>
      <c r="GG7" s="227"/>
      <c r="GH7" s="227"/>
      <c r="GI7" s="228"/>
      <c r="GJ7" s="227" t="s">
        <v>30</v>
      </c>
      <c r="GK7" s="227"/>
      <c r="GL7" s="227"/>
      <c r="GM7" s="228"/>
      <c r="GN7" s="227" t="s">
        <v>30</v>
      </c>
      <c r="GO7" s="227"/>
      <c r="GP7" s="227"/>
      <c r="GQ7" s="228"/>
    </row>
    <row r="8" spans="1:291" s="84" customFormat="1" ht="19.5" customHeight="1" x14ac:dyDescent="0.25">
      <c r="C8" s="82" t="s">
        <v>68</v>
      </c>
      <c r="D8" s="227" t="s">
        <v>6</v>
      </c>
      <c r="E8" s="227"/>
      <c r="F8" s="227"/>
      <c r="G8" s="228"/>
      <c r="H8" s="226" t="s">
        <v>6</v>
      </c>
      <c r="I8" s="227"/>
      <c r="J8" s="227"/>
      <c r="K8" s="228"/>
      <c r="L8" s="226" t="s">
        <v>6</v>
      </c>
      <c r="M8" s="227"/>
      <c r="N8" s="227"/>
      <c r="O8" s="228"/>
      <c r="P8" s="226" t="s">
        <v>6</v>
      </c>
      <c r="Q8" s="227"/>
      <c r="R8" s="227"/>
      <c r="S8" s="228"/>
      <c r="T8" s="226" t="s">
        <v>8</v>
      </c>
      <c r="U8" s="227"/>
      <c r="V8" s="227"/>
      <c r="W8" s="228"/>
      <c r="X8" s="226" t="s">
        <v>8</v>
      </c>
      <c r="Y8" s="227"/>
      <c r="Z8" s="227"/>
      <c r="AA8" s="228"/>
      <c r="AB8" s="226" t="s">
        <v>8</v>
      </c>
      <c r="AC8" s="227"/>
      <c r="AD8" s="227"/>
      <c r="AE8" s="228"/>
      <c r="AF8" s="226" t="s">
        <v>8</v>
      </c>
      <c r="AG8" s="227"/>
      <c r="AH8" s="227"/>
      <c r="AI8" s="228"/>
      <c r="AJ8" s="226" t="s">
        <v>9</v>
      </c>
      <c r="AK8" s="227"/>
      <c r="AL8" s="227"/>
      <c r="AM8" s="228"/>
      <c r="AN8" s="226" t="s">
        <v>9</v>
      </c>
      <c r="AO8" s="227"/>
      <c r="AP8" s="227"/>
      <c r="AQ8" s="228"/>
      <c r="AR8" s="226" t="s">
        <v>9</v>
      </c>
      <c r="AS8" s="227"/>
      <c r="AT8" s="227"/>
      <c r="AU8" s="228"/>
      <c r="AV8" s="226" t="s">
        <v>9</v>
      </c>
      <c r="AW8" s="227"/>
      <c r="AX8" s="227"/>
      <c r="AY8" s="228"/>
      <c r="AZ8" s="226" t="s">
        <v>10</v>
      </c>
      <c r="BA8" s="227"/>
      <c r="BB8" s="227"/>
      <c r="BC8" s="228"/>
      <c r="BD8" s="226" t="s">
        <v>10</v>
      </c>
      <c r="BE8" s="227"/>
      <c r="BF8" s="227"/>
      <c r="BG8" s="228"/>
      <c r="BH8" s="226" t="s">
        <v>10</v>
      </c>
      <c r="BI8" s="227"/>
      <c r="BJ8" s="227"/>
      <c r="BK8" s="228"/>
      <c r="BL8" s="226" t="s">
        <v>10</v>
      </c>
      <c r="BM8" s="227"/>
      <c r="BN8" s="227"/>
      <c r="BO8" s="228"/>
      <c r="BP8" s="227" t="s">
        <v>11</v>
      </c>
      <c r="BQ8" s="227"/>
      <c r="BR8" s="227"/>
      <c r="BS8" s="228"/>
      <c r="BT8" s="227" t="s">
        <v>11</v>
      </c>
      <c r="BU8" s="227"/>
      <c r="BV8" s="227"/>
      <c r="BW8" s="228"/>
      <c r="BX8" s="227" t="s">
        <v>11</v>
      </c>
      <c r="BY8" s="227"/>
      <c r="BZ8" s="227"/>
      <c r="CA8" s="228"/>
      <c r="CB8" s="227" t="s">
        <v>11</v>
      </c>
      <c r="CC8" s="227"/>
      <c r="CD8" s="227"/>
      <c r="CE8" s="228"/>
      <c r="CF8" s="227" t="s">
        <v>19</v>
      </c>
      <c r="CG8" s="227"/>
      <c r="CH8" s="227"/>
      <c r="CI8" s="228"/>
      <c r="CJ8" s="227" t="s">
        <v>19</v>
      </c>
      <c r="CK8" s="227"/>
      <c r="CL8" s="227"/>
      <c r="CM8" s="228"/>
      <c r="CN8" s="227" t="s">
        <v>19</v>
      </c>
      <c r="CO8" s="227"/>
      <c r="CP8" s="227"/>
      <c r="CQ8" s="228"/>
      <c r="CR8" s="227" t="s">
        <v>19</v>
      </c>
      <c r="CS8" s="227"/>
      <c r="CT8" s="227"/>
      <c r="CU8" s="228"/>
      <c r="CV8" s="226" t="s">
        <v>12</v>
      </c>
      <c r="CW8" s="227"/>
      <c r="CX8" s="227"/>
      <c r="CY8" s="228"/>
      <c r="CZ8" s="226" t="s">
        <v>12</v>
      </c>
      <c r="DA8" s="227"/>
      <c r="DB8" s="227"/>
      <c r="DC8" s="228"/>
      <c r="DD8" s="227" t="s">
        <v>12</v>
      </c>
      <c r="DE8" s="227"/>
      <c r="DF8" s="227"/>
      <c r="DG8" s="228"/>
      <c r="DH8" s="227" t="s">
        <v>12</v>
      </c>
      <c r="DI8" s="227"/>
      <c r="DJ8" s="227"/>
      <c r="DK8" s="228"/>
      <c r="DL8" s="226" t="s">
        <v>13</v>
      </c>
      <c r="DM8" s="227"/>
      <c r="DN8" s="227"/>
      <c r="DO8" s="228"/>
      <c r="DP8" s="227" t="s">
        <v>13</v>
      </c>
      <c r="DQ8" s="227"/>
      <c r="DR8" s="227"/>
      <c r="DS8" s="228"/>
      <c r="DT8" s="227" t="s">
        <v>13</v>
      </c>
      <c r="DU8" s="227"/>
      <c r="DV8" s="227"/>
      <c r="DW8" s="228"/>
      <c r="DX8" s="227" t="s">
        <v>13</v>
      </c>
      <c r="DY8" s="227"/>
      <c r="DZ8" s="227"/>
      <c r="EA8" s="228"/>
      <c r="EB8" s="227" t="s">
        <v>65</v>
      </c>
      <c r="EC8" s="227"/>
      <c r="ED8" s="227"/>
      <c r="EE8" s="228"/>
      <c r="EF8" s="226" t="s">
        <v>65</v>
      </c>
      <c r="EG8" s="227"/>
      <c r="EH8" s="227"/>
      <c r="EI8" s="228"/>
      <c r="EJ8" s="227" t="s">
        <v>65</v>
      </c>
      <c r="EK8" s="227"/>
      <c r="EL8" s="227"/>
      <c r="EM8" s="228"/>
      <c r="EN8" s="227" t="s">
        <v>65</v>
      </c>
      <c r="EO8" s="227"/>
      <c r="EP8" s="227"/>
      <c r="EQ8" s="228"/>
      <c r="ER8" s="227" t="s">
        <v>14</v>
      </c>
      <c r="ES8" s="227"/>
      <c r="ET8" s="227"/>
      <c r="EU8" s="228"/>
      <c r="EV8" s="227" t="s">
        <v>14</v>
      </c>
      <c r="EW8" s="227"/>
      <c r="EX8" s="227"/>
      <c r="EY8" s="228"/>
      <c r="EZ8" s="227" t="s">
        <v>14</v>
      </c>
      <c r="FA8" s="227"/>
      <c r="FB8" s="227"/>
      <c r="FC8" s="228"/>
      <c r="FD8" s="227" t="s">
        <v>14</v>
      </c>
      <c r="FE8" s="227"/>
      <c r="FF8" s="227"/>
      <c r="FG8" s="228"/>
      <c r="FH8" s="227" t="s">
        <v>33</v>
      </c>
      <c r="FI8" s="227"/>
      <c r="FJ8" s="227"/>
      <c r="FK8" s="228"/>
      <c r="FL8" s="226" t="s">
        <v>33</v>
      </c>
      <c r="FM8" s="227"/>
      <c r="FN8" s="227"/>
      <c r="FO8" s="228"/>
      <c r="FP8" s="227" t="s">
        <v>33</v>
      </c>
      <c r="FQ8" s="227"/>
      <c r="FR8" s="227"/>
      <c r="FS8" s="228"/>
      <c r="FT8" s="227" t="s">
        <v>33</v>
      </c>
      <c r="FU8" s="227"/>
      <c r="FV8" s="227"/>
      <c r="FW8" s="228"/>
      <c r="FX8" s="227" t="s">
        <v>33</v>
      </c>
      <c r="FY8" s="227"/>
      <c r="FZ8" s="227"/>
      <c r="GA8" s="228"/>
      <c r="GB8" s="227" t="s">
        <v>15</v>
      </c>
      <c r="GC8" s="227"/>
      <c r="GD8" s="227"/>
      <c r="GE8" s="228"/>
      <c r="GF8" s="226" t="s">
        <v>15</v>
      </c>
      <c r="GG8" s="227"/>
      <c r="GH8" s="227"/>
      <c r="GI8" s="228"/>
      <c r="GJ8" s="227" t="s">
        <v>15</v>
      </c>
      <c r="GK8" s="227"/>
      <c r="GL8" s="227"/>
      <c r="GM8" s="228"/>
      <c r="GN8" s="227" t="s">
        <v>15</v>
      </c>
      <c r="GO8" s="227"/>
      <c r="GP8" s="227"/>
      <c r="GQ8" s="228"/>
    </row>
    <row r="9" spans="1:291" s="85" customFormat="1" ht="18.600000000000001" customHeight="1" x14ac:dyDescent="0.25">
      <c r="C9" s="83" t="s">
        <v>69</v>
      </c>
      <c r="D9" s="232" t="s">
        <v>18</v>
      </c>
      <c r="E9" s="232"/>
      <c r="F9" s="232"/>
      <c r="G9" s="233"/>
      <c r="H9" s="229" t="s">
        <v>23</v>
      </c>
      <c r="I9" s="230"/>
      <c r="J9" s="230"/>
      <c r="K9" s="231"/>
      <c r="L9" s="229" t="s">
        <v>24</v>
      </c>
      <c r="M9" s="230"/>
      <c r="N9" s="230"/>
      <c r="O9" s="231"/>
      <c r="P9" s="229" t="s">
        <v>25</v>
      </c>
      <c r="Q9" s="230"/>
      <c r="R9" s="230"/>
      <c r="S9" s="231"/>
      <c r="T9" s="234" t="s">
        <v>18</v>
      </c>
      <c r="U9" s="232"/>
      <c r="V9" s="232"/>
      <c r="W9" s="233"/>
      <c r="X9" s="229" t="s">
        <v>23</v>
      </c>
      <c r="Y9" s="230"/>
      <c r="Z9" s="230"/>
      <c r="AA9" s="231"/>
      <c r="AB9" s="229" t="s">
        <v>24</v>
      </c>
      <c r="AC9" s="230"/>
      <c r="AD9" s="230"/>
      <c r="AE9" s="231"/>
      <c r="AF9" s="229" t="s">
        <v>25</v>
      </c>
      <c r="AG9" s="230"/>
      <c r="AH9" s="230"/>
      <c r="AI9" s="231"/>
      <c r="AJ9" s="234" t="s">
        <v>18</v>
      </c>
      <c r="AK9" s="232"/>
      <c r="AL9" s="232"/>
      <c r="AM9" s="233"/>
      <c r="AN9" s="229" t="s">
        <v>23</v>
      </c>
      <c r="AO9" s="230"/>
      <c r="AP9" s="230"/>
      <c r="AQ9" s="231"/>
      <c r="AR9" s="229" t="s">
        <v>24</v>
      </c>
      <c r="AS9" s="230"/>
      <c r="AT9" s="230"/>
      <c r="AU9" s="231"/>
      <c r="AV9" s="229" t="s">
        <v>25</v>
      </c>
      <c r="AW9" s="230"/>
      <c r="AX9" s="230"/>
      <c r="AY9" s="231"/>
      <c r="AZ9" s="234" t="s">
        <v>18</v>
      </c>
      <c r="BA9" s="232"/>
      <c r="BB9" s="232"/>
      <c r="BC9" s="233"/>
      <c r="BD9" s="229" t="s">
        <v>23</v>
      </c>
      <c r="BE9" s="230"/>
      <c r="BF9" s="230"/>
      <c r="BG9" s="231"/>
      <c r="BH9" s="229" t="s">
        <v>24</v>
      </c>
      <c r="BI9" s="230"/>
      <c r="BJ9" s="230"/>
      <c r="BK9" s="231"/>
      <c r="BL9" s="229" t="s">
        <v>25</v>
      </c>
      <c r="BM9" s="230"/>
      <c r="BN9" s="230"/>
      <c r="BO9" s="231"/>
      <c r="BP9" s="232" t="s">
        <v>18</v>
      </c>
      <c r="BQ9" s="232"/>
      <c r="BR9" s="232"/>
      <c r="BS9" s="233"/>
      <c r="BT9" s="230" t="s">
        <v>23</v>
      </c>
      <c r="BU9" s="230"/>
      <c r="BV9" s="230"/>
      <c r="BW9" s="231"/>
      <c r="BX9" s="230" t="s">
        <v>24</v>
      </c>
      <c r="BY9" s="230"/>
      <c r="BZ9" s="230"/>
      <c r="CA9" s="231"/>
      <c r="CB9" s="230" t="s">
        <v>27</v>
      </c>
      <c r="CC9" s="230"/>
      <c r="CD9" s="230"/>
      <c r="CE9" s="231"/>
      <c r="CF9" s="232" t="s">
        <v>18</v>
      </c>
      <c r="CG9" s="232"/>
      <c r="CH9" s="232"/>
      <c r="CI9" s="233"/>
      <c r="CJ9" s="230" t="s">
        <v>23</v>
      </c>
      <c r="CK9" s="230"/>
      <c r="CL9" s="230"/>
      <c r="CM9" s="231"/>
      <c r="CN9" s="230" t="s">
        <v>24</v>
      </c>
      <c r="CO9" s="230"/>
      <c r="CP9" s="230"/>
      <c r="CQ9" s="231"/>
      <c r="CR9" s="230" t="s">
        <v>27</v>
      </c>
      <c r="CS9" s="230"/>
      <c r="CT9" s="230"/>
      <c r="CU9" s="231"/>
      <c r="CV9" s="234" t="s">
        <v>18</v>
      </c>
      <c r="CW9" s="232"/>
      <c r="CX9" s="232"/>
      <c r="CY9" s="233"/>
      <c r="CZ9" s="229" t="s">
        <v>23</v>
      </c>
      <c r="DA9" s="230"/>
      <c r="DB9" s="230"/>
      <c r="DC9" s="231"/>
      <c r="DD9" s="230" t="s">
        <v>24</v>
      </c>
      <c r="DE9" s="230"/>
      <c r="DF9" s="230"/>
      <c r="DG9" s="231"/>
      <c r="DH9" s="230" t="s">
        <v>27</v>
      </c>
      <c r="DI9" s="230"/>
      <c r="DJ9" s="230"/>
      <c r="DK9" s="231"/>
      <c r="DL9" s="234" t="s">
        <v>18</v>
      </c>
      <c r="DM9" s="232"/>
      <c r="DN9" s="232"/>
      <c r="DO9" s="233"/>
      <c r="DP9" s="230" t="s">
        <v>23</v>
      </c>
      <c r="DQ9" s="230"/>
      <c r="DR9" s="230"/>
      <c r="DS9" s="231"/>
      <c r="DT9" s="230" t="s">
        <v>24</v>
      </c>
      <c r="DU9" s="230"/>
      <c r="DV9" s="230"/>
      <c r="DW9" s="231"/>
      <c r="DX9" s="230" t="s">
        <v>27</v>
      </c>
      <c r="DY9" s="230"/>
      <c r="DZ9" s="230"/>
      <c r="EA9" s="231"/>
      <c r="EB9" s="232" t="s">
        <v>18</v>
      </c>
      <c r="EC9" s="232"/>
      <c r="ED9" s="232"/>
      <c r="EE9" s="233"/>
      <c r="EF9" s="229" t="s">
        <v>23</v>
      </c>
      <c r="EG9" s="230"/>
      <c r="EH9" s="230"/>
      <c r="EI9" s="231"/>
      <c r="EJ9" s="230" t="s">
        <v>24</v>
      </c>
      <c r="EK9" s="230"/>
      <c r="EL9" s="230"/>
      <c r="EM9" s="231"/>
      <c r="EN9" s="230" t="s">
        <v>27</v>
      </c>
      <c r="EO9" s="230"/>
      <c r="EP9" s="230"/>
      <c r="EQ9" s="231"/>
      <c r="ER9" s="232" t="s">
        <v>18</v>
      </c>
      <c r="ES9" s="232"/>
      <c r="ET9" s="232"/>
      <c r="EU9" s="233"/>
      <c r="EV9" s="230" t="s">
        <v>23</v>
      </c>
      <c r="EW9" s="230"/>
      <c r="EX9" s="230"/>
      <c r="EY9" s="231"/>
      <c r="EZ9" s="230" t="s">
        <v>24</v>
      </c>
      <c r="FA9" s="230"/>
      <c r="FB9" s="230"/>
      <c r="FC9" s="231"/>
      <c r="FD9" s="230" t="s">
        <v>27</v>
      </c>
      <c r="FE9" s="230"/>
      <c r="FF9" s="230"/>
      <c r="FG9" s="231"/>
      <c r="FH9" s="232" t="s">
        <v>18</v>
      </c>
      <c r="FI9" s="232"/>
      <c r="FJ9" s="232"/>
      <c r="FK9" s="233"/>
      <c r="FL9" s="229" t="s">
        <v>23</v>
      </c>
      <c r="FM9" s="230"/>
      <c r="FN9" s="230"/>
      <c r="FO9" s="231"/>
      <c r="FP9" s="230" t="s">
        <v>31</v>
      </c>
      <c r="FQ9" s="230"/>
      <c r="FR9" s="230"/>
      <c r="FS9" s="231"/>
      <c r="FT9" s="230" t="s">
        <v>28</v>
      </c>
      <c r="FU9" s="230"/>
      <c r="FV9" s="230"/>
      <c r="FW9" s="231"/>
      <c r="FX9" s="230" t="s">
        <v>29</v>
      </c>
      <c r="FY9" s="230"/>
      <c r="FZ9" s="230"/>
      <c r="GA9" s="231"/>
      <c r="GB9" s="232" t="s">
        <v>18</v>
      </c>
      <c r="GC9" s="232"/>
      <c r="GD9" s="232"/>
      <c r="GE9" s="233"/>
      <c r="GF9" s="229" t="s">
        <v>23</v>
      </c>
      <c r="GG9" s="230"/>
      <c r="GH9" s="230"/>
      <c r="GI9" s="231"/>
      <c r="GJ9" s="230" t="s">
        <v>24</v>
      </c>
      <c r="GK9" s="230"/>
      <c r="GL9" s="230"/>
      <c r="GM9" s="231"/>
      <c r="GN9" s="230" t="s">
        <v>27</v>
      </c>
      <c r="GO9" s="230"/>
      <c r="GP9" s="230"/>
      <c r="GQ9" s="231"/>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DATA'!F$11:F$14576,'WEEKLY DATA'!$A$11:$A$14576,'MONTHLY DATA'!$A11,'WEEKLY DATA'!$B$11:$B$14576,'MONTHLY DATA'!$B11)</f>
        <v>333.25</v>
      </c>
      <c r="G11" s="154"/>
      <c r="H11" s="169"/>
      <c r="I11" s="78"/>
      <c r="J11" s="78"/>
      <c r="K11" s="154"/>
      <c r="L11" s="169"/>
      <c r="M11" s="78"/>
      <c r="N11" s="78"/>
      <c r="O11" s="154"/>
      <c r="P11" s="169"/>
      <c r="Q11" s="78"/>
      <c r="R11" s="78"/>
      <c r="S11" s="154"/>
      <c r="T11" s="169"/>
      <c r="U11" s="78"/>
      <c r="V11" s="78">
        <f>AVERAGEIFS('WEEKLY DATA'!V$11:V$14576,'WEEKLY DATA'!$A$11:$A$14576,'MONTHLY DATA'!$A11,'WEEKLY DATA'!$B$11:$B$14576,'MONTHLY DATA'!$B11)</f>
        <v>266.75</v>
      </c>
      <c r="W11" s="154"/>
      <c r="X11" s="169"/>
      <c r="Y11" s="78"/>
      <c r="Z11" s="78"/>
      <c r="AA11" s="154"/>
      <c r="AB11" s="169"/>
      <c r="AC11" s="78"/>
      <c r="AD11" s="78"/>
      <c r="AE11" s="154"/>
      <c r="AF11" s="169"/>
      <c r="AG11" s="78"/>
      <c r="AH11" s="78"/>
      <c r="AI11" s="154"/>
      <c r="AJ11" s="169"/>
      <c r="AK11" s="78"/>
      <c r="AL11" s="78">
        <f>AVERAGEIFS('WEEKLY DATA'!AL$11:AL$14576,'WEEKLY DATA'!$A$11:$A$14576,'MONTHLY DATA'!$A11,'WEEKLY DATA'!$B$11:$B$14576,'MONTHLY DATA'!$B11)</f>
        <v>282.5</v>
      </c>
      <c r="AM11" s="154"/>
      <c r="AN11" s="169"/>
      <c r="AO11" s="78"/>
      <c r="AP11" s="78"/>
      <c r="AQ11" s="154"/>
      <c r="AR11" s="169"/>
      <c r="AS11" s="78"/>
      <c r="AT11" s="78"/>
      <c r="AU11" s="154"/>
      <c r="AV11" s="169"/>
      <c r="AW11" s="78"/>
      <c r="AX11" s="78"/>
      <c r="AY11" s="154"/>
      <c r="AZ11" s="169"/>
      <c r="BA11" s="78"/>
      <c r="BB11" s="78">
        <f>AVERAGEIFS('WEEKLY DATA'!BB$11:BB$14576,'WEEKLY DATA'!$A$11:$A$14576,'MONTHLY DATA'!$A11,'WEEKLY DATA'!$B$11:$B$14576,'MONTHLY DATA'!$B11)</f>
        <v>255</v>
      </c>
      <c r="BC11" s="154"/>
      <c r="BD11" s="169"/>
      <c r="BE11" s="78"/>
      <c r="BF11" s="78"/>
      <c r="BG11" s="154"/>
      <c r="BH11" s="169"/>
      <c r="BI11" s="78"/>
      <c r="BJ11" s="78"/>
      <c r="BK11" s="154"/>
      <c r="BL11" s="169"/>
      <c r="BM11" s="78"/>
      <c r="BN11" s="78"/>
      <c r="BO11" s="154"/>
      <c r="BP11" s="78"/>
      <c r="BQ11" s="78"/>
      <c r="BR11" s="78">
        <f>AVERAGEIFS('WEEKLY DATA'!BR$11:BR$14576,'WEEKLY DATA'!$A$11:$A$14576,'MONTHLY DATA'!$A11,'WEEKLY DATA'!$B$11:$B$14576,'MONTHLY DATA'!$B11)</f>
        <v>259</v>
      </c>
      <c r="BS11" s="154"/>
      <c r="BT11" s="78"/>
      <c r="BU11" s="78"/>
      <c r="BV11" s="78"/>
      <c r="BW11" s="154"/>
      <c r="BX11" s="78"/>
      <c r="BY11" s="78"/>
      <c r="BZ11" s="78"/>
      <c r="CA11" s="154"/>
      <c r="CB11" s="78"/>
      <c r="CC11" s="78"/>
      <c r="CD11" s="78"/>
      <c r="CE11" s="154"/>
      <c r="CF11" s="78"/>
      <c r="CG11" s="78"/>
      <c r="CH11" s="78">
        <f>AVERAGEIFS('WEEKLY DATA'!CH$11:CH$14576,'WEEKLY DATA'!$A$11:$A$14576,'MONTHLY DATA'!$A11,'WEEKLY DATA'!$B$11:$B$14576,'MONTHLY DATA'!$B11)</f>
        <v>206</v>
      </c>
      <c r="CI11" s="154"/>
      <c r="CJ11" s="78"/>
      <c r="CK11" s="78"/>
      <c r="CL11" s="78"/>
      <c r="CM11" s="154"/>
      <c r="CN11" s="78"/>
      <c r="CO11" s="78"/>
      <c r="CP11" s="78"/>
      <c r="CQ11" s="154"/>
      <c r="CR11" s="78"/>
      <c r="CS11" s="78"/>
      <c r="CT11" s="78"/>
      <c r="CU11" s="154"/>
      <c r="CV11" s="169"/>
      <c r="CW11" s="78"/>
      <c r="CX11" s="78">
        <f>AVERAGEIFS('WEEKLY DATA'!CX$11:CX$14576,'WEEKLY DATA'!$A$11:$A$14576,'MONTHLY DATA'!$A11,'WEEKLY DATA'!$B$11:$B$14576,'MONTHLY DATA'!$B11)</f>
        <v>253.75</v>
      </c>
      <c r="CY11" s="154"/>
      <c r="CZ11" s="169"/>
      <c r="DA11" s="78"/>
      <c r="DB11" s="78"/>
      <c r="DC11" s="154"/>
      <c r="DD11" s="78"/>
      <c r="DE11" s="78"/>
      <c r="DF11" s="78"/>
      <c r="DG11" s="154"/>
      <c r="DH11" s="78"/>
      <c r="DI11" s="78"/>
      <c r="DJ11" s="78"/>
      <c r="DK11" s="154"/>
      <c r="DL11" s="169"/>
      <c r="DM11" s="78"/>
      <c r="DN11" s="78">
        <f>AVERAGEIFS('WEEKLY DATA'!DN$11:DN$14576,'WEEKLY DATA'!$A$11:$A$14576,'MONTHLY DATA'!$A11,'WEEKLY DATA'!$B$11:$B$14576,'MONTHLY DATA'!$B11)</f>
        <v>202.25</v>
      </c>
      <c r="DO11" s="154"/>
      <c r="DP11" s="78"/>
      <c r="DQ11" s="78"/>
      <c r="DR11" s="78"/>
      <c r="DS11" s="154"/>
      <c r="DT11" s="78"/>
      <c r="DU11" s="78"/>
      <c r="DV11" s="78"/>
      <c r="DW11" s="154"/>
      <c r="DX11" s="78"/>
      <c r="DY11" s="78"/>
      <c r="DZ11" s="78"/>
      <c r="EA11" s="154"/>
      <c r="EB11" s="78"/>
      <c r="EC11" s="78"/>
      <c r="ED11" s="78">
        <f>AVERAGEIFS('WEEKLY DATA'!ED$11:ED$14576,'WEEKLY DATA'!$A$11:$A$14576,'MONTHLY DATA'!$A11,'WEEKLY DATA'!$B$11:$B$14576,'MONTHLY DATA'!$B11)</f>
        <v>217.75</v>
      </c>
      <c r="EE11" s="154"/>
      <c r="EF11" s="169"/>
      <c r="EG11" s="78"/>
      <c r="EH11" s="78"/>
      <c r="EI11" s="154"/>
      <c r="EJ11" s="78"/>
      <c r="EK11" s="78"/>
      <c r="EL11" s="78"/>
      <c r="EM11" s="154"/>
      <c r="EN11" s="78"/>
      <c r="EO11" s="78"/>
      <c r="EP11" s="78"/>
      <c r="EQ11" s="154"/>
      <c r="ER11" s="78"/>
      <c r="ES11" s="78"/>
      <c r="ET11" s="78">
        <f>AVERAGEIFS('WEEKLY DATA'!ET$11:ET$14576,'WEEKLY DATA'!$A$11:$A$14576,'MONTHLY DATA'!$A11,'WEEKLY DATA'!$B$11:$B$14576,'MONTHLY DATA'!$B11)</f>
        <v>227</v>
      </c>
      <c r="EU11" s="154"/>
      <c r="EV11" s="78"/>
      <c r="EW11" s="78"/>
      <c r="EX11" s="78"/>
      <c r="EY11" s="154"/>
      <c r="EZ11" s="78"/>
      <c r="FA11" s="78"/>
      <c r="FB11" s="78"/>
      <c r="FC11" s="154"/>
      <c r="FD11" s="78"/>
      <c r="FE11" s="78"/>
      <c r="FF11" s="78"/>
      <c r="FG11" s="154"/>
      <c r="FH11" s="78"/>
      <c r="FI11" s="78"/>
      <c r="FJ11" s="78">
        <f>AVERAGEIFS('WEEKLY DATA'!FJ$11:FJ$14576,'WEEKLY DATA'!$A$11:$A$14576,'MONTHLY DATA'!$A11,'WEEKLY DATA'!$B$11:$B$14576,'MONTHLY DATA'!$B11)</f>
        <v>228.25</v>
      </c>
      <c r="FK11" s="154"/>
      <c r="FL11" s="169"/>
      <c r="FM11" s="78"/>
      <c r="FN11" s="78"/>
      <c r="FO11" s="154"/>
      <c r="FP11" s="78"/>
      <c r="FQ11" s="78"/>
      <c r="FR11" s="78"/>
      <c r="FS11" s="154"/>
      <c r="FT11" s="78"/>
      <c r="FU11" s="78"/>
      <c r="FV11" s="78">
        <f>AVERAGEIFS('WEEKLY DATA'!FV$11:FV$14576,'WEEKLY DATA'!$A$11:$A$14576,'MONTHLY DATA'!$A11,'WEEKLY DATA'!$B$11:$B$14576,'MONTHLY DATA'!$B11)</f>
        <v>210</v>
      </c>
      <c r="FW11" s="154"/>
      <c r="FX11" s="78"/>
      <c r="FY11" s="78"/>
      <c r="FZ11" s="78"/>
      <c r="GA11" s="154"/>
      <c r="GB11" s="78"/>
      <c r="GC11" s="78"/>
      <c r="GD11" s="78">
        <f>AVERAGEIFS('WEEKLY DATA'!GD$11:GD$14576,'WEEKLY DATA'!$A$11:$A$14576,'MONTHLY DATA'!$A11,'WEEKLY DATA'!$B$11:$B$14576,'MONTHLY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DATA'!F$11:F$14576,'WEEKLY DATA'!$A$11:$A$14576,'MONTHLY DATA'!$A12,'WEEKLY DATA'!$B$11:$B$14576,'MONTHLY DATA'!$B12)</f>
        <v>325</v>
      </c>
      <c r="G12" s="154">
        <f>F12/F11-1</f>
        <v>-2.4756189047261845E-2</v>
      </c>
      <c r="H12" s="169"/>
      <c r="I12" s="78"/>
      <c r="J12" s="78"/>
      <c r="K12" s="154"/>
      <c r="L12" s="169"/>
      <c r="M12" s="78"/>
      <c r="N12" s="78"/>
      <c r="O12" s="154"/>
      <c r="P12" s="169"/>
      <c r="Q12" s="78"/>
      <c r="R12" s="78"/>
      <c r="S12" s="154"/>
      <c r="T12" s="169"/>
      <c r="U12" s="78"/>
      <c r="V12" s="78">
        <f>AVERAGEIFS('WEEKLY DATA'!V$11:V$14576,'WEEKLY DATA'!$A$11:$A$14576,'MONTHLY DATA'!$A12,'WEEKLY DATA'!$B$11:$B$14576,'MONTHLY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DATA'!AL$11:AL$14576,'WEEKLY DATA'!$A$11:$A$14576,'MONTHLY DATA'!$A12,'WEEKLY DATA'!$B$11:$B$14576,'MONTHLY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DATA'!BB$11:BB$14576,'WEEKLY DATA'!$A$11:$A$14576,'MONTHLY DATA'!$A12,'WEEKLY DATA'!$B$11:$B$14576,'MONTHLY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DATA'!BR$11:BR$14576,'WEEKLY DATA'!$A$11:$A$14576,'MONTHLY DATA'!$A12,'WEEKLY DATA'!$B$11:$B$14576,'MONTHLY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DATA'!CH$11:CH$14576,'WEEKLY DATA'!$A$11:$A$14576,'MONTHLY DATA'!$A12,'WEEKLY DATA'!$B$11:$B$14576,'MONTHLY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DATA'!CX$11:CX$14576,'WEEKLY DATA'!$A$11:$A$14576,'MONTHLY DATA'!$A12,'WEEKLY DATA'!$B$11:$B$14576,'MONTHLY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DATA'!DN$11:DN$14576,'WEEKLY DATA'!$A$11:$A$14576,'MONTHLY DATA'!$A12,'WEEKLY DATA'!$B$11:$B$14576,'MONTHLY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DATA'!ED$11:ED$14576,'WEEKLY DATA'!$A$11:$A$14576,'MONTHLY DATA'!$A12,'WEEKLY DATA'!$B$11:$B$14576,'MONTHLY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DATA'!ET$11:ET$14576,'WEEKLY DATA'!$A$11:$A$14576,'MONTHLY DATA'!$A12,'WEEKLY DATA'!$B$11:$B$14576,'MONTHLY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DATA'!FJ$11:FJ$14576,'WEEKLY DATA'!$A$11:$A$14576,'MONTHLY DATA'!$A12,'WEEKLY DATA'!$B$11:$B$14576,'MONTHLY DATA'!$B12)</f>
        <v>225</v>
      </c>
      <c r="FK12" s="154">
        <f>FJ12/FJ11-1</f>
        <v>-1.4238773274917849E-2</v>
      </c>
      <c r="FL12" s="169"/>
      <c r="FM12" s="78"/>
      <c r="FN12" s="78"/>
      <c r="FO12" s="154"/>
      <c r="FP12" s="78"/>
      <c r="FQ12" s="78"/>
      <c r="FR12" s="78"/>
      <c r="FS12" s="154"/>
      <c r="FT12" s="78"/>
      <c r="FU12" s="78"/>
      <c r="FV12" s="78">
        <f>AVERAGEIFS('WEEKLY DATA'!FV$11:FV$14576,'WEEKLY DATA'!$A$11:$A$14576,'MONTHLY DATA'!$A12,'WEEKLY DATA'!$B$11:$B$14576,'MONTHLY DATA'!$B12)</f>
        <v>190</v>
      </c>
      <c r="FW12" s="154">
        <f>FV12/FV11-1</f>
        <v>-9.5238095238095233E-2</v>
      </c>
      <c r="FX12" s="78"/>
      <c r="FY12" s="78"/>
      <c r="FZ12" s="78"/>
      <c r="GA12" s="154"/>
      <c r="GB12" s="78"/>
      <c r="GC12" s="78"/>
      <c r="GD12" s="78">
        <f>AVERAGEIFS('WEEKLY DATA'!GD$11:GD$14576,'WEEKLY DATA'!$A$11:$A$14576,'MONTHLY DATA'!$A12,'WEEKLY DATA'!$B$11:$B$14576,'MONTHLY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DATA'!F$11:F$14576,'WEEKLY DATA'!$A$11:$A$14576,'MONTHLY DATA'!$A13,'WEEKLY DATA'!$B$11:$B$14576,'MONTHLY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DATA'!V$11:V$14576,'WEEKLY DATA'!$A$11:$A$14576,'MONTHLY DATA'!$A13,'WEEKLY DATA'!$B$11:$B$14576,'MONTHLY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DATA'!AL$11:AL$14576,'WEEKLY DATA'!$A$11:$A$14576,'MONTHLY DATA'!$A13,'WEEKLY DATA'!$B$11:$B$14576,'MONTHLY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DATA'!BB$11:BB$14576,'WEEKLY DATA'!$A$11:$A$14576,'MONTHLY DATA'!$A13,'WEEKLY DATA'!$B$11:$B$14576,'MONTHLY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DATA'!BR$11:BR$14576,'WEEKLY DATA'!$A$11:$A$14576,'MONTHLY DATA'!$A13,'WEEKLY DATA'!$B$11:$B$14576,'MONTHLY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DATA'!CH$11:CH$14576,'WEEKLY DATA'!$A$11:$A$14576,'MONTHLY DATA'!$A13,'WEEKLY DATA'!$B$11:$B$14576,'MONTHLY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DATA'!CX$11:CX$14576,'WEEKLY DATA'!$A$11:$A$14576,'MONTHLY DATA'!$A13,'WEEKLY DATA'!$B$11:$B$14576,'MONTHLY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DATA'!DN$11:DN$14576,'WEEKLY DATA'!$A$11:$A$14576,'MONTHLY DATA'!$A13,'WEEKLY DATA'!$B$11:$B$14576,'MONTHLY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DATA'!ED$11:ED$14576,'WEEKLY DATA'!$A$11:$A$14576,'MONTHLY DATA'!$A13,'WEEKLY DATA'!$B$11:$B$14576,'MONTHLY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DATA'!ET$11:ET$14576,'WEEKLY DATA'!$A$11:$A$14576,'MONTHLY DATA'!$A13,'WEEKLY DATA'!$B$11:$B$14576,'MONTHLY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DATA'!FJ$11:FJ$14576,'WEEKLY DATA'!$A$11:$A$14576,'MONTHLY DATA'!$A13,'WEEKLY DATA'!$B$11:$B$14576,'MONTHLY DATA'!$B13)</f>
        <v>227.2</v>
      </c>
      <c r="FK13" s="154">
        <f t="shared" ref="FK13:FK76" si="16">FJ13/FJ12-1</f>
        <v>9.7777777777776631E-3</v>
      </c>
      <c r="FL13" s="169"/>
      <c r="FM13" s="78"/>
      <c r="FN13" s="78"/>
      <c r="FO13" s="154"/>
      <c r="FP13" s="78"/>
      <c r="FQ13" s="78"/>
      <c r="FR13" s="78"/>
      <c r="FS13" s="154"/>
      <c r="FT13" s="78"/>
      <c r="FU13" s="78"/>
      <c r="FV13" s="78">
        <f>AVERAGEIFS('WEEKLY DATA'!FV$11:FV$14576,'WEEKLY DATA'!$A$11:$A$14576,'MONTHLY DATA'!$A13,'WEEKLY DATA'!$B$11:$B$14576,'MONTHLY DATA'!$B13)</f>
        <v>188</v>
      </c>
      <c r="FW13" s="154">
        <f t="shared" ref="FW13:FW76" si="17">FV13/FV12-1</f>
        <v>-1.0526315789473717E-2</v>
      </c>
      <c r="FX13" s="78"/>
      <c r="FY13" s="78"/>
      <c r="FZ13" s="78"/>
      <c r="GA13" s="154"/>
      <c r="GB13" s="78"/>
      <c r="GC13" s="78"/>
      <c r="GD13" s="78">
        <f>AVERAGEIFS('WEEKLY DATA'!GD$11:GD$14576,'WEEKLY DATA'!$A$11:$A$14576,'MONTHLY DATA'!$A13,'WEEKLY DATA'!$B$11:$B$14576,'MONTHLY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DATA'!F$11:F$14576,'WEEKLY DATA'!$A$11:$A$14576,'MONTHLY DATA'!$A14,'WEEKLY DATA'!$B$11:$B$14576,'MONTHLY DATA'!$B14)</f>
        <v>327</v>
      </c>
      <c r="G14" s="154">
        <f t="shared" si="6"/>
        <v>-3.6563071297989191E-3</v>
      </c>
      <c r="H14" s="169"/>
      <c r="I14" s="78"/>
      <c r="J14" s="78"/>
      <c r="K14" s="154"/>
      <c r="L14" s="169"/>
      <c r="M14" s="78"/>
      <c r="N14" s="78"/>
      <c r="O14" s="154"/>
      <c r="P14" s="169"/>
      <c r="Q14" s="78"/>
      <c r="R14" s="78"/>
      <c r="S14" s="154"/>
      <c r="T14" s="169"/>
      <c r="U14" s="78"/>
      <c r="V14" s="78">
        <f>AVERAGEIFS('WEEKLY DATA'!V$11:V$14576,'WEEKLY DATA'!$A$11:$A$14576,'MONTHLY DATA'!$A14,'WEEKLY DATA'!$B$11:$B$14576,'MONTHLY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DATA'!AL$11:AL$14576,'WEEKLY DATA'!$A$11:$A$14576,'MONTHLY DATA'!$A14,'WEEKLY DATA'!$B$11:$B$14576,'MONTHLY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DATA'!BB$11:BB$14576,'WEEKLY DATA'!$A$11:$A$14576,'MONTHLY DATA'!$A14,'WEEKLY DATA'!$B$11:$B$14576,'MONTHLY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DATA'!BR$11:BR$14576,'WEEKLY DATA'!$A$11:$A$14576,'MONTHLY DATA'!$A14,'WEEKLY DATA'!$B$11:$B$14576,'MONTHLY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DATA'!CH$11:CH$14576,'WEEKLY DATA'!$A$11:$A$14576,'MONTHLY DATA'!$A14,'WEEKLY DATA'!$B$11:$B$14576,'MONTHLY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DATA'!CX$11:CX$14576,'WEEKLY DATA'!$A$11:$A$14576,'MONTHLY DATA'!$A14,'WEEKLY DATA'!$B$11:$B$14576,'MONTHLY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DATA'!DN$11:DN$14576,'WEEKLY DATA'!$A$11:$A$14576,'MONTHLY DATA'!$A14,'WEEKLY DATA'!$B$11:$B$14576,'MONTHLY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DATA'!ED$11:ED$14576,'WEEKLY DATA'!$A$11:$A$14576,'MONTHLY DATA'!$A14,'WEEKLY DATA'!$B$11:$B$14576,'MONTHLY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DATA'!ET$11:ET$14576,'WEEKLY DATA'!$A$11:$A$14576,'MONTHLY DATA'!$A14,'WEEKLY DATA'!$B$11:$B$14576,'MONTHLY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DATA'!FJ$11:FJ$14576,'WEEKLY DATA'!$A$11:$A$14576,'MONTHLY DATA'!$A14,'WEEKLY DATA'!$B$11:$B$14576,'MONTHLY DATA'!$B14)</f>
        <v>215.25</v>
      </c>
      <c r="FK14" s="154">
        <f t="shared" si="16"/>
        <v>-5.2596830985915499E-2</v>
      </c>
      <c r="FL14" s="169"/>
      <c r="FM14" s="78"/>
      <c r="FN14" s="78"/>
      <c r="FO14" s="154"/>
      <c r="FP14" s="78"/>
      <c r="FQ14" s="78"/>
      <c r="FR14" s="78"/>
      <c r="FS14" s="154"/>
      <c r="FT14" s="78"/>
      <c r="FU14" s="78"/>
      <c r="FV14" s="78">
        <f>AVERAGEIFS('WEEKLY DATA'!FV$11:FV$14576,'WEEKLY DATA'!$A$11:$A$14576,'MONTHLY DATA'!$A14,'WEEKLY DATA'!$B$11:$B$14576,'MONTHLY DATA'!$B14)</f>
        <v>180</v>
      </c>
      <c r="FW14" s="154">
        <f t="shared" si="17"/>
        <v>-4.2553191489361653E-2</v>
      </c>
      <c r="FX14" s="78"/>
      <c r="FY14" s="78"/>
      <c r="FZ14" s="78"/>
      <c r="GA14" s="154"/>
      <c r="GB14" s="78"/>
      <c r="GC14" s="78"/>
      <c r="GD14" s="78">
        <f>AVERAGEIFS('WEEKLY DATA'!GD$11:GD$14576,'WEEKLY DATA'!$A$11:$A$14576,'MONTHLY DATA'!$A14,'WEEKLY DATA'!$B$11:$B$14576,'MONTHLY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DATA'!F$11:F$14576,'WEEKLY DATA'!$A$11:$A$14576,'MONTHLY DATA'!$A15,'WEEKLY DATA'!$B$11:$B$14576,'MONTHLY DATA'!$B15)</f>
        <v>317</v>
      </c>
      <c r="G15" s="154">
        <f t="shared" si="6"/>
        <v>-3.0581039755351647E-2</v>
      </c>
      <c r="H15" s="169"/>
      <c r="I15" s="78"/>
      <c r="J15" s="78"/>
      <c r="K15" s="154"/>
      <c r="L15" s="169"/>
      <c r="M15" s="78"/>
      <c r="N15" s="78"/>
      <c r="O15" s="154"/>
      <c r="P15" s="169"/>
      <c r="Q15" s="78"/>
      <c r="R15" s="78"/>
      <c r="S15" s="154"/>
      <c r="T15" s="169"/>
      <c r="U15" s="78"/>
      <c r="V15" s="78">
        <f>AVERAGEIFS('WEEKLY DATA'!V$11:V$14576,'WEEKLY DATA'!$A$11:$A$14576,'MONTHLY DATA'!$A15,'WEEKLY DATA'!$B$11:$B$14576,'MONTHLY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DATA'!AL$11:AL$14576,'WEEKLY DATA'!$A$11:$A$14576,'MONTHLY DATA'!$A15,'WEEKLY DATA'!$B$11:$B$14576,'MONTHLY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DATA'!BB$11:BB$14576,'WEEKLY DATA'!$A$11:$A$14576,'MONTHLY DATA'!$A15,'WEEKLY DATA'!$B$11:$B$14576,'MONTHLY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DATA'!BR$11:BR$14576,'WEEKLY DATA'!$A$11:$A$14576,'MONTHLY DATA'!$A15,'WEEKLY DATA'!$B$11:$B$14576,'MONTHLY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DATA'!CH$11:CH$14576,'WEEKLY DATA'!$A$11:$A$14576,'MONTHLY DATA'!$A15,'WEEKLY DATA'!$B$11:$B$14576,'MONTHLY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DATA'!CX$11:CX$14576,'WEEKLY DATA'!$A$11:$A$14576,'MONTHLY DATA'!$A15,'WEEKLY DATA'!$B$11:$B$14576,'MONTHLY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DATA'!DN$11:DN$14576,'WEEKLY DATA'!$A$11:$A$14576,'MONTHLY DATA'!$A15,'WEEKLY DATA'!$B$11:$B$14576,'MONTHLY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DATA'!ED$11:ED$14576,'WEEKLY DATA'!$A$11:$A$14576,'MONTHLY DATA'!$A15,'WEEKLY DATA'!$B$11:$B$14576,'MONTHLY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DATA'!ET$11:ET$14576,'WEEKLY DATA'!$A$11:$A$14576,'MONTHLY DATA'!$A15,'WEEKLY DATA'!$B$11:$B$14576,'MONTHLY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DATA'!FJ$11:FJ$14576,'WEEKLY DATA'!$A$11:$A$14576,'MONTHLY DATA'!$A15,'WEEKLY DATA'!$B$11:$B$14576,'MONTHLY DATA'!$B15)</f>
        <v>215</v>
      </c>
      <c r="FK15" s="154">
        <f t="shared" si="16"/>
        <v>-1.1614401858304202E-3</v>
      </c>
      <c r="FL15" s="169"/>
      <c r="FM15" s="78"/>
      <c r="FN15" s="78"/>
      <c r="FO15" s="154"/>
      <c r="FP15" s="78"/>
      <c r="FQ15" s="78"/>
      <c r="FR15" s="78"/>
      <c r="FS15" s="154"/>
      <c r="FT15" s="78"/>
      <c r="FU15" s="78"/>
      <c r="FV15" s="78">
        <f>AVERAGEIFS('WEEKLY DATA'!FV$11:FV$14576,'WEEKLY DATA'!$A$11:$A$14576,'MONTHLY DATA'!$A15,'WEEKLY DATA'!$B$11:$B$14576,'MONTHLY DATA'!$B15)</f>
        <v>177.5</v>
      </c>
      <c r="FW15" s="154">
        <f t="shared" si="17"/>
        <v>-1.388888888888884E-2</v>
      </c>
      <c r="FX15" s="78"/>
      <c r="FY15" s="78"/>
      <c r="FZ15" s="78"/>
      <c r="GA15" s="154"/>
      <c r="GB15" s="78"/>
      <c r="GC15" s="78"/>
      <c r="GD15" s="78">
        <f>AVERAGEIFS('WEEKLY DATA'!GD$11:GD$14576,'WEEKLY DATA'!$A$11:$A$14576,'MONTHLY DATA'!$A15,'WEEKLY DATA'!$B$11:$B$14576,'MONTHLY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DATA'!F$11:F$14576,'WEEKLY DATA'!$A$11:$A$14576,'MONTHLY DATA'!$A16,'WEEKLY DATA'!$B$11:$B$14576,'MONTHLY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DATA'!V$11:V$14576,'WEEKLY DATA'!$A$11:$A$14576,'MONTHLY DATA'!$A16,'WEEKLY DATA'!$B$11:$B$14576,'MONTHLY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DATA'!AL$11:AL$14576,'WEEKLY DATA'!$A$11:$A$14576,'MONTHLY DATA'!$A16,'WEEKLY DATA'!$B$11:$B$14576,'MONTHLY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DATA'!BB$11:BB$14576,'WEEKLY DATA'!$A$11:$A$14576,'MONTHLY DATA'!$A16,'WEEKLY DATA'!$B$11:$B$14576,'MONTHLY DATA'!$B16)</f>
        <v>210</v>
      </c>
      <c r="BC16" s="154">
        <f t="shared" si="9"/>
        <v>0</v>
      </c>
      <c r="BD16" s="169"/>
      <c r="BE16" s="78"/>
      <c r="BF16" s="78"/>
      <c r="BG16" s="154"/>
      <c r="BH16" s="169"/>
      <c r="BI16" s="78"/>
      <c r="BJ16" s="78"/>
      <c r="BK16" s="154"/>
      <c r="BL16" s="169"/>
      <c r="BM16" s="78"/>
      <c r="BN16" s="78"/>
      <c r="BO16" s="154"/>
      <c r="BP16" s="78"/>
      <c r="BQ16" s="78"/>
      <c r="BR16" s="78">
        <f>AVERAGEIFS('WEEKLY DATA'!BR$11:BR$14576,'WEEKLY DATA'!$A$11:$A$14576,'MONTHLY DATA'!$A16,'WEEKLY DATA'!$B$11:$B$14576,'MONTHLY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DATA'!CH$11:CH$14576,'WEEKLY DATA'!$A$11:$A$14576,'MONTHLY DATA'!$A16,'WEEKLY DATA'!$B$11:$B$14576,'MONTHLY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DATA'!CX$11:CX$14576,'WEEKLY DATA'!$A$11:$A$14576,'MONTHLY DATA'!$A16,'WEEKLY DATA'!$B$11:$B$14576,'MONTHLY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DATA'!DN$11:DN$14576,'WEEKLY DATA'!$A$11:$A$14576,'MONTHLY DATA'!$A16,'WEEKLY DATA'!$B$11:$B$14576,'MONTHLY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DATA'!ED$11:ED$14576,'WEEKLY DATA'!$A$11:$A$14576,'MONTHLY DATA'!$A16,'WEEKLY DATA'!$B$11:$B$14576,'MONTHLY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DATA'!ET$11:ET$14576,'WEEKLY DATA'!$A$11:$A$14576,'MONTHLY DATA'!$A16,'WEEKLY DATA'!$B$11:$B$14576,'MONTHLY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DATA'!FJ$11:FJ$14576,'WEEKLY DATA'!$A$11:$A$14576,'MONTHLY DATA'!$A16,'WEEKLY DATA'!$B$11:$B$14576,'MONTHLY DATA'!$B16)</f>
        <v>225.6</v>
      </c>
      <c r="FK16" s="154">
        <f t="shared" si="16"/>
        <v>4.9302325581395356E-2</v>
      </c>
      <c r="FL16" s="169"/>
      <c r="FM16" s="78"/>
      <c r="FN16" s="78"/>
      <c r="FO16" s="154"/>
      <c r="FP16" s="78"/>
      <c r="FQ16" s="78"/>
      <c r="FR16" s="78"/>
      <c r="FS16" s="154"/>
      <c r="FT16" s="78"/>
      <c r="FU16" s="78"/>
      <c r="FV16" s="78">
        <f>AVERAGEIFS('WEEKLY DATA'!FV$11:FV$14576,'WEEKLY DATA'!$A$11:$A$14576,'MONTHLY DATA'!$A16,'WEEKLY DATA'!$B$11:$B$14576,'MONTHLY DATA'!$B16)</f>
        <v>180</v>
      </c>
      <c r="FW16" s="154">
        <f t="shared" si="17"/>
        <v>1.4084507042253502E-2</v>
      </c>
      <c r="FX16" s="78"/>
      <c r="FY16" s="78"/>
      <c r="FZ16" s="78"/>
      <c r="GA16" s="154"/>
      <c r="GB16" s="78"/>
      <c r="GC16" s="78"/>
      <c r="GD16" s="78">
        <f>AVERAGEIFS('WEEKLY DATA'!GD$11:GD$14576,'WEEKLY DATA'!$A$11:$A$14576,'MONTHLY DATA'!$A16,'WEEKLY DATA'!$B$11:$B$14576,'MONTHLY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DATA'!F$11:F$14576,'WEEKLY DATA'!$A$11:$A$14576,'MONTHLY DATA'!$A17,'WEEKLY DATA'!$B$11:$B$14576,'MONTHLY DATA'!$B17)</f>
        <v>333.25</v>
      </c>
      <c r="G17" s="154">
        <f t="shared" si="6"/>
        <v>2.9820766378244601E-2</v>
      </c>
      <c r="H17" s="169"/>
      <c r="I17" s="78"/>
      <c r="J17" s="78"/>
      <c r="K17" s="154"/>
      <c r="L17" s="169"/>
      <c r="M17" s="78"/>
      <c r="N17" s="78"/>
      <c r="O17" s="154"/>
      <c r="P17" s="169"/>
      <c r="Q17" s="78"/>
      <c r="R17" s="78"/>
      <c r="S17" s="154"/>
      <c r="T17" s="169"/>
      <c r="U17" s="78"/>
      <c r="V17" s="78">
        <f>AVERAGEIFS('WEEKLY DATA'!V$11:V$14576,'WEEKLY DATA'!$A$11:$A$14576,'MONTHLY DATA'!$A17,'WEEKLY DATA'!$B$11:$B$14576,'MONTHLY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DATA'!AL$11:AL$14576,'WEEKLY DATA'!$A$11:$A$14576,'MONTHLY DATA'!$A17,'WEEKLY DATA'!$B$11:$B$14576,'MONTHLY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DATA'!BB$11:BB$14576,'WEEKLY DATA'!$A$11:$A$14576,'MONTHLY DATA'!$A17,'WEEKLY DATA'!$B$11:$B$14576,'MONTHLY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DATA'!BR$11:BR$14576,'WEEKLY DATA'!$A$11:$A$14576,'MONTHLY DATA'!$A17,'WEEKLY DATA'!$B$11:$B$14576,'MONTHLY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DATA'!CH$11:CH$14576,'WEEKLY DATA'!$A$11:$A$14576,'MONTHLY DATA'!$A17,'WEEKLY DATA'!$B$11:$B$14576,'MONTHLY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DATA'!CX$11:CX$14576,'WEEKLY DATA'!$A$11:$A$14576,'MONTHLY DATA'!$A17,'WEEKLY DATA'!$B$11:$B$14576,'MONTHLY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DATA'!DN$11:DN$14576,'WEEKLY DATA'!$A$11:$A$14576,'MONTHLY DATA'!$A17,'WEEKLY DATA'!$B$11:$B$14576,'MONTHLY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DATA'!ED$11:ED$14576,'WEEKLY DATA'!$A$11:$A$14576,'MONTHLY DATA'!$A17,'WEEKLY DATA'!$B$11:$B$14576,'MONTHLY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DATA'!ET$11:ET$14576,'WEEKLY DATA'!$A$11:$A$14576,'MONTHLY DATA'!$A17,'WEEKLY DATA'!$B$11:$B$14576,'MONTHLY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DATA'!FJ$11:FJ$14576,'WEEKLY DATA'!$A$11:$A$14576,'MONTHLY DATA'!$A17,'WEEKLY DATA'!$B$11:$B$14576,'MONTHLY DATA'!$B17)</f>
        <v>232</v>
      </c>
      <c r="FK17" s="154">
        <f t="shared" si="16"/>
        <v>2.8368794326241176E-2</v>
      </c>
      <c r="FL17" s="169"/>
      <c r="FM17" s="78"/>
      <c r="FN17" s="78"/>
      <c r="FO17" s="154"/>
      <c r="FP17" s="78"/>
      <c r="FQ17" s="78"/>
      <c r="FR17" s="78"/>
      <c r="FS17" s="154"/>
      <c r="FT17" s="78"/>
      <c r="FU17" s="78"/>
      <c r="FV17" s="78">
        <f>AVERAGEIFS('WEEKLY DATA'!FV$11:FV$14576,'WEEKLY DATA'!$A$11:$A$14576,'MONTHLY DATA'!$A17,'WEEKLY DATA'!$B$11:$B$14576,'MONTHLY DATA'!$B17)</f>
        <v>180</v>
      </c>
      <c r="FW17" s="154">
        <f t="shared" si="17"/>
        <v>0</v>
      </c>
      <c r="FX17" s="78"/>
      <c r="FY17" s="78"/>
      <c r="FZ17" s="78"/>
      <c r="GA17" s="154"/>
      <c r="GB17" s="78"/>
      <c r="GC17" s="78"/>
      <c r="GD17" s="78">
        <f>AVERAGEIFS('WEEKLY DATA'!GD$11:GD$14576,'WEEKLY DATA'!$A$11:$A$14576,'MONTHLY DATA'!$A17,'WEEKLY DATA'!$B$11:$B$14576,'MONTHLY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DATA'!F$11:F$14576,'WEEKLY DATA'!$A$11:$A$14576,'MONTHLY DATA'!$A18,'WEEKLY DATA'!$B$11:$B$14576,'MONTHLY DATA'!$B18)</f>
        <v>382</v>
      </c>
      <c r="G18" s="154">
        <f t="shared" si="6"/>
        <v>0.1462865716429107</v>
      </c>
      <c r="H18" s="169"/>
      <c r="I18" s="78"/>
      <c r="J18" s="78"/>
      <c r="K18" s="154"/>
      <c r="L18" s="169"/>
      <c r="M18" s="78"/>
      <c r="N18" s="78"/>
      <c r="O18" s="154"/>
      <c r="P18" s="169"/>
      <c r="Q18" s="78"/>
      <c r="R18" s="78"/>
      <c r="S18" s="154"/>
      <c r="T18" s="169"/>
      <c r="U18" s="78"/>
      <c r="V18" s="78">
        <f>AVERAGEIFS('WEEKLY DATA'!V$11:V$14576,'WEEKLY DATA'!$A$11:$A$14576,'MONTHLY DATA'!$A18,'WEEKLY DATA'!$B$11:$B$14576,'MONTHLY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DATA'!AL$11:AL$14576,'WEEKLY DATA'!$A$11:$A$14576,'MONTHLY DATA'!$A18,'WEEKLY DATA'!$B$11:$B$14576,'MONTHLY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DATA'!BB$11:BB$14576,'WEEKLY DATA'!$A$11:$A$14576,'MONTHLY DATA'!$A18,'WEEKLY DATA'!$B$11:$B$14576,'MONTHLY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DATA'!BR$11:BR$14576,'WEEKLY DATA'!$A$11:$A$14576,'MONTHLY DATA'!$A18,'WEEKLY DATA'!$B$11:$B$14576,'MONTHLY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DATA'!CH$11:CH$14576,'WEEKLY DATA'!$A$11:$A$14576,'MONTHLY DATA'!$A18,'WEEKLY DATA'!$B$11:$B$14576,'MONTHLY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DATA'!CX$11:CX$14576,'WEEKLY DATA'!$A$11:$A$14576,'MONTHLY DATA'!$A18,'WEEKLY DATA'!$B$11:$B$14576,'MONTHLY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DATA'!DN$11:DN$14576,'WEEKLY DATA'!$A$11:$A$14576,'MONTHLY DATA'!$A18,'WEEKLY DATA'!$B$11:$B$14576,'MONTHLY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DATA'!ED$11:ED$14576,'WEEKLY DATA'!$A$11:$A$14576,'MONTHLY DATA'!$A18,'WEEKLY DATA'!$B$11:$B$14576,'MONTHLY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DATA'!ET$11:ET$14576,'WEEKLY DATA'!$A$11:$A$14576,'MONTHLY DATA'!$A18,'WEEKLY DATA'!$B$11:$B$14576,'MONTHLY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DATA'!FJ$11:FJ$14576,'WEEKLY DATA'!$A$11:$A$14576,'MONTHLY DATA'!$A18,'WEEKLY DATA'!$B$11:$B$14576,'MONTHLY DATA'!$B18)</f>
        <v>273.25</v>
      </c>
      <c r="FK18" s="154">
        <f t="shared" si="16"/>
        <v>0.17780172413793105</v>
      </c>
      <c r="FL18" s="169"/>
      <c r="FM18" s="78"/>
      <c r="FN18" s="78"/>
      <c r="FO18" s="154"/>
      <c r="FP18" s="78"/>
      <c r="FQ18" s="78"/>
      <c r="FR18" s="78"/>
      <c r="FS18" s="154"/>
      <c r="FT18" s="78"/>
      <c r="FU18" s="78"/>
      <c r="FV18" s="78">
        <f>AVERAGEIFS('WEEKLY DATA'!FV$11:FV$14576,'WEEKLY DATA'!$A$11:$A$14576,'MONTHLY DATA'!$A18,'WEEKLY DATA'!$B$11:$B$14576,'MONTHLY DATA'!$B18)</f>
        <v>182.5</v>
      </c>
      <c r="FW18" s="154">
        <f t="shared" si="17"/>
        <v>1.388888888888884E-2</v>
      </c>
      <c r="FX18" s="78"/>
      <c r="FY18" s="78"/>
      <c r="FZ18" s="78"/>
      <c r="GA18" s="154"/>
      <c r="GB18" s="78"/>
      <c r="GC18" s="78"/>
      <c r="GD18" s="78">
        <f>AVERAGEIFS('WEEKLY DATA'!GD$11:GD$14576,'WEEKLY DATA'!$A$11:$A$14576,'MONTHLY DATA'!$A18,'WEEKLY DATA'!$B$11:$B$14576,'MONTHLY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DATA'!F$11:F$14576,'WEEKLY DATA'!$A$11:$A$14576,'MONTHLY DATA'!$A19,'WEEKLY DATA'!$B$11:$B$14576,'MONTHLY DATA'!$B19)</f>
        <v>382</v>
      </c>
      <c r="G19" s="154">
        <f t="shared" si="6"/>
        <v>0</v>
      </c>
      <c r="H19" s="169"/>
      <c r="I19" s="78"/>
      <c r="J19" s="78"/>
      <c r="K19" s="154"/>
      <c r="L19" s="169"/>
      <c r="M19" s="78"/>
      <c r="N19" s="78"/>
      <c r="O19" s="154"/>
      <c r="P19" s="169"/>
      <c r="Q19" s="78"/>
      <c r="R19" s="78"/>
      <c r="S19" s="154"/>
      <c r="T19" s="169"/>
      <c r="U19" s="78"/>
      <c r="V19" s="78">
        <f>AVERAGEIFS('WEEKLY DATA'!V$11:V$14576,'WEEKLY DATA'!$A$11:$A$14576,'MONTHLY DATA'!$A19,'WEEKLY DATA'!$B$11:$B$14576,'MONTHLY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DATA'!AL$11:AL$14576,'WEEKLY DATA'!$A$11:$A$14576,'MONTHLY DATA'!$A19,'WEEKLY DATA'!$B$11:$B$14576,'MONTHLY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DATA'!BB$11:BB$14576,'WEEKLY DATA'!$A$11:$A$14576,'MONTHLY DATA'!$A19,'WEEKLY DATA'!$B$11:$B$14576,'MONTHLY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DATA'!BR$11:BR$14576,'WEEKLY DATA'!$A$11:$A$14576,'MONTHLY DATA'!$A19,'WEEKLY DATA'!$B$11:$B$14576,'MONTHLY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DATA'!CH$11:CH$14576,'WEEKLY DATA'!$A$11:$A$14576,'MONTHLY DATA'!$A19,'WEEKLY DATA'!$B$11:$B$14576,'MONTHLY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DATA'!CX$11:CX$14576,'WEEKLY DATA'!$A$11:$A$14576,'MONTHLY DATA'!$A19,'WEEKLY DATA'!$B$11:$B$14576,'MONTHLY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DATA'!DN$11:DN$14576,'WEEKLY DATA'!$A$11:$A$14576,'MONTHLY DATA'!$A19,'WEEKLY DATA'!$B$11:$B$14576,'MONTHLY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DATA'!ED$11:ED$14576,'WEEKLY DATA'!$A$11:$A$14576,'MONTHLY DATA'!$A19,'WEEKLY DATA'!$B$11:$B$14576,'MONTHLY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DATA'!ET$11:ET$14576,'WEEKLY DATA'!$A$11:$A$14576,'MONTHLY DATA'!$A19,'WEEKLY DATA'!$B$11:$B$14576,'MONTHLY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DATA'!FJ$11:FJ$14576,'WEEKLY DATA'!$A$11:$A$14576,'MONTHLY DATA'!$A19,'WEEKLY DATA'!$B$11:$B$14576,'MONTHLY DATA'!$B19)</f>
        <v>312.39999999999998</v>
      </c>
      <c r="FK19" s="154">
        <f t="shared" si="16"/>
        <v>0.14327538883806024</v>
      </c>
      <c r="FL19" s="169"/>
      <c r="FM19" s="78"/>
      <c r="FN19" s="78"/>
      <c r="FO19" s="154"/>
      <c r="FP19" s="78"/>
      <c r="FQ19" s="78"/>
      <c r="FR19" s="78"/>
      <c r="FS19" s="154"/>
      <c r="FT19" s="78"/>
      <c r="FU19" s="78"/>
      <c r="FV19" s="78">
        <f>AVERAGEIFS('WEEKLY DATA'!FV$11:FV$14576,'WEEKLY DATA'!$A$11:$A$14576,'MONTHLY DATA'!$A19,'WEEKLY DATA'!$B$11:$B$14576,'MONTHLY DATA'!$B19)</f>
        <v>180</v>
      </c>
      <c r="FW19" s="154">
        <f t="shared" si="17"/>
        <v>-1.3698630136986356E-2</v>
      </c>
      <c r="FX19" s="78"/>
      <c r="FY19" s="78"/>
      <c r="FZ19" s="78"/>
      <c r="GA19" s="154"/>
      <c r="GB19" s="78"/>
      <c r="GC19" s="78"/>
      <c r="GD19" s="78">
        <f>AVERAGEIFS('WEEKLY DATA'!GD$11:GD$14576,'WEEKLY DATA'!$A$11:$A$14576,'MONTHLY DATA'!$A19,'WEEKLY DATA'!$B$11:$B$14576,'MONTHLY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DATA'!F$11:F$14576,'WEEKLY DATA'!$A$11:$A$14576,'MONTHLY DATA'!$A20,'WEEKLY DATA'!$B$11:$B$14576,'MONTHLY DATA'!$B20)</f>
        <v>352</v>
      </c>
      <c r="G20" s="154">
        <f t="shared" si="6"/>
        <v>-7.8534031413612593E-2</v>
      </c>
      <c r="H20" s="169"/>
      <c r="I20" s="78"/>
      <c r="J20" s="78"/>
      <c r="K20" s="154"/>
      <c r="L20" s="169"/>
      <c r="M20" s="78"/>
      <c r="N20" s="78"/>
      <c r="O20" s="154"/>
      <c r="P20" s="169"/>
      <c r="Q20" s="78"/>
      <c r="R20" s="78"/>
      <c r="S20" s="154"/>
      <c r="T20" s="169"/>
      <c r="U20" s="78"/>
      <c r="V20" s="78">
        <f>AVERAGEIFS('WEEKLY DATA'!V$11:V$14576,'WEEKLY DATA'!$A$11:$A$14576,'MONTHLY DATA'!$A20,'WEEKLY DATA'!$B$11:$B$14576,'MONTHLY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DATA'!AL$11:AL$14576,'WEEKLY DATA'!$A$11:$A$14576,'MONTHLY DATA'!$A20,'WEEKLY DATA'!$B$11:$B$14576,'MONTHLY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DATA'!BB$11:BB$14576,'WEEKLY DATA'!$A$11:$A$14576,'MONTHLY DATA'!$A20,'WEEKLY DATA'!$B$11:$B$14576,'MONTHLY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DATA'!BR$11:BR$14576,'WEEKLY DATA'!$A$11:$A$14576,'MONTHLY DATA'!$A20,'WEEKLY DATA'!$B$11:$B$14576,'MONTHLY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DATA'!CH$11:CH$14576,'WEEKLY DATA'!$A$11:$A$14576,'MONTHLY DATA'!$A20,'WEEKLY DATA'!$B$11:$B$14576,'MONTHLY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DATA'!CX$11:CX$14576,'WEEKLY DATA'!$A$11:$A$14576,'MONTHLY DATA'!$A20,'WEEKLY DATA'!$B$11:$B$14576,'MONTHLY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DATA'!DN$11:DN$14576,'WEEKLY DATA'!$A$11:$A$14576,'MONTHLY DATA'!$A20,'WEEKLY DATA'!$B$11:$B$14576,'MONTHLY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DATA'!ED$11:ED$14576,'WEEKLY DATA'!$A$11:$A$14576,'MONTHLY DATA'!$A20,'WEEKLY DATA'!$B$11:$B$14576,'MONTHLY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DATA'!ET$11:ET$14576,'WEEKLY DATA'!$A$11:$A$14576,'MONTHLY DATA'!$A20,'WEEKLY DATA'!$B$11:$B$14576,'MONTHLY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DATA'!FJ$11:FJ$14576,'WEEKLY DATA'!$A$11:$A$14576,'MONTHLY DATA'!$A20,'WEEKLY DATA'!$B$11:$B$14576,'MONTHLY DATA'!$B20)</f>
        <v>303.75</v>
      </c>
      <c r="FK20" s="154">
        <f t="shared" si="16"/>
        <v>-2.7688860435339246E-2</v>
      </c>
      <c r="FL20" s="169"/>
      <c r="FM20" s="78"/>
      <c r="FN20" s="78"/>
      <c r="FO20" s="154"/>
      <c r="FP20" s="78"/>
      <c r="FQ20" s="78"/>
      <c r="FR20" s="78"/>
      <c r="FS20" s="154"/>
      <c r="FT20" s="78"/>
      <c r="FU20" s="78"/>
      <c r="FV20" s="78">
        <f>AVERAGEIFS('WEEKLY DATA'!FV$11:FV$14576,'WEEKLY DATA'!$A$11:$A$14576,'MONTHLY DATA'!$A20,'WEEKLY DATA'!$B$11:$B$14576,'MONTHLY DATA'!$B20)</f>
        <v>225</v>
      </c>
      <c r="FW20" s="154">
        <f t="shared" si="17"/>
        <v>0.25</v>
      </c>
      <c r="FX20" s="78"/>
      <c r="FY20" s="78"/>
      <c r="FZ20" s="78"/>
      <c r="GA20" s="154"/>
      <c r="GB20" s="78"/>
      <c r="GC20" s="78"/>
      <c r="GD20" s="78">
        <f>AVERAGEIFS('WEEKLY DATA'!GD$11:GD$14576,'WEEKLY DATA'!$A$11:$A$14576,'MONTHLY DATA'!$A20,'WEEKLY DATA'!$B$11:$B$14576,'MONTHLY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DATA'!F$11:F$14576,'WEEKLY DATA'!$A$11:$A$14576,'MONTHLY DATA'!$A21,'WEEKLY DATA'!$B$11:$B$14576,'MONTHLY DATA'!$B21)</f>
        <v>344.5</v>
      </c>
      <c r="G21" s="154">
        <f t="shared" si="6"/>
        <v>-2.1306818181818232E-2</v>
      </c>
      <c r="H21" s="169"/>
      <c r="I21" s="78"/>
      <c r="J21" s="78"/>
      <c r="K21" s="154"/>
      <c r="L21" s="169"/>
      <c r="M21" s="78"/>
      <c r="N21" s="78"/>
      <c r="O21" s="154"/>
      <c r="P21" s="169"/>
      <c r="Q21" s="78"/>
      <c r="R21" s="78"/>
      <c r="S21" s="154"/>
      <c r="T21" s="169"/>
      <c r="U21" s="78"/>
      <c r="V21" s="78">
        <f>AVERAGEIFS('WEEKLY DATA'!V$11:V$14576,'WEEKLY DATA'!$A$11:$A$14576,'MONTHLY DATA'!$A21,'WEEKLY DATA'!$B$11:$B$14576,'MONTHLY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DATA'!AL$11:AL$14576,'WEEKLY DATA'!$A$11:$A$14576,'MONTHLY DATA'!$A21,'WEEKLY DATA'!$B$11:$B$14576,'MONTHLY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DATA'!BB$11:BB$14576,'WEEKLY DATA'!$A$11:$A$14576,'MONTHLY DATA'!$A21,'WEEKLY DATA'!$B$11:$B$14576,'MONTHLY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DATA'!BR$11:BR$14576,'WEEKLY DATA'!$A$11:$A$14576,'MONTHLY DATA'!$A21,'WEEKLY DATA'!$B$11:$B$14576,'MONTHLY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DATA'!CH$11:CH$14576,'WEEKLY DATA'!$A$11:$A$14576,'MONTHLY DATA'!$A21,'WEEKLY DATA'!$B$11:$B$14576,'MONTHLY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DATA'!CX$11:CX$14576,'WEEKLY DATA'!$A$11:$A$14576,'MONTHLY DATA'!$A21,'WEEKLY DATA'!$B$11:$B$14576,'MONTHLY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DATA'!DN$11:DN$14576,'WEEKLY DATA'!$A$11:$A$14576,'MONTHLY DATA'!$A21,'WEEKLY DATA'!$B$11:$B$14576,'MONTHLY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DATA'!ED$11:ED$14576,'WEEKLY DATA'!$A$11:$A$14576,'MONTHLY DATA'!$A21,'WEEKLY DATA'!$B$11:$B$14576,'MONTHLY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DATA'!ET$11:ET$14576,'WEEKLY DATA'!$A$11:$A$14576,'MONTHLY DATA'!$A21,'WEEKLY DATA'!$B$11:$B$14576,'MONTHLY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DATA'!FJ$11:FJ$14576,'WEEKLY DATA'!$A$11:$A$14576,'MONTHLY DATA'!$A21,'WEEKLY DATA'!$B$11:$B$14576,'MONTHLY DATA'!$B21)</f>
        <v>297</v>
      </c>
      <c r="FK21" s="154">
        <f t="shared" si="16"/>
        <v>-2.2222222222222254E-2</v>
      </c>
      <c r="FL21" s="169"/>
      <c r="FM21" s="78"/>
      <c r="FN21" s="78"/>
      <c r="FO21" s="154"/>
      <c r="FP21" s="78"/>
      <c r="FQ21" s="78"/>
      <c r="FR21" s="78"/>
      <c r="FS21" s="154"/>
      <c r="FT21" s="78"/>
      <c r="FU21" s="78"/>
      <c r="FV21" s="78">
        <f>AVERAGEIFS('WEEKLY DATA'!FV$11:FV$14576,'WEEKLY DATA'!$A$11:$A$14576,'MONTHLY DATA'!$A21,'WEEKLY DATA'!$B$11:$B$14576,'MONTHLY DATA'!$B21)</f>
        <v>246.25</v>
      </c>
      <c r="FW21" s="154">
        <f t="shared" si="17"/>
        <v>9.4444444444444553E-2</v>
      </c>
      <c r="FX21" s="78"/>
      <c r="FY21" s="78"/>
      <c r="FZ21" s="78"/>
      <c r="GA21" s="154"/>
      <c r="GB21" s="78"/>
      <c r="GC21" s="78"/>
      <c r="GD21" s="78">
        <f>AVERAGEIFS('WEEKLY DATA'!GD$11:GD$14576,'WEEKLY DATA'!$A$11:$A$14576,'MONTHLY DATA'!$A21,'WEEKLY DATA'!$B$11:$B$14576,'MONTHLY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DATA'!F$11:F$14576,'WEEKLY DATA'!$A$11:$A$14576,'MONTHLY DATA'!$A22,'WEEKLY DATA'!$B$11:$B$14576,'MONTHLY DATA'!$B22)</f>
        <v>317.8</v>
      </c>
      <c r="G22" s="154">
        <f t="shared" si="6"/>
        <v>-7.7503628447024631E-2</v>
      </c>
      <c r="H22" s="169"/>
      <c r="I22" s="78"/>
      <c r="J22" s="78"/>
      <c r="K22" s="154"/>
      <c r="L22" s="169"/>
      <c r="M22" s="78"/>
      <c r="N22" s="78"/>
      <c r="O22" s="154"/>
      <c r="P22" s="169"/>
      <c r="Q22" s="78"/>
      <c r="R22" s="78"/>
      <c r="S22" s="154"/>
      <c r="T22" s="169"/>
      <c r="U22" s="78"/>
      <c r="V22" s="78">
        <f>AVERAGEIFS('WEEKLY DATA'!V$11:V$14576,'WEEKLY DATA'!$A$11:$A$14576,'MONTHLY DATA'!$A22,'WEEKLY DATA'!$B$11:$B$14576,'MONTHLY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DATA'!AL$11:AL$14576,'WEEKLY DATA'!$A$11:$A$14576,'MONTHLY DATA'!$A22,'WEEKLY DATA'!$B$11:$B$14576,'MONTHLY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DATA'!BB$11:BB$14576,'WEEKLY DATA'!$A$11:$A$14576,'MONTHLY DATA'!$A22,'WEEKLY DATA'!$B$11:$B$14576,'MONTHLY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DATA'!BR$11:BR$14576,'WEEKLY DATA'!$A$11:$A$14576,'MONTHLY DATA'!$A22,'WEEKLY DATA'!$B$11:$B$14576,'MONTHLY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DATA'!CH$11:CH$14576,'WEEKLY DATA'!$A$11:$A$14576,'MONTHLY DATA'!$A22,'WEEKLY DATA'!$B$11:$B$14576,'MONTHLY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DATA'!CX$11:CX$14576,'WEEKLY DATA'!$A$11:$A$14576,'MONTHLY DATA'!$A22,'WEEKLY DATA'!$B$11:$B$14576,'MONTHLY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DATA'!DN$11:DN$14576,'WEEKLY DATA'!$A$11:$A$14576,'MONTHLY DATA'!$A22,'WEEKLY DATA'!$B$11:$B$14576,'MONTHLY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DATA'!ED$11:ED$14576,'WEEKLY DATA'!$A$11:$A$14576,'MONTHLY DATA'!$A22,'WEEKLY DATA'!$B$11:$B$14576,'MONTHLY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DATA'!ET$11:ET$14576,'WEEKLY DATA'!$A$11:$A$14576,'MONTHLY DATA'!$A22,'WEEKLY DATA'!$B$11:$B$14576,'MONTHLY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DATA'!FJ$11:FJ$14576,'WEEKLY DATA'!$A$11:$A$14576,'MONTHLY DATA'!$A22,'WEEKLY DATA'!$B$11:$B$14576,'MONTHLY DATA'!$B22)</f>
        <v>318</v>
      </c>
      <c r="FK22" s="154">
        <f t="shared" si="16"/>
        <v>7.0707070707070718E-2</v>
      </c>
      <c r="FL22" s="169"/>
      <c r="FM22" s="78"/>
      <c r="FN22" s="78"/>
      <c r="FO22" s="154"/>
      <c r="FP22" s="78"/>
      <c r="FQ22" s="78"/>
      <c r="FR22" s="78"/>
      <c r="FS22" s="154"/>
      <c r="FT22" s="78"/>
      <c r="FU22" s="78"/>
      <c r="FV22" s="78">
        <f>AVERAGEIFS('WEEKLY DATA'!FV$11:FV$14576,'WEEKLY DATA'!$A$11:$A$14576,'MONTHLY DATA'!$A22,'WEEKLY DATA'!$B$11:$B$14576,'MONTHLY DATA'!$B22)</f>
        <v>233</v>
      </c>
      <c r="FW22" s="154">
        <f t="shared" si="17"/>
        <v>-5.38071065989848E-2</v>
      </c>
      <c r="FX22" s="78"/>
      <c r="FY22" s="78"/>
      <c r="FZ22" s="78"/>
      <c r="GA22" s="154"/>
      <c r="GB22" s="78"/>
      <c r="GC22" s="78"/>
      <c r="GD22" s="78">
        <f>AVERAGEIFS('WEEKLY DATA'!GD$11:GD$14576,'WEEKLY DATA'!$A$11:$A$14576,'MONTHLY DATA'!$A22,'WEEKLY DATA'!$B$11:$B$14576,'MONTHLY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DATA'!F$11:F$14576,'WEEKLY DATA'!$A$11:$A$14576,'MONTHLY DATA'!$A23,'WEEKLY DATA'!$B$11:$B$14576,'MONTHLY DATA'!$B23)</f>
        <v>309</v>
      </c>
      <c r="G23" s="154">
        <f t="shared" si="6"/>
        <v>-2.7690371302706129E-2</v>
      </c>
      <c r="H23" s="169"/>
      <c r="I23" s="78"/>
      <c r="J23" s="78"/>
      <c r="K23" s="154"/>
      <c r="L23" s="169"/>
      <c r="M23" s="78"/>
      <c r="N23" s="78"/>
      <c r="O23" s="154"/>
      <c r="P23" s="169"/>
      <c r="Q23" s="78"/>
      <c r="R23" s="78"/>
      <c r="S23" s="154"/>
      <c r="T23" s="169"/>
      <c r="U23" s="78"/>
      <c r="V23" s="78">
        <f>AVERAGEIFS('WEEKLY DATA'!V$11:V$14576,'WEEKLY DATA'!$A$11:$A$14576,'MONTHLY DATA'!$A23,'WEEKLY DATA'!$B$11:$B$14576,'MONTHLY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DATA'!AL$11:AL$14576,'WEEKLY DATA'!$A$11:$A$14576,'MONTHLY DATA'!$A23,'WEEKLY DATA'!$B$11:$B$14576,'MONTHLY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DATA'!BB$11:BB$14576,'WEEKLY DATA'!$A$11:$A$14576,'MONTHLY DATA'!$A23,'WEEKLY DATA'!$B$11:$B$14576,'MONTHLY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DATA'!BR$11:BR$14576,'WEEKLY DATA'!$A$11:$A$14576,'MONTHLY DATA'!$A23,'WEEKLY DATA'!$B$11:$B$14576,'MONTHLY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DATA'!CH$11:CH$14576,'WEEKLY DATA'!$A$11:$A$14576,'MONTHLY DATA'!$A23,'WEEKLY DATA'!$B$11:$B$14576,'MONTHLY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DATA'!CX$11:CX$14576,'WEEKLY DATA'!$A$11:$A$14576,'MONTHLY DATA'!$A23,'WEEKLY DATA'!$B$11:$B$14576,'MONTHLY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DATA'!DN$11:DN$14576,'WEEKLY DATA'!$A$11:$A$14576,'MONTHLY DATA'!$A23,'WEEKLY DATA'!$B$11:$B$14576,'MONTHLY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DATA'!ED$11:ED$14576,'WEEKLY DATA'!$A$11:$A$14576,'MONTHLY DATA'!$A23,'WEEKLY DATA'!$B$11:$B$14576,'MONTHLY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DATA'!ET$11:ET$14576,'WEEKLY DATA'!$A$11:$A$14576,'MONTHLY DATA'!$A23,'WEEKLY DATA'!$B$11:$B$14576,'MONTHLY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DATA'!FJ$11:FJ$14576,'WEEKLY DATA'!$A$11:$A$14576,'MONTHLY DATA'!$A23,'WEEKLY DATA'!$B$11:$B$14576,'MONTHLY DATA'!$B23)</f>
        <v>322.75</v>
      </c>
      <c r="FK23" s="154">
        <f t="shared" si="16"/>
        <v>1.4937106918238907E-2</v>
      </c>
      <c r="FL23" s="169"/>
      <c r="FM23" s="78"/>
      <c r="FN23" s="78"/>
      <c r="FO23" s="154"/>
      <c r="FP23" s="78"/>
      <c r="FQ23" s="78"/>
      <c r="FR23" s="78"/>
      <c r="FS23" s="154"/>
      <c r="FT23" s="78"/>
      <c r="FU23" s="78"/>
      <c r="FV23" s="78">
        <f>AVERAGEIFS('WEEKLY DATA'!FV$11:FV$14576,'WEEKLY DATA'!$A$11:$A$14576,'MONTHLY DATA'!$A23,'WEEKLY DATA'!$B$11:$B$14576,'MONTHLY DATA'!$B23)</f>
        <v>270</v>
      </c>
      <c r="FW23" s="154">
        <f t="shared" si="17"/>
        <v>0.15879828326180268</v>
      </c>
      <c r="FX23" s="78"/>
      <c r="FY23" s="78"/>
      <c r="FZ23" s="78"/>
      <c r="GA23" s="154"/>
      <c r="GB23" s="78"/>
      <c r="GC23" s="78"/>
      <c r="GD23" s="78">
        <f>AVERAGEIFS('WEEKLY DATA'!GD$11:GD$14576,'WEEKLY DATA'!$A$11:$A$14576,'MONTHLY DATA'!$A23,'WEEKLY DATA'!$B$11:$B$14576,'MONTHLY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DATA'!F$11:F$14576,'WEEKLY DATA'!$A$11:$A$14576,'MONTHLY DATA'!$A24,'WEEKLY DATA'!$B$11:$B$14576,'MONTHLY DATA'!$B24)</f>
        <v>308</v>
      </c>
      <c r="G24" s="154">
        <f t="shared" si="6"/>
        <v>-3.2362459546925182E-3</v>
      </c>
      <c r="H24" s="169"/>
      <c r="I24" s="78"/>
      <c r="J24" s="78"/>
      <c r="K24" s="154"/>
      <c r="L24" s="169"/>
      <c r="M24" s="78"/>
      <c r="N24" s="78"/>
      <c r="O24" s="154"/>
      <c r="P24" s="169"/>
      <c r="Q24" s="78"/>
      <c r="R24" s="78"/>
      <c r="S24" s="154"/>
      <c r="T24" s="169"/>
      <c r="U24" s="78"/>
      <c r="V24" s="78">
        <f>AVERAGEIFS('WEEKLY DATA'!V$11:V$14576,'WEEKLY DATA'!$A$11:$A$14576,'MONTHLY DATA'!$A24,'WEEKLY DATA'!$B$11:$B$14576,'MONTHLY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DATA'!AL$11:AL$14576,'WEEKLY DATA'!$A$11:$A$14576,'MONTHLY DATA'!$A24,'WEEKLY DATA'!$B$11:$B$14576,'MONTHLY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DATA'!BB$11:BB$14576,'WEEKLY DATA'!$A$11:$A$14576,'MONTHLY DATA'!$A24,'WEEKLY DATA'!$B$11:$B$14576,'MONTHLY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DATA'!BR$11:BR$14576,'WEEKLY DATA'!$A$11:$A$14576,'MONTHLY DATA'!$A24,'WEEKLY DATA'!$B$11:$B$14576,'MONTHLY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DATA'!CH$11:CH$14576,'WEEKLY DATA'!$A$11:$A$14576,'MONTHLY DATA'!$A24,'WEEKLY DATA'!$B$11:$B$14576,'MONTHLY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DATA'!CX$11:CX$14576,'WEEKLY DATA'!$A$11:$A$14576,'MONTHLY DATA'!$A24,'WEEKLY DATA'!$B$11:$B$14576,'MONTHLY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DATA'!DN$11:DN$14576,'WEEKLY DATA'!$A$11:$A$14576,'MONTHLY DATA'!$A24,'WEEKLY DATA'!$B$11:$B$14576,'MONTHLY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DATA'!ED$11:ED$14576,'WEEKLY DATA'!$A$11:$A$14576,'MONTHLY DATA'!$A24,'WEEKLY DATA'!$B$11:$B$14576,'MONTHLY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DATA'!ET$11:ET$14576,'WEEKLY DATA'!$A$11:$A$14576,'MONTHLY DATA'!$A24,'WEEKLY DATA'!$B$11:$B$14576,'MONTHLY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DATA'!FJ$11:FJ$14576,'WEEKLY DATA'!$A$11:$A$14576,'MONTHLY DATA'!$A24,'WEEKLY DATA'!$B$11:$B$14576,'MONTHLY DATA'!$B24)</f>
        <v>341.5</v>
      </c>
      <c r="FK24" s="154">
        <f t="shared" si="16"/>
        <v>5.8094500387296577E-2</v>
      </c>
      <c r="FL24" s="169"/>
      <c r="FM24" s="78"/>
      <c r="FN24" s="78"/>
      <c r="FO24" s="154"/>
      <c r="FP24" s="78"/>
      <c r="FQ24" s="78"/>
      <c r="FR24" s="78"/>
      <c r="FS24" s="154"/>
      <c r="FT24" s="78"/>
      <c r="FU24" s="78"/>
      <c r="FV24" s="78">
        <f>AVERAGEIFS('WEEKLY DATA'!FV$11:FV$14576,'WEEKLY DATA'!$A$11:$A$14576,'MONTHLY DATA'!$A24,'WEEKLY DATA'!$B$11:$B$14576,'MONTHLY DATA'!$B24)</f>
        <v>305</v>
      </c>
      <c r="FW24" s="154">
        <f t="shared" si="17"/>
        <v>0.12962962962962954</v>
      </c>
      <c r="FX24" s="78"/>
      <c r="FY24" s="78"/>
      <c r="FZ24" s="78"/>
      <c r="GA24" s="154"/>
      <c r="GB24" s="78"/>
      <c r="GC24" s="78"/>
      <c r="GD24" s="78">
        <f>AVERAGEIFS('WEEKLY DATA'!GD$11:GD$14576,'WEEKLY DATA'!$A$11:$A$14576,'MONTHLY DATA'!$A24,'WEEKLY DATA'!$B$11:$B$14576,'MONTHLY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DATA'!F$11:F$14576,'WEEKLY DATA'!$A$11:$A$14576,'MONTHLY DATA'!$A25,'WEEKLY DATA'!$B$11:$B$14576,'MONTHLY DATA'!$B25)</f>
        <v>320</v>
      </c>
      <c r="G25" s="154">
        <f t="shared" si="6"/>
        <v>3.8961038961038863E-2</v>
      </c>
      <c r="H25" s="169"/>
      <c r="I25" s="78"/>
      <c r="J25" s="78"/>
      <c r="K25" s="154"/>
      <c r="L25" s="169"/>
      <c r="M25" s="78"/>
      <c r="N25" s="78"/>
      <c r="O25" s="154"/>
      <c r="P25" s="169"/>
      <c r="Q25" s="78"/>
      <c r="R25" s="78"/>
      <c r="S25" s="154"/>
      <c r="T25" s="169"/>
      <c r="U25" s="78"/>
      <c r="V25" s="78">
        <f>AVERAGEIFS('WEEKLY DATA'!V$11:V$14576,'WEEKLY DATA'!$A$11:$A$14576,'MONTHLY DATA'!$A25,'WEEKLY DATA'!$B$11:$B$14576,'MONTHLY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DATA'!AL$11:AL$14576,'WEEKLY DATA'!$A$11:$A$14576,'MONTHLY DATA'!$A25,'WEEKLY DATA'!$B$11:$B$14576,'MONTHLY DATA'!$B25)</f>
        <v>321</v>
      </c>
      <c r="AM25" s="154">
        <f t="shared" si="8"/>
        <v>0</v>
      </c>
      <c r="AN25" s="169"/>
      <c r="AO25" s="78"/>
      <c r="AP25" s="78"/>
      <c r="AQ25" s="154"/>
      <c r="AR25" s="169"/>
      <c r="AS25" s="78"/>
      <c r="AT25" s="78"/>
      <c r="AU25" s="154"/>
      <c r="AV25" s="169"/>
      <c r="AW25" s="78"/>
      <c r="AX25" s="78"/>
      <c r="AY25" s="154"/>
      <c r="AZ25" s="169"/>
      <c r="BA25" s="78"/>
      <c r="BB25" s="78">
        <f>AVERAGEIFS('WEEKLY DATA'!BB$11:BB$14576,'WEEKLY DATA'!$A$11:$A$14576,'MONTHLY DATA'!$A25,'WEEKLY DATA'!$B$11:$B$14576,'MONTHLY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DATA'!BR$11:BR$14576,'WEEKLY DATA'!$A$11:$A$14576,'MONTHLY DATA'!$A25,'WEEKLY DATA'!$B$11:$B$14576,'MONTHLY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DATA'!CH$11:CH$14576,'WEEKLY DATA'!$A$11:$A$14576,'MONTHLY DATA'!$A25,'WEEKLY DATA'!$B$11:$B$14576,'MONTHLY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DATA'!CX$11:CX$14576,'WEEKLY DATA'!$A$11:$A$14576,'MONTHLY DATA'!$A25,'WEEKLY DATA'!$B$11:$B$14576,'MONTHLY DATA'!$B25)</f>
        <v>253</v>
      </c>
      <c r="CY25" s="154">
        <f t="shared" si="12"/>
        <v>0</v>
      </c>
      <c r="CZ25" s="169"/>
      <c r="DA25" s="78"/>
      <c r="DB25" s="78"/>
      <c r="DC25" s="154"/>
      <c r="DD25" s="78"/>
      <c r="DE25" s="78"/>
      <c r="DF25" s="78"/>
      <c r="DG25" s="154"/>
      <c r="DH25" s="78"/>
      <c r="DI25" s="78"/>
      <c r="DJ25" s="78"/>
      <c r="DK25" s="154"/>
      <c r="DL25" s="169"/>
      <c r="DM25" s="78"/>
      <c r="DN25" s="78">
        <f>AVERAGEIFS('WEEKLY DATA'!DN$11:DN$14576,'WEEKLY DATA'!$A$11:$A$14576,'MONTHLY DATA'!$A25,'WEEKLY DATA'!$B$11:$B$14576,'MONTHLY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DATA'!ED$11:ED$14576,'WEEKLY DATA'!$A$11:$A$14576,'MONTHLY DATA'!$A25,'WEEKLY DATA'!$B$11:$B$14576,'MONTHLY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DATA'!ET$11:ET$14576,'WEEKLY DATA'!$A$11:$A$14576,'MONTHLY DATA'!$A25,'WEEKLY DATA'!$B$11:$B$14576,'MONTHLY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DATA'!FJ$11:FJ$14576,'WEEKLY DATA'!$A$11:$A$14576,'MONTHLY DATA'!$A25,'WEEKLY DATA'!$B$11:$B$14576,'MONTHLY DATA'!$B25)</f>
        <v>342</v>
      </c>
      <c r="FK25" s="154">
        <f t="shared" si="16"/>
        <v>1.4641288433381305E-3</v>
      </c>
      <c r="FL25" s="169"/>
      <c r="FM25" s="78"/>
      <c r="FN25" s="78"/>
      <c r="FO25" s="154"/>
      <c r="FP25" s="78"/>
      <c r="FQ25" s="78"/>
      <c r="FR25" s="78"/>
      <c r="FS25" s="154"/>
      <c r="FT25" s="78"/>
      <c r="FU25" s="78"/>
      <c r="FV25" s="78">
        <f>AVERAGEIFS('WEEKLY DATA'!FV$11:FV$14576,'WEEKLY DATA'!$A$11:$A$14576,'MONTHLY DATA'!$A25,'WEEKLY DATA'!$B$11:$B$14576,'MONTHLY DATA'!$B25)</f>
        <v>293</v>
      </c>
      <c r="FW25" s="154">
        <f t="shared" si="17"/>
        <v>-3.9344262295081922E-2</v>
      </c>
      <c r="FX25" s="78"/>
      <c r="FY25" s="78"/>
      <c r="FZ25" s="78"/>
      <c r="GA25" s="154"/>
      <c r="GB25" s="78"/>
      <c r="GC25" s="78"/>
      <c r="GD25" s="78">
        <f>AVERAGEIFS('WEEKLY DATA'!GD$11:GD$14576,'WEEKLY DATA'!$A$11:$A$14576,'MONTHLY DATA'!$A25,'WEEKLY DATA'!$B$11:$B$14576,'MONTHLY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DATA'!F$11:F$14576,'WEEKLY DATA'!$A$11:$A$14576,'MONTHLY DATA'!$A26,'WEEKLY DATA'!$B$11:$B$14576,'MONTHLY DATA'!$B26)</f>
        <v>313</v>
      </c>
      <c r="G26" s="154">
        <f t="shared" si="6"/>
        <v>-2.1874999999999978E-2</v>
      </c>
      <c r="H26" s="169"/>
      <c r="I26" s="78"/>
      <c r="J26" s="78"/>
      <c r="K26" s="154"/>
      <c r="L26" s="169"/>
      <c r="M26" s="78"/>
      <c r="N26" s="78"/>
      <c r="O26" s="154"/>
      <c r="P26" s="169"/>
      <c r="Q26" s="78"/>
      <c r="R26" s="78"/>
      <c r="S26" s="154"/>
      <c r="T26" s="169"/>
      <c r="U26" s="78"/>
      <c r="V26" s="78">
        <f>AVERAGEIFS('WEEKLY DATA'!V$11:V$14576,'WEEKLY DATA'!$A$11:$A$14576,'MONTHLY DATA'!$A26,'WEEKLY DATA'!$B$11:$B$14576,'MONTHLY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DATA'!AL$11:AL$14576,'WEEKLY DATA'!$A$11:$A$14576,'MONTHLY DATA'!$A26,'WEEKLY DATA'!$B$11:$B$14576,'MONTHLY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DATA'!BB$11:BB$14576,'WEEKLY DATA'!$A$11:$A$14576,'MONTHLY DATA'!$A26,'WEEKLY DATA'!$B$11:$B$14576,'MONTHLY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DATA'!BR$11:BR$14576,'WEEKLY DATA'!$A$11:$A$14576,'MONTHLY DATA'!$A26,'WEEKLY DATA'!$B$11:$B$14576,'MONTHLY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DATA'!CH$11:CH$14576,'WEEKLY DATA'!$A$11:$A$14576,'MONTHLY DATA'!$A26,'WEEKLY DATA'!$B$11:$B$14576,'MONTHLY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DATA'!CX$11:CX$14576,'WEEKLY DATA'!$A$11:$A$14576,'MONTHLY DATA'!$A26,'WEEKLY DATA'!$B$11:$B$14576,'MONTHLY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DATA'!DN$11:DN$14576,'WEEKLY DATA'!$A$11:$A$14576,'MONTHLY DATA'!$A26,'WEEKLY DATA'!$B$11:$B$14576,'MONTHLY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DATA'!ED$11:ED$14576,'WEEKLY DATA'!$A$11:$A$14576,'MONTHLY DATA'!$A26,'WEEKLY DATA'!$B$11:$B$14576,'MONTHLY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DATA'!ET$11:ET$14576,'WEEKLY DATA'!$A$11:$A$14576,'MONTHLY DATA'!$A26,'WEEKLY DATA'!$B$11:$B$14576,'MONTHLY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DATA'!FJ$11:FJ$14576,'WEEKLY DATA'!$A$11:$A$14576,'MONTHLY DATA'!$A26,'WEEKLY DATA'!$B$11:$B$14576,'MONTHLY DATA'!$B26)</f>
        <v>344.75</v>
      </c>
      <c r="FK26" s="154">
        <f t="shared" si="16"/>
        <v>8.0409356725146264E-3</v>
      </c>
      <c r="FL26" s="169"/>
      <c r="FM26" s="78"/>
      <c r="FN26" s="78"/>
      <c r="FO26" s="154"/>
      <c r="FP26" s="78"/>
      <c r="FQ26" s="78"/>
      <c r="FR26" s="78"/>
      <c r="FS26" s="154"/>
      <c r="FT26" s="78"/>
      <c r="FU26" s="78"/>
      <c r="FV26" s="78">
        <f>AVERAGEIFS('WEEKLY DATA'!FV$11:FV$14576,'WEEKLY DATA'!$A$11:$A$14576,'MONTHLY DATA'!$A26,'WEEKLY DATA'!$B$11:$B$14576,'MONTHLY DATA'!$B26)</f>
        <v>295</v>
      </c>
      <c r="FW26" s="154">
        <f t="shared" si="17"/>
        <v>6.8259385665530026E-3</v>
      </c>
      <c r="FX26" s="78"/>
      <c r="FY26" s="78"/>
      <c r="FZ26" s="78"/>
      <c r="GA26" s="154"/>
      <c r="GB26" s="78"/>
      <c r="GC26" s="78"/>
      <c r="GD26" s="78">
        <f>AVERAGEIFS('WEEKLY DATA'!GD$11:GD$14576,'WEEKLY DATA'!$A$11:$A$14576,'MONTHLY DATA'!$A26,'WEEKLY DATA'!$B$11:$B$14576,'MONTHLY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DATA'!F$11:F$14576,'WEEKLY DATA'!$A$11:$A$14576,'MONTHLY DATA'!$A27,'WEEKLY DATA'!$B$11:$B$14576,'MONTHLY DATA'!$B27)</f>
        <v>300.5</v>
      </c>
      <c r="G27" s="154">
        <f t="shared" si="6"/>
        <v>-3.9936102236421744E-2</v>
      </c>
      <c r="H27" s="169"/>
      <c r="I27" s="78"/>
      <c r="J27" s="78"/>
      <c r="K27" s="154"/>
      <c r="L27" s="169"/>
      <c r="M27" s="78"/>
      <c r="N27" s="78"/>
      <c r="O27" s="154"/>
      <c r="P27" s="169"/>
      <c r="Q27" s="78"/>
      <c r="R27" s="78"/>
      <c r="S27" s="154"/>
      <c r="T27" s="169"/>
      <c r="U27" s="78"/>
      <c r="V27" s="78">
        <f>AVERAGEIFS('WEEKLY DATA'!V$11:V$14576,'WEEKLY DATA'!$A$11:$A$14576,'MONTHLY DATA'!$A27,'WEEKLY DATA'!$B$11:$B$14576,'MONTHLY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DATA'!AL$11:AL$14576,'WEEKLY DATA'!$A$11:$A$14576,'MONTHLY DATA'!$A27,'WEEKLY DATA'!$B$11:$B$14576,'MONTHLY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DATA'!BB$11:BB$14576,'WEEKLY DATA'!$A$11:$A$14576,'MONTHLY DATA'!$A27,'WEEKLY DATA'!$B$11:$B$14576,'MONTHLY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DATA'!BR$11:BR$14576,'WEEKLY DATA'!$A$11:$A$14576,'MONTHLY DATA'!$A27,'WEEKLY DATA'!$B$11:$B$14576,'MONTHLY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DATA'!CH$11:CH$14576,'WEEKLY DATA'!$A$11:$A$14576,'MONTHLY DATA'!$A27,'WEEKLY DATA'!$B$11:$B$14576,'MONTHLY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DATA'!CX$11:CX$14576,'WEEKLY DATA'!$A$11:$A$14576,'MONTHLY DATA'!$A27,'WEEKLY DATA'!$B$11:$B$14576,'MONTHLY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DATA'!DN$11:DN$14576,'WEEKLY DATA'!$A$11:$A$14576,'MONTHLY DATA'!$A27,'WEEKLY DATA'!$B$11:$B$14576,'MONTHLY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DATA'!ED$11:ED$14576,'WEEKLY DATA'!$A$11:$A$14576,'MONTHLY DATA'!$A27,'WEEKLY DATA'!$B$11:$B$14576,'MONTHLY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DATA'!ET$11:ET$14576,'WEEKLY DATA'!$A$11:$A$14576,'MONTHLY DATA'!$A27,'WEEKLY DATA'!$B$11:$B$14576,'MONTHLY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DATA'!FJ$11:FJ$14576,'WEEKLY DATA'!$A$11:$A$14576,'MONTHLY DATA'!$A27,'WEEKLY DATA'!$B$11:$B$14576,'MONTHLY DATA'!$B27)</f>
        <v>343.75</v>
      </c>
      <c r="FK27" s="154">
        <f t="shared" si="16"/>
        <v>-2.9006526468455807E-3</v>
      </c>
      <c r="FL27" s="169"/>
      <c r="FM27" s="78"/>
      <c r="FN27" s="78"/>
      <c r="FO27" s="154"/>
      <c r="FP27" s="78"/>
      <c r="FQ27" s="78"/>
      <c r="FR27" s="78"/>
      <c r="FS27" s="154"/>
      <c r="FT27" s="78"/>
      <c r="FU27" s="78"/>
      <c r="FV27" s="78">
        <f>AVERAGEIFS('WEEKLY DATA'!FV$11:FV$14576,'WEEKLY DATA'!$A$11:$A$14576,'MONTHLY DATA'!$A27,'WEEKLY DATA'!$B$11:$B$14576,'MONTHLY DATA'!$B27)</f>
        <v>285</v>
      </c>
      <c r="FW27" s="154">
        <f t="shared" si="17"/>
        <v>-3.3898305084745783E-2</v>
      </c>
      <c r="FX27" s="78"/>
      <c r="FY27" s="78"/>
      <c r="FZ27" s="78"/>
      <c r="GA27" s="154"/>
      <c r="GB27" s="78"/>
      <c r="GC27" s="78"/>
      <c r="GD27" s="78">
        <f>AVERAGEIFS('WEEKLY DATA'!GD$11:GD$14576,'WEEKLY DATA'!$A$11:$A$14576,'MONTHLY DATA'!$A27,'WEEKLY DATA'!$B$11:$B$14576,'MONTHLY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DATA'!F$11:F$14576,'WEEKLY DATA'!$A$11:$A$14576,'MONTHLY DATA'!$A28,'WEEKLY DATA'!$B$11:$B$14576,'MONTHLY DATA'!$B28)</f>
        <v>308.2</v>
      </c>
      <c r="G28" s="154">
        <f t="shared" si="6"/>
        <v>2.5623960066555762E-2</v>
      </c>
      <c r="H28" s="169"/>
      <c r="I28" s="78"/>
      <c r="J28" s="78"/>
      <c r="K28" s="154"/>
      <c r="L28" s="169"/>
      <c r="M28" s="78"/>
      <c r="N28" s="78"/>
      <c r="O28" s="154"/>
      <c r="P28" s="169"/>
      <c r="Q28" s="78"/>
      <c r="R28" s="78"/>
      <c r="S28" s="154"/>
      <c r="T28" s="169"/>
      <c r="U28" s="78"/>
      <c r="V28" s="78">
        <f>AVERAGEIFS('WEEKLY DATA'!V$11:V$14576,'WEEKLY DATA'!$A$11:$A$14576,'MONTHLY DATA'!$A28,'WEEKLY DATA'!$B$11:$B$14576,'MONTHLY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DATA'!AL$11:AL$14576,'WEEKLY DATA'!$A$11:$A$14576,'MONTHLY DATA'!$A28,'WEEKLY DATA'!$B$11:$B$14576,'MONTHLY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DATA'!BB$11:BB$14576,'WEEKLY DATA'!$A$11:$A$14576,'MONTHLY DATA'!$A28,'WEEKLY DATA'!$B$11:$B$14576,'MONTHLY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DATA'!BR$11:BR$14576,'WEEKLY DATA'!$A$11:$A$14576,'MONTHLY DATA'!$A28,'WEEKLY DATA'!$B$11:$B$14576,'MONTHLY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DATA'!CH$11:CH$14576,'WEEKLY DATA'!$A$11:$A$14576,'MONTHLY DATA'!$A28,'WEEKLY DATA'!$B$11:$B$14576,'MONTHLY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DATA'!CX$11:CX$14576,'WEEKLY DATA'!$A$11:$A$14576,'MONTHLY DATA'!$A28,'WEEKLY DATA'!$B$11:$B$14576,'MONTHLY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DATA'!DN$11:DN$14576,'WEEKLY DATA'!$A$11:$A$14576,'MONTHLY DATA'!$A28,'WEEKLY DATA'!$B$11:$B$14576,'MONTHLY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DATA'!ED$11:ED$14576,'WEEKLY DATA'!$A$11:$A$14576,'MONTHLY DATA'!$A28,'WEEKLY DATA'!$B$11:$B$14576,'MONTHLY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DATA'!ET$11:ET$14576,'WEEKLY DATA'!$A$11:$A$14576,'MONTHLY DATA'!$A28,'WEEKLY DATA'!$B$11:$B$14576,'MONTHLY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DATA'!FJ$11:FJ$14576,'WEEKLY DATA'!$A$11:$A$14576,'MONTHLY DATA'!$A28,'WEEKLY DATA'!$B$11:$B$14576,'MONTHLY DATA'!$B28)</f>
        <v>354.2</v>
      </c>
      <c r="FK28" s="154">
        <f t="shared" si="16"/>
        <v>3.0399999999999983E-2</v>
      </c>
      <c r="FL28" s="169"/>
      <c r="FM28" s="78"/>
      <c r="FN28" s="78"/>
      <c r="FO28" s="154"/>
      <c r="FP28" s="78"/>
      <c r="FQ28" s="78"/>
      <c r="FR28" s="78"/>
      <c r="FS28" s="154"/>
      <c r="FT28" s="78"/>
      <c r="FU28" s="78"/>
      <c r="FV28" s="78">
        <f>AVERAGEIFS('WEEKLY DATA'!FV$11:FV$14576,'WEEKLY DATA'!$A$11:$A$14576,'MONTHLY DATA'!$A28,'WEEKLY DATA'!$B$11:$B$14576,'MONTHLY DATA'!$B28)</f>
        <v>278</v>
      </c>
      <c r="FW28" s="154">
        <f t="shared" si="17"/>
        <v>-2.4561403508771895E-2</v>
      </c>
      <c r="FX28" s="78"/>
      <c r="FY28" s="78"/>
      <c r="FZ28" s="78"/>
      <c r="GA28" s="154"/>
      <c r="GB28" s="78"/>
      <c r="GC28" s="78"/>
      <c r="GD28" s="78">
        <f>AVERAGEIFS('WEEKLY DATA'!GD$11:GD$14576,'WEEKLY DATA'!$A$11:$A$14576,'MONTHLY DATA'!$A28,'WEEKLY DATA'!$B$11:$B$14576,'MONTHLY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DATA'!F$11:F$14576,'WEEKLY DATA'!$A$11:$A$14576,'MONTHLY DATA'!$A29,'WEEKLY DATA'!$B$11:$B$14576,'MONTHLY DATA'!$B29)</f>
        <v>304.5</v>
      </c>
      <c r="G29" s="154">
        <f t="shared" si="6"/>
        <v>-1.2005191434133589E-2</v>
      </c>
      <c r="H29" s="169"/>
      <c r="I29" s="78"/>
      <c r="J29" s="78"/>
      <c r="K29" s="154"/>
      <c r="L29" s="169"/>
      <c r="M29" s="78"/>
      <c r="N29" s="78"/>
      <c r="O29" s="154"/>
      <c r="P29" s="169"/>
      <c r="Q29" s="78"/>
      <c r="R29" s="78"/>
      <c r="S29" s="154"/>
      <c r="T29" s="169"/>
      <c r="U29" s="78"/>
      <c r="V29" s="78">
        <f>AVERAGEIFS('WEEKLY DATA'!V$11:V$14576,'WEEKLY DATA'!$A$11:$A$14576,'MONTHLY DATA'!$A29,'WEEKLY DATA'!$B$11:$B$14576,'MONTHLY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DATA'!AL$11:AL$14576,'WEEKLY DATA'!$A$11:$A$14576,'MONTHLY DATA'!$A29,'WEEKLY DATA'!$B$11:$B$14576,'MONTHLY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DATA'!BB$11:BB$14576,'WEEKLY DATA'!$A$11:$A$14576,'MONTHLY DATA'!$A29,'WEEKLY DATA'!$B$11:$B$14576,'MONTHLY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DATA'!BR$11:BR$14576,'WEEKLY DATA'!$A$11:$A$14576,'MONTHLY DATA'!$A29,'WEEKLY DATA'!$B$11:$B$14576,'MONTHLY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DATA'!CH$11:CH$14576,'WEEKLY DATA'!$A$11:$A$14576,'MONTHLY DATA'!$A29,'WEEKLY DATA'!$B$11:$B$14576,'MONTHLY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DATA'!CX$11:CX$14576,'WEEKLY DATA'!$A$11:$A$14576,'MONTHLY DATA'!$A29,'WEEKLY DATA'!$B$11:$B$14576,'MONTHLY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DATA'!DN$11:DN$14576,'WEEKLY DATA'!$A$11:$A$14576,'MONTHLY DATA'!$A29,'WEEKLY DATA'!$B$11:$B$14576,'MONTHLY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DATA'!ED$11:ED$14576,'WEEKLY DATA'!$A$11:$A$14576,'MONTHLY DATA'!$A29,'WEEKLY DATA'!$B$11:$B$14576,'MONTHLY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DATA'!ET$11:ET$14576,'WEEKLY DATA'!$A$11:$A$14576,'MONTHLY DATA'!$A29,'WEEKLY DATA'!$B$11:$B$14576,'MONTHLY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DATA'!FJ$11:FJ$14576,'WEEKLY DATA'!$A$11:$A$14576,'MONTHLY DATA'!$A29,'WEEKLY DATA'!$B$11:$B$14576,'MONTHLY DATA'!$B29)</f>
        <v>346.25</v>
      </c>
      <c r="FK29" s="154">
        <f t="shared" si="16"/>
        <v>-2.244494635798977E-2</v>
      </c>
      <c r="FL29" s="169"/>
      <c r="FM29" s="78"/>
      <c r="FN29" s="78"/>
      <c r="FO29" s="154"/>
      <c r="FP29" s="78"/>
      <c r="FQ29" s="78"/>
      <c r="FR29" s="78"/>
      <c r="FS29" s="154"/>
      <c r="FT29" s="78"/>
      <c r="FU29" s="78"/>
      <c r="FV29" s="78">
        <f>AVERAGEIFS('WEEKLY DATA'!FV$11:FV$14576,'WEEKLY DATA'!$A$11:$A$14576,'MONTHLY DATA'!$A29,'WEEKLY DATA'!$B$11:$B$14576,'MONTHLY DATA'!$B29)</f>
        <v>250</v>
      </c>
      <c r="FW29" s="154">
        <f t="shared" si="17"/>
        <v>-0.10071942446043169</v>
      </c>
      <c r="FX29" s="78"/>
      <c r="FY29" s="78"/>
      <c r="FZ29" s="78"/>
      <c r="GA29" s="154"/>
      <c r="GB29" s="78"/>
      <c r="GC29" s="78"/>
      <c r="GD29" s="78">
        <f>AVERAGEIFS('WEEKLY DATA'!GD$11:GD$14576,'WEEKLY DATA'!$A$11:$A$14576,'MONTHLY DATA'!$A29,'WEEKLY DATA'!$B$11:$B$14576,'MONTHLY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DATA'!F$11:F$14576,'WEEKLY DATA'!$A$11:$A$14576,'MONTHLY DATA'!$A30,'WEEKLY DATA'!$B$11:$B$14576,'MONTHLY DATA'!$B30)</f>
        <v>314</v>
      </c>
      <c r="G30" s="154">
        <f t="shared" si="6"/>
        <v>3.1198686371100237E-2</v>
      </c>
      <c r="H30" s="169"/>
      <c r="I30" s="78"/>
      <c r="J30" s="78"/>
      <c r="K30" s="154"/>
      <c r="L30" s="169"/>
      <c r="M30" s="78"/>
      <c r="N30" s="78"/>
      <c r="O30" s="154"/>
      <c r="P30" s="169"/>
      <c r="Q30" s="78"/>
      <c r="R30" s="78"/>
      <c r="S30" s="154"/>
      <c r="T30" s="169"/>
      <c r="U30" s="78"/>
      <c r="V30" s="78">
        <f>AVERAGEIFS('WEEKLY DATA'!V$11:V$14576,'WEEKLY DATA'!$A$11:$A$14576,'MONTHLY DATA'!$A30,'WEEKLY DATA'!$B$11:$B$14576,'MONTHLY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DATA'!AL$11:AL$14576,'WEEKLY DATA'!$A$11:$A$14576,'MONTHLY DATA'!$A30,'WEEKLY DATA'!$B$11:$B$14576,'MONTHLY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DATA'!BB$11:BB$14576,'WEEKLY DATA'!$A$11:$A$14576,'MONTHLY DATA'!$A30,'WEEKLY DATA'!$B$11:$B$14576,'MONTHLY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DATA'!BR$11:BR$14576,'WEEKLY DATA'!$A$11:$A$14576,'MONTHLY DATA'!$A30,'WEEKLY DATA'!$B$11:$B$14576,'MONTHLY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DATA'!CH$11:CH$14576,'WEEKLY DATA'!$A$11:$A$14576,'MONTHLY DATA'!$A30,'WEEKLY DATA'!$B$11:$B$14576,'MONTHLY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DATA'!CX$11:CX$14576,'WEEKLY DATA'!$A$11:$A$14576,'MONTHLY DATA'!$A30,'WEEKLY DATA'!$B$11:$B$14576,'MONTHLY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DATA'!DN$11:DN$14576,'WEEKLY DATA'!$A$11:$A$14576,'MONTHLY DATA'!$A30,'WEEKLY DATA'!$B$11:$B$14576,'MONTHLY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DATA'!ED$11:ED$14576,'WEEKLY DATA'!$A$11:$A$14576,'MONTHLY DATA'!$A30,'WEEKLY DATA'!$B$11:$B$14576,'MONTHLY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DATA'!ET$11:ET$14576,'WEEKLY DATA'!$A$11:$A$14576,'MONTHLY DATA'!$A30,'WEEKLY DATA'!$B$11:$B$14576,'MONTHLY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DATA'!FJ$11:FJ$14576,'WEEKLY DATA'!$A$11:$A$14576,'MONTHLY DATA'!$A30,'WEEKLY DATA'!$B$11:$B$14576,'MONTHLY DATA'!$B30)</f>
        <v>336</v>
      </c>
      <c r="FK30" s="154">
        <f t="shared" si="16"/>
        <v>-2.9602888086642576E-2</v>
      </c>
      <c r="FL30" s="169"/>
      <c r="FM30" s="78"/>
      <c r="FN30" s="78"/>
      <c r="FO30" s="154"/>
      <c r="FP30" s="78"/>
      <c r="FQ30" s="78"/>
      <c r="FR30" s="78"/>
      <c r="FS30" s="154"/>
      <c r="FT30" s="78"/>
      <c r="FU30" s="78"/>
      <c r="FV30" s="78">
        <f>AVERAGEIFS('WEEKLY DATA'!FV$11:FV$14576,'WEEKLY DATA'!$A$11:$A$14576,'MONTHLY DATA'!$A30,'WEEKLY DATA'!$B$11:$B$14576,'MONTHLY DATA'!$B30)</f>
        <v>202</v>
      </c>
      <c r="FW30" s="154">
        <f t="shared" si="17"/>
        <v>-0.19199999999999995</v>
      </c>
      <c r="FX30" s="78"/>
      <c r="FY30" s="78"/>
      <c r="FZ30" s="78"/>
      <c r="GA30" s="154"/>
      <c r="GB30" s="78"/>
      <c r="GC30" s="78"/>
      <c r="GD30" s="78">
        <f>AVERAGEIFS('WEEKLY DATA'!GD$11:GD$14576,'WEEKLY DATA'!$A$11:$A$14576,'MONTHLY DATA'!$A30,'WEEKLY DATA'!$B$11:$B$14576,'MONTHLY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DATA'!F$11:F$14576,'WEEKLY DATA'!$A$11:$A$14576,'MONTHLY DATA'!$A31,'WEEKLY DATA'!$B$11:$B$14576,'MONTHLY DATA'!$B31)</f>
        <v>319.5</v>
      </c>
      <c r="G31" s="154">
        <f t="shared" si="6"/>
        <v>1.7515923566878921E-2</v>
      </c>
      <c r="H31" s="169"/>
      <c r="I31" s="78"/>
      <c r="J31" s="78"/>
      <c r="K31" s="154"/>
      <c r="L31" s="169"/>
      <c r="M31" s="78"/>
      <c r="N31" s="78"/>
      <c r="O31" s="154"/>
      <c r="P31" s="169"/>
      <c r="Q31" s="78"/>
      <c r="R31" s="78"/>
      <c r="S31" s="154"/>
      <c r="T31" s="169"/>
      <c r="U31" s="78"/>
      <c r="V31" s="78">
        <f>AVERAGEIFS('WEEKLY DATA'!V$11:V$14576,'WEEKLY DATA'!$A$11:$A$14576,'MONTHLY DATA'!$A31,'WEEKLY DATA'!$B$11:$B$14576,'MONTHLY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DATA'!AL$11:AL$14576,'WEEKLY DATA'!$A$11:$A$14576,'MONTHLY DATA'!$A31,'WEEKLY DATA'!$B$11:$B$14576,'MONTHLY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DATA'!BB$11:BB$14576,'WEEKLY DATA'!$A$11:$A$14576,'MONTHLY DATA'!$A31,'WEEKLY DATA'!$B$11:$B$14576,'MONTHLY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DATA'!BR$11:BR$14576,'WEEKLY DATA'!$A$11:$A$14576,'MONTHLY DATA'!$A31,'WEEKLY DATA'!$B$11:$B$14576,'MONTHLY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DATA'!CH$11:CH$14576,'WEEKLY DATA'!$A$11:$A$14576,'MONTHLY DATA'!$A31,'WEEKLY DATA'!$B$11:$B$14576,'MONTHLY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DATA'!CX$11:CX$14576,'WEEKLY DATA'!$A$11:$A$14576,'MONTHLY DATA'!$A31,'WEEKLY DATA'!$B$11:$B$14576,'MONTHLY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DATA'!DN$11:DN$14576,'WEEKLY DATA'!$A$11:$A$14576,'MONTHLY DATA'!$A31,'WEEKLY DATA'!$B$11:$B$14576,'MONTHLY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DATA'!ED$11:ED$14576,'WEEKLY DATA'!$A$11:$A$14576,'MONTHLY DATA'!$A31,'WEEKLY DATA'!$B$11:$B$14576,'MONTHLY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DATA'!ET$11:ET$14576,'WEEKLY DATA'!$A$11:$A$14576,'MONTHLY DATA'!$A31,'WEEKLY DATA'!$B$11:$B$14576,'MONTHLY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DATA'!FJ$11:FJ$14576,'WEEKLY DATA'!$A$11:$A$14576,'MONTHLY DATA'!$A31,'WEEKLY DATA'!$B$11:$B$14576,'MONTHLY DATA'!$B31)</f>
        <v>307.5</v>
      </c>
      <c r="FK31" s="154">
        <f t="shared" si="16"/>
        <v>-8.4821428571428603E-2</v>
      </c>
      <c r="FL31" s="169"/>
      <c r="FM31" s="78"/>
      <c r="FN31" s="78"/>
      <c r="FO31" s="154"/>
      <c r="FP31" s="78"/>
      <c r="FQ31" s="78"/>
      <c r="FR31" s="78"/>
      <c r="FS31" s="154"/>
      <c r="FT31" s="78"/>
      <c r="FU31" s="78"/>
      <c r="FV31" s="78">
        <f>AVERAGEIFS('WEEKLY DATA'!FV$11:FV$14576,'WEEKLY DATA'!$A$11:$A$14576,'MONTHLY DATA'!$A31,'WEEKLY DATA'!$B$11:$B$14576,'MONTHLY DATA'!$B31)</f>
        <v>175</v>
      </c>
      <c r="FW31" s="154">
        <f t="shared" si="17"/>
        <v>-0.13366336633663367</v>
      </c>
      <c r="FX31" s="78"/>
      <c r="FY31" s="78"/>
      <c r="FZ31" s="78"/>
      <c r="GA31" s="154"/>
      <c r="GB31" s="78"/>
      <c r="GC31" s="78"/>
      <c r="GD31" s="78">
        <f>AVERAGEIFS('WEEKLY DATA'!GD$11:GD$14576,'WEEKLY DATA'!$A$11:$A$14576,'MONTHLY DATA'!$A31,'WEEKLY DATA'!$B$11:$B$14576,'MONTHLY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DATA'!F$11:F$14576,'WEEKLY DATA'!$A$11:$A$14576,'MONTHLY DATA'!$A32,'WEEKLY DATA'!$B$11:$B$14576,'MONTHLY DATA'!$B32)</f>
        <v>312</v>
      </c>
      <c r="G32" s="154">
        <f t="shared" si="6"/>
        <v>-2.3474178403755874E-2</v>
      </c>
      <c r="H32" s="169"/>
      <c r="I32" s="78"/>
      <c r="J32" s="78"/>
      <c r="K32" s="154"/>
      <c r="L32" s="169"/>
      <c r="M32" s="78"/>
      <c r="N32" s="78"/>
      <c r="O32" s="154"/>
      <c r="P32" s="169"/>
      <c r="Q32" s="78"/>
      <c r="R32" s="78"/>
      <c r="S32" s="154"/>
      <c r="T32" s="169"/>
      <c r="U32" s="78"/>
      <c r="V32" s="78">
        <f>AVERAGEIFS('WEEKLY DATA'!V$11:V$14576,'WEEKLY DATA'!$A$11:$A$14576,'MONTHLY DATA'!$A32,'WEEKLY DATA'!$B$11:$B$14576,'MONTHLY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DATA'!AL$11:AL$14576,'WEEKLY DATA'!$A$11:$A$14576,'MONTHLY DATA'!$A32,'WEEKLY DATA'!$B$11:$B$14576,'MONTHLY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DATA'!BB$11:BB$14576,'WEEKLY DATA'!$A$11:$A$14576,'MONTHLY DATA'!$A32,'WEEKLY DATA'!$B$11:$B$14576,'MONTHLY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DATA'!BR$11:BR$14576,'WEEKLY DATA'!$A$11:$A$14576,'MONTHLY DATA'!$A32,'WEEKLY DATA'!$B$11:$B$14576,'MONTHLY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DATA'!CH$11:CH$14576,'WEEKLY DATA'!$A$11:$A$14576,'MONTHLY DATA'!$A32,'WEEKLY DATA'!$B$11:$B$14576,'MONTHLY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DATA'!CX$11:CX$14576,'WEEKLY DATA'!$A$11:$A$14576,'MONTHLY DATA'!$A32,'WEEKLY DATA'!$B$11:$B$14576,'MONTHLY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DATA'!DN$11:DN$14576,'WEEKLY DATA'!$A$11:$A$14576,'MONTHLY DATA'!$A32,'WEEKLY DATA'!$B$11:$B$14576,'MONTHLY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DATA'!ED$11:ED$14576,'WEEKLY DATA'!$A$11:$A$14576,'MONTHLY DATA'!$A32,'WEEKLY DATA'!$B$11:$B$14576,'MONTHLY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DATA'!ET$11:ET$14576,'WEEKLY DATA'!$A$11:$A$14576,'MONTHLY DATA'!$A32,'WEEKLY DATA'!$B$11:$B$14576,'MONTHLY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DATA'!FJ$11:FJ$14576,'WEEKLY DATA'!$A$11:$A$14576,'MONTHLY DATA'!$A32,'WEEKLY DATA'!$B$11:$B$14576,'MONTHLY DATA'!$B32)</f>
        <v>297.5</v>
      </c>
      <c r="FK32" s="154">
        <f t="shared" si="16"/>
        <v>-3.2520325203251987E-2</v>
      </c>
      <c r="FL32" s="169"/>
      <c r="FM32" s="78"/>
      <c r="FN32" s="78"/>
      <c r="FO32" s="154"/>
      <c r="FP32" s="78"/>
      <c r="FQ32" s="78"/>
      <c r="FR32" s="78"/>
      <c r="FS32" s="154"/>
      <c r="FT32" s="78"/>
      <c r="FU32" s="78"/>
      <c r="FV32" s="78">
        <f>AVERAGEIFS('WEEKLY DATA'!FV$11:FV$14576,'WEEKLY DATA'!$A$11:$A$14576,'MONTHLY DATA'!$A32,'WEEKLY DATA'!$B$11:$B$14576,'MONTHLY DATA'!$B32)</f>
        <v>167.5</v>
      </c>
      <c r="FW32" s="154">
        <f t="shared" si="17"/>
        <v>-4.2857142857142816E-2</v>
      </c>
      <c r="FX32" s="78"/>
      <c r="FY32" s="78"/>
      <c r="FZ32" s="78"/>
      <c r="GA32" s="154"/>
      <c r="GB32" s="78"/>
      <c r="GC32" s="78"/>
      <c r="GD32" s="78">
        <f>AVERAGEIFS('WEEKLY DATA'!GD$11:GD$14576,'WEEKLY DATA'!$A$11:$A$14576,'MONTHLY DATA'!$A32,'WEEKLY DATA'!$B$11:$B$14576,'MONTHLY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DATA'!F$11:F$14576,'WEEKLY DATA'!$A$11:$A$14576,'MONTHLY DATA'!$A33,'WEEKLY DATA'!$B$11:$B$14576,'MONTHLY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DATA'!V$11:V$14576,'WEEKLY DATA'!$A$11:$A$14576,'MONTHLY DATA'!$A33,'WEEKLY DATA'!$B$11:$B$14576,'MONTHLY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DATA'!AL$11:AL$14576,'WEEKLY DATA'!$A$11:$A$14576,'MONTHLY DATA'!$A33,'WEEKLY DATA'!$B$11:$B$14576,'MONTHLY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DATA'!BB$11:BB$14576,'WEEKLY DATA'!$A$11:$A$14576,'MONTHLY DATA'!$A33,'WEEKLY DATA'!$B$11:$B$14576,'MONTHLY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DATA'!BR$11:BR$14576,'WEEKLY DATA'!$A$11:$A$14576,'MONTHLY DATA'!$A33,'WEEKLY DATA'!$B$11:$B$14576,'MONTHLY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DATA'!CH$11:CH$14576,'WEEKLY DATA'!$A$11:$A$14576,'MONTHLY DATA'!$A33,'WEEKLY DATA'!$B$11:$B$14576,'MONTHLY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DATA'!CX$11:CX$14576,'WEEKLY DATA'!$A$11:$A$14576,'MONTHLY DATA'!$A33,'WEEKLY DATA'!$B$11:$B$14576,'MONTHLY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DATA'!DN$11:DN$14576,'WEEKLY DATA'!$A$11:$A$14576,'MONTHLY DATA'!$A33,'WEEKLY DATA'!$B$11:$B$14576,'MONTHLY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DATA'!ED$11:ED$14576,'WEEKLY DATA'!$A$11:$A$14576,'MONTHLY DATA'!$A33,'WEEKLY DATA'!$B$11:$B$14576,'MONTHLY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DATA'!ET$11:ET$14576,'WEEKLY DATA'!$A$11:$A$14576,'MONTHLY DATA'!$A33,'WEEKLY DATA'!$B$11:$B$14576,'MONTHLY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DATA'!FJ$11:FJ$14576,'WEEKLY DATA'!$A$11:$A$14576,'MONTHLY DATA'!$A33,'WEEKLY DATA'!$B$11:$B$14576,'MONTHLY DATA'!$B33)</f>
        <v>242</v>
      </c>
      <c r="FK33" s="154">
        <f t="shared" si="16"/>
        <v>-0.1865546218487395</v>
      </c>
      <c r="FL33" s="169"/>
      <c r="FM33" s="78"/>
      <c r="FN33" s="78"/>
      <c r="FO33" s="154"/>
      <c r="FP33" s="78"/>
      <c r="FQ33" s="78"/>
      <c r="FR33" s="78"/>
      <c r="FS33" s="154"/>
      <c r="FT33" s="78"/>
      <c r="FU33" s="78"/>
      <c r="FV33" s="78">
        <f>AVERAGEIFS('WEEKLY DATA'!FV$11:FV$14576,'WEEKLY DATA'!$A$11:$A$14576,'MONTHLY DATA'!$A33,'WEEKLY DATA'!$B$11:$B$14576,'MONTHLY DATA'!$B33)</f>
        <v>189</v>
      </c>
      <c r="FW33" s="154">
        <f t="shared" si="17"/>
        <v>0.12835820895522398</v>
      </c>
      <c r="FX33" s="78"/>
      <c r="FY33" s="78"/>
      <c r="FZ33" s="78"/>
      <c r="GA33" s="154"/>
      <c r="GB33" s="78"/>
      <c r="GC33" s="78"/>
      <c r="GD33" s="78">
        <f>AVERAGEIFS('WEEKLY DATA'!GD$11:GD$14576,'WEEKLY DATA'!$A$11:$A$14576,'MONTHLY DATA'!$A33,'WEEKLY DATA'!$B$11:$B$14576,'MONTHLY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DATA'!F$11:F$14576,'WEEKLY DATA'!$A$11:$A$14576,'MONTHLY DATA'!$A34,'WEEKLY DATA'!$B$11:$B$14576,'MONTHLY DATA'!$B34)</f>
        <v>285</v>
      </c>
      <c r="G34" s="154">
        <f t="shared" si="6"/>
        <v>-3.5859269282814688E-2</v>
      </c>
      <c r="H34" s="169"/>
      <c r="I34" s="78"/>
      <c r="J34" s="78"/>
      <c r="K34" s="154"/>
      <c r="L34" s="169"/>
      <c r="M34" s="78"/>
      <c r="N34" s="78"/>
      <c r="O34" s="154"/>
      <c r="P34" s="169"/>
      <c r="Q34" s="78"/>
      <c r="R34" s="78"/>
      <c r="S34" s="154"/>
      <c r="T34" s="169"/>
      <c r="U34" s="78"/>
      <c r="V34" s="78">
        <f>AVERAGEIFS('WEEKLY DATA'!V$11:V$14576,'WEEKLY DATA'!$A$11:$A$14576,'MONTHLY DATA'!$A34,'WEEKLY DATA'!$B$11:$B$14576,'MONTHLY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DATA'!AL$11:AL$14576,'WEEKLY DATA'!$A$11:$A$14576,'MONTHLY DATA'!$A34,'WEEKLY DATA'!$B$11:$B$14576,'MONTHLY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DATA'!BB$11:BB$14576,'WEEKLY DATA'!$A$11:$A$14576,'MONTHLY DATA'!$A34,'WEEKLY DATA'!$B$11:$B$14576,'MONTHLY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DATA'!BR$11:BR$14576,'WEEKLY DATA'!$A$11:$A$14576,'MONTHLY DATA'!$A34,'WEEKLY DATA'!$B$11:$B$14576,'MONTHLY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DATA'!CH$11:CH$14576,'WEEKLY DATA'!$A$11:$A$14576,'MONTHLY DATA'!$A34,'WEEKLY DATA'!$B$11:$B$14576,'MONTHLY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DATA'!CX$11:CX$14576,'WEEKLY DATA'!$A$11:$A$14576,'MONTHLY DATA'!$A34,'WEEKLY DATA'!$B$11:$B$14576,'MONTHLY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DATA'!DN$11:DN$14576,'WEEKLY DATA'!$A$11:$A$14576,'MONTHLY DATA'!$A34,'WEEKLY DATA'!$B$11:$B$14576,'MONTHLY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DATA'!ED$11:ED$14576,'WEEKLY DATA'!$A$11:$A$14576,'MONTHLY DATA'!$A34,'WEEKLY DATA'!$B$11:$B$14576,'MONTHLY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DATA'!ET$11:ET$14576,'WEEKLY DATA'!$A$11:$A$14576,'MONTHLY DATA'!$A34,'WEEKLY DATA'!$B$11:$B$14576,'MONTHLY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DATA'!FJ$11:FJ$14576,'WEEKLY DATA'!$A$11:$A$14576,'MONTHLY DATA'!$A34,'WEEKLY DATA'!$B$11:$B$14576,'MONTHLY DATA'!$B34)</f>
        <v>230</v>
      </c>
      <c r="FK34" s="154">
        <f t="shared" si="16"/>
        <v>-4.9586776859504078E-2</v>
      </c>
      <c r="FL34" s="169"/>
      <c r="FM34" s="78"/>
      <c r="FN34" s="78"/>
      <c r="FO34" s="154"/>
      <c r="FP34" s="78"/>
      <c r="FQ34" s="78"/>
      <c r="FR34" s="78"/>
      <c r="FS34" s="154"/>
      <c r="FT34" s="78"/>
      <c r="FU34" s="78"/>
      <c r="FV34" s="78">
        <f>AVERAGEIFS('WEEKLY DATA'!FV$11:FV$14576,'WEEKLY DATA'!$A$11:$A$14576,'MONTHLY DATA'!$A34,'WEEKLY DATA'!$B$11:$B$14576,'MONTHLY DATA'!$B34)</f>
        <v>183.33333333333334</v>
      </c>
      <c r="FW34" s="154">
        <f t="shared" si="17"/>
        <v>-2.9982363315696592E-2</v>
      </c>
      <c r="FX34" s="78"/>
      <c r="FY34" s="78"/>
      <c r="FZ34" s="78"/>
      <c r="GA34" s="154"/>
      <c r="GB34" s="78"/>
      <c r="GC34" s="78"/>
      <c r="GD34" s="78">
        <f>AVERAGEIFS('WEEKLY DATA'!GD$11:GD$14576,'WEEKLY DATA'!$A$11:$A$14576,'MONTHLY DATA'!$A34,'WEEKLY DATA'!$B$11:$B$14576,'MONTHLY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DATA'!F$11:F$14576,'WEEKLY DATA'!$A$11:$A$14576,'MONTHLY DATA'!$A35,'WEEKLY DATA'!$B$11:$B$14576,'MONTHLY DATA'!$B35)</f>
        <v>280.25</v>
      </c>
      <c r="G35" s="154">
        <f t="shared" si="6"/>
        <v>-1.6666666666666718E-2</v>
      </c>
      <c r="H35" s="169"/>
      <c r="I35" s="78"/>
      <c r="J35" s="78"/>
      <c r="K35" s="154"/>
      <c r="L35" s="169"/>
      <c r="M35" s="78"/>
      <c r="N35" s="78"/>
      <c r="O35" s="154"/>
      <c r="P35" s="169"/>
      <c r="Q35" s="78"/>
      <c r="R35" s="78"/>
      <c r="S35" s="154"/>
      <c r="T35" s="169"/>
      <c r="U35" s="78"/>
      <c r="V35" s="78">
        <f>AVERAGEIFS('WEEKLY DATA'!V$11:V$14576,'WEEKLY DATA'!$A$11:$A$14576,'MONTHLY DATA'!$A35,'WEEKLY DATA'!$B$11:$B$14576,'MONTHLY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DATA'!AL$11:AL$14576,'WEEKLY DATA'!$A$11:$A$14576,'MONTHLY DATA'!$A35,'WEEKLY DATA'!$B$11:$B$14576,'MONTHLY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DATA'!BB$11:BB$14576,'WEEKLY DATA'!$A$11:$A$14576,'MONTHLY DATA'!$A35,'WEEKLY DATA'!$B$11:$B$14576,'MONTHLY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DATA'!BR$11:BR$14576,'WEEKLY DATA'!$A$11:$A$14576,'MONTHLY DATA'!$A35,'WEEKLY DATA'!$B$11:$B$14576,'MONTHLY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DATA'!CH$11:CH$14576,'WEEKLY DATA'!$A$11:$A$14576,'MONTHLY DATA'!$A35,'WEEKLY DATA'!$B$11:$B$14576,'MONTHLY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DATA'!CX$11:CX$14576,'WEEKLY DATA'!$A$11:$A$14576,'MONTHLY DATA'!$A35,'WEEKLY DATA'!$B$11:$B$14576,'MONTHLY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DATA'!DN$11:DN$14576,'WEEKLY DATA'!$A$11:$A$14576,'MONTHLY DATA'!$A35,'WEEKLY DATA'!$B$11:$B$14576,'MONTHLY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DATA'!ED$11:ED$14576,'WEEKLY DATA'!$A$11:$A$14576,'MONTHLY DATA'!$A35,'WEEKLY DATA'!$B$11:$B$14576,'MONTHLY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DATA'!ET$11:ET$14576,'WEEKLY DATA'!$A$11:$A$14576,'MONTHLY DATA'!$A35,'WEEKLY DATA'!$B$11:$B$14576,'MONTHLY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DATA'!FJ$11:FJ$14576,'WEEKLY DATA'!$A$11:$A$14576,'MONTHLY DATA'!$A35,'WEEKLY DATA'!$B$11:$B$14576,'MONTHLY DATA'!$B35)</f>
        <v>233.75</v>
      </c>
      <c r="FK35" s="154">
        <f t="shared" si="16"/>
        <v>1.6304347826086918E-2</v>
      </c>
      <c r="FL35" s="169"/>
      <c r="FM35" s="78"/>
      <c r="FN35" s="78"/>
      <c r="FO35" s="154"/>
      <c r="FP35" s="78"/>
      <c r="FQ35" s="78"/>
      <c r="FR35" s="78"/>
      <c r="FS35" s="154"/>
      <c r="FT35" s="78"/>
      <c r="FU35" s="78"/>
      <c r="FV35" s="78">
        <f>AVERAGEIFS('WEEKLY DATA'!FV$11:FV$14576,'WEEKLY DATA'!$A$11:$A$14576,'MONTHLY DATA'!$A35,'WEEKLY DATA'!$B$11:$B$14576,'MONTHLY DATA'!$B35)</f>
        <v>180</v>
      </c>
      <c r="FW35" s="154">
        <f t="shared" si="17"/>
        <v>-1.8181818181818188E-2</v>
      </c>
      <c r="FX35" s="78"/>
      <c r="FY35" s="78"/>
      <c r="FZ35" s="78"/>
      <c r="GA35" s="154"/>
      <c r="GB35" s="78"/>
      <c r="GC35" s="78"/>
      <c r="GD35" s="78">
        <f>AVERAGEIFS('WEEKLY DATA'!GD$11:GD$14576,'WEEKLY DATA'!$A$11:$A$14576,'MONTHLY DATA'!$A35,'WEEKLY DATA'!$B$11:$B$14576,'MONTHLY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DATA'!F$11:F$14576,'WEEKLY DATA'!$A$11:$A$14576,'MONTHLY DATA'!$A36,'WEEKLY DATA'!$B$11:$B$14576,'MONTHLY DATA'!$B36)</f>
        <v>284</v>
      </c>
      <c r="G36" s="154">
        <f t="shared" si="6"/>
        <v>1.338090990187335E-2</v>
      </c>
      <c r="H36" s="169"/>
      <c r="I36" s="78"/>
      <c r="J36" s="78"/>
      <c r="K36" s="154"/>
      <c r="L36" s="169"/>
      <c r="M36" s="78"/>
      <c r="N36" s="78"/>
      <c r="O36" s="154"/>
      <c r="P36" s="169"/>
      <c r="Q36" s="78"/>
      <c r="R36" s="78"/>
      <c r="S36" s="154"/>
      <c r="T36" s="169"/>
      <c r="U36" s="78"/>
      <c r="V36" s="78">
        <f>AVERAGEIFS('WEEKLY DATA'!V$11:V$14576,'WEEKLY DATA'!$A$11:$A$14576,'MONTHLY DATA'!$A36,'WEEKLY DATA'!$B$11:$B$14576,'MONTHLY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DATA'!AL$11:AL$14576,'WEEKLY DATA'!$A$11:$A$14576,'MONTHLY DATA'!$A36,'WEEKLY DATA'!$B$11:$B$14576,'MONTHLY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DATA'!BB$11:BB$14576,'WEEKLY DATA'!$A$11:$A$14576,'MONTHLY DATA'!$A36,'WEEKLY DATA'!$B$11:$B$14576,'MONTHLY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DATA'!BR$11:BR$14576,'WEEKLY DATA'!$A$11:$A$14576,'MONTHLY DATA'!$A36,'WEEKLY DATA'!$B$11:$B$14576,'MONTHLY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DATA'!CH$11:CH$14576,'WEEKLY DATA'!$A$11:$A$14576,'MONTHLY DATA'!$A36,'WEEKLY DATA'!$B$11:$B$14576,'MONTHLY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DATA'!CX$11:CX$14576,'WEEKLY DATA'!$A$11:$A$14576,'MONTHLY DATA'!$A36,'WEEKLY DATA'!$B$11:$B$14576,'MONTHLY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DATA'!DN$11:DN$14576,'WEEKLY DATA'!$A$11:$A$14576,'MONTHLY DATA'!$A36,'WEEKLY DATA'!$B$11:$B$14576,'MONTHLY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DATA'!ED$11:ED$14576,'WEEKLY DATA'!$A$11:$A$14576,'MONTHLY DATA'!$A36,'WEEKLY DATA'!$B$11:$B$14576,'MONTHLY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DATA'!ET$11:ET$14576,'WEEKLY DATA'!$A$11:$A$14576,'MONTHLY DATA'!$A36,'WEEKLY DATA'!$B$11:$B$14576,'MONTHLY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DATA'!FJ$11:FJ$14576,'WEEKLY DATA'!$A$11:$A$14576,'MONTHLY DATA'!$A36,'WEEKLY DATA'!$B$11:$B$14576,'MONTHLY DATA'!$B36)</f>
        <v>240</v>
      </c>
      <c r="FK36" s="154">
        <f t="shared" si="16"/>
        <v>2.673796791443861E-2</v>
      </c>
      <c r="FL36" s="169"/>
      <c r="FM36" s="78"/>
      <c r="FN36" s="78"/>
      <c r="FO36" s="154"/>
      <c r="FP36" s="78"/>
      <c r="FQ36" s="78"/>
      <c r="FR36" s="78"/>
      <c r="FS36" s="154"/>
      <c r="FT36" s="78"/>
      <c r="FU36" s="78"/>
      <c r="FV36" s="78">
        <f>AVERAGEIFS('WEEKLY DATA'!FV$11:FV$14576,'WEEKLY DATA'!$A$11:$A$14576,'MONTHLY DATA'!$A36,'WEEKLY DATA'!$B$11:$B$14576,'MONTHLY DATA'!$B36)</f>
        <v>178.75</v>
      </c>
      <c r="FW36" s="154">
        <f t="shared" si="17"/>
        <v>-6.9444444444444198E-3</v>
      </c>
      <c r="FX36" s="78"/>
      <c r="FY36" s="78"/>
      <c r="FZ36" s="78"/>
      <c r="GA36" s="154"/>
      <c r="GB36" s="78"/>
      <c r="GC36" s="78"/>
      <c r="GD36" s="78">
        <f>AVERAGEIFS('WEEKLY DATA'!GD$11:GD$14576,'WEEKLY DATA'!$A$11:$A$14576,'MONTHLY DATA'!$A36,'WEEKLY DATA'!$B$11:$B$14576,'MONTHLY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DATA'!F$11:F$14576,'WEEKLY DATA'!$A$11:$A$14576,'MONTHLY DATA'!$A37,'WEEKLY DATA'!$B$11:$B$14576,'MONTHLY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DATA'!V$11:V$14576,'WEEKLY DATA'!$A$11:$A$14576,'MONTHLY DATA'!$A37,'WEEKLY DATA'!$B$11:$B$14576,'MONTHLY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DATA'!AL$11:AL$14576,'WEEKLY DATA'!$A$11:$A$14576,'MONTHLY DATA'!$A37,'WEEKLY DATA'!$B$11:$B$14576,'MONTHLY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DATA'!BB$11:BB$14576,'WEEKLY DATA'!$A$11:$A$14576,'MONTHLY DATA'!$A37,'WEEKLY DATA'!$B$11:$B$14576,'MONTHLY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DATA'!BR$11:BR$14576,'WEEKLY DATA'!$A$11:$A$14576,'MONTHLY DATA'!$A37,'WEEKLY DATA'!$B$11:$B$14576,'MONTHLY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DATA'!CH$11:CH$14576,'WEEKLY DATA'!$A$11:$A$14576,'MONTHLY DATA'!$A37,'WEEKLY DATA'!$B$11:$B$14576,'MONTHLY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DATA'!CX$11:CX$14576,'WEEKLY DATA'!$A$11:$A$14576,'MONTHLY DATA'!$A37,'WEEKLY DATA'!$B$11:$B$14576,'MONTHLY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DATA'!DN$11:DN$14576,'WEEKLY DATA'!$A$11:$A$14576,'MONTHLY DATA'!$A37,'WEEKLY DATA'!$B$11:$B$14576,'MONTHLY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DATA'!ED$11:ED$14576,'WEEKLY DATA'!$A$11:$A$14576,'MONTHLY DATA'!$A37,'WEEKLY DATA'!$B$11:$B$14576,'MONTHLY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DATA'!ET$11:ET$14576,'WEEKLY DATA'!$A$11:$A$14576,'MONTHLY DATA'!$A37,'WEEKLY DATA'!$B$11:$B$14576,'MONTHLY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DATA'!FJ$11:FJ$14576,'WEEKLY DATA'!$A$11:$A$14576,'MONTHLY DATA'!$A37,'WEEKLY DATA'!$B$11:$B$14576,'MONTHLY DATA'!$B37)</f>
        <v>249</v>
      </c>
      <c r="FK37" s="154">
        <f t="shared" si="16"/>
        <v>3.7500000000000089E-2</v>
      </c>
      <c r="FL37" s="169"/>
      <c r="FM37" s="78"/>
      <c r="FN37" s="78"/>
      <c r="FO37" s="154"/>
      <c r="FP37" s="78"/>
      <c r="FQ37" s="78"/>
      <c r="FR37" s="78"/>
      <c r="FS37" s="154"/>
      <c r="FT37" s="78"/>
      <c r="FU37" s="78"/>
      <c r="FV37" s="78">
        <f>AVERAGEIFS('WEEKLY DATA'!FV$11:FV$14576,'WEEKLY DATA'!$A$11:$A$14576,'MONTHLY DATA'!$A37,'WEEKLY DATA'!$B$11:$B$14576,'MONTHLY DATA'!$B37)</f>
        <v>209</v>
      </c>
      <c r="FW37" s="154">
        <f t="shared" si="17"/>
        <v>0.1692307692307693</v>
      </c>
      <c r="FX37" s="78"/>
      <c r="FY37" s="78"/>
      <c r="FZ37" s="78"/>
      <c r="GA37" s="154"/>
      <c r="GB37" s="78"/>
      <c r="GC37" s="78"/>
      <c r="GD37" s="78">
        <f>AVERAGEIFS('WEEKLY DATA'!GD$11:GD$14576,'WEEKLY DATA'!$A$11:$A$14576,'MONTHLY DATA'!$A37,'WEEKLY DATA'!$B$11:$B$14576,'MONTHLY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DATA'!F$11:F$14576,'WEEKLY DATA'!$A$11:$A$14576,'MONTHLY DATA'!$A38,'WEEKLY DATA'!$B$11:$B$14576,'MONTHLY DATA'!$B38)</f>
        <v>297.5</v>
      </c>
      <c r="G38" s="154">
        <f t="shared" si="6"/>
        <v>1.744186046511631E-2</v>
      </c>
      <c r="H38" s="169"/>
      <c r="I38" s="78"/>
      <c r="J38" s="78"/>
      <c r="K38" s="154"/>
      <c r="L38" s="169"/>
      <c r="M38" s="78"/>
      <c r="N38" s="78"/>
      <c r="O38" s="154"/>
      <c r="P38" s="169"/>
      <c r="Q38" s="78"/>
      <c r="R38" s="78"/>
      <c r="S38" s="154"/>
      <c r="T38" s="169"/>
      <c r="U38" s="78"/>
      <c r="V38" s="78">
        <f>AVERAGEIFS('WEEKLY DATA'!V$11:V$14576,'WEEKLY DATA'!$A$11:$A$14576,'MONTHLY DATA'!$A38,'WEEKLY DATA'!$B$11:$B$14576,'MONTHLY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DATA'!AL$11:AL$14576,'WEEKLY DATA'!$A$11:$A$14576,'MONTHLY DATA'!$A38,'WEEKLY DATA'!$B$11:$B$14576,'MONTHLY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DATA'!BB$11:BB$14576,'WEEKLY DATA'!$A$11:$A$14576,'MONTHLY DATA'!$A38,'WEEKLY DATA'!$B$11:$B$14576,'MONTHLY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DATA'!BR$11:BR$14576,'WEEKLY DATA'!$A$11:$A$14576,'MONTHLY DATA'!$A38,'WEEKLY DATA'!$B$11:$B$14576,'MONTHLY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DATA'!CH$11:CH$14576,'WEEKLY DATA'!$A$11:$A$14576,'MONTHLY DATA'!$A38,'WEEKLY DATA'!$B$11:$B$14576,'MONTHLY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DATA'!CX$11:CX$14576,'WEEKLY DATA'!$A$11:$A$14576,'MONTHLY DATA'!$A38,'WEEKLY DATA'!$B$11:$B$14576,'MONTHLY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DATA'!DN$11:DN$14576,'WEEKLY DATA'!$A$11:$A$14576,'MONTHLY DATA'!$A38,'WEEKLY DATA'!$B$11:$B$14576,'MONTHLY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DATA'!ED$11:ED$14576,'WEEKLY DATA'!$A$11:$A$14576,'MONTHLY DATA'!$A38,'WEEKLY DATA'!$B$11:$B$14576,'MONTHLY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DATA'!ET$11:ET$14576,'WEEKLY DATA'!$A$11:$A$14576,'MONTHLY DATA'!$A38,'WEEKLY DATA'!$B$11:$B$14576,'MONTHLY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DATA'!FJ$11:FJ$14576,'WEEKLY DATA'!$A$11:$A$14576,'MONTHLY DATA'!$A38,'WEEKLY DATA'!$B$11:$B$14576,'MONTHLY DATA'!$B38)</f>
        <v>247.5</v>
      </c>
      <c r="FK38" s="154">
        <f t="shared" si="16"/>
        <v>-6.0240963855421326E-3</v>
      </c>
      <c r="FL38" s="169"/>
      <c r="FM38" s="78"/>
      <c r="FN38" s="78"/>
      <c r="FO38" s="154"/>
      <c r="FP38" s="78"/>
      <c r="FQ38" s="78"/>
      <c r="FR38" s="78"/>
      <c r="FS38" s="154"/>
      <c r="FT38" s="78"/>
      <c r="FU38" s="78"/>
      <c r="FV38" s="78">
        <f>AVERAGEIFS('WEEKLY DATA'!FV$11:FV$14576,'WEEKLY DATA'!$A$11:$A$14576,'MONTHLY DATA'!$A38,'WEEKLY DATA'!$B$11:$B$14576,'MONTHLY DATA'!$B38)</f>
        <v>232.5</v>
      </c>
      <c r="FW38" s="154">
        <f t="shared" si="17"/>
        <v>0.1124401913875599</v>
      </c>
      <c r="FX38" s="78"/>
      <c r="FY38" s="78"/>
      <c r="FZ38" s="78"/>
      <c r="GA38" s="154"/>
      <c r="GB38" s="78"/>
      <c r="GC38" s="78"/>
      <c r="GD38" s="78">
        <f>AVERAGEIFS('WEEKLY DATA'!GD$11:GD$14576,'WEEKLY DATA'!$A$11:$A$14576,'MONTHLY DATA'!$A38,'WEEKLY DATA'!$B$11:$B$14576,'MONTHLY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DATA'!F$11:F$14576,'WEEKLY DATA'!$A$11:$A$14576,'MONTHLY DATA'!$A39,'WEEKLY DATA'!$B$11:$B$14576,'MONTHLY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DATA'!V$11:V$14576,'WEEKLY DATA'!$A$11:$A$14576,'MONTHLY DATA'!$A39,'WEEKLY DATA'!$B$11:$B$14576,'MONTHLY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DATA'!AL$11:AL$14576,'WEEKLY DATA'!$A$11:$A$14576,'MONTHLY DATA'!$A39,'WEEKLY DATA'!$B$11:$B$14576,'MONTHLY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DATA'!BB$11:BB$14576,'WEEKLY DATA'!$A$11:$A$14576,'MONTHLY DATA'!$A39,'WEEKLY DATA'!$B$11:$B$14576,'MONTHLY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DATA'!BR$11:BR$14576,'WEEKLY DATA'!$A$11:$A$14576,'MONTHLY DATA'!$A39,'WEEKLY DATA'!$B$11:$B$14576,'MONTHLY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DATA'!CH$11:CH$14576,'WEEKLY DATA'!$A$11:$A$14576,'MONTHLY DATA'!$A39,'WEEKLY DATA'!$B$11:$B$14576,'MONTHLY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DATA'!CX$11:CX$14576,'WEEKLY DATA'!$A$11:$A$14576,'MONTHLY DATA'!$A39,'WEEKLY DATA'!$B$11:$B$14576,'MONTHLY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DATA'!DN$11:DN$14576,'WEEKLY DATA'!$A$11:$A$14576,'MONTHLY DATA'!$A39,'WEEKLY DATA'!$B$11:$B$14576,'MONTHLY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DATA'!ED$11:ED$14576,'WEEKLY DATA'!$A$11:$A$14576,'MONTHLY DATA'!$A39,'WEEKLY DATA'!$B$11:$B$14576,'MONTHLY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DATA'!ET$11:ET$14576,'WEEKLY DATA'!$A$11:$A$14576,'MONTHLY DATA'!$A39,'WEEKLY DATA'!$B$11:$B$14576,'MONTHLY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DATA'!FJ$11:FJ$14576,'WEEKLY DATA'!$A$11:$A$14576,'MONTHLY DATA'!$A39,'WEEKLY DATA'!$B$11:$B$14576,'MONTHLY DATA'!$B39)</f>
        <v>259</v>
      </c>
      <c r="FK39" s="154">
        <f t="shared" si="16"/>
        <v>4.6464646464646542E-2</v>
      </c>
      <c r="FL39" s="169"/>
      <c r="FM39" s="78"/>
      <c r="FN39" s="78"/>
      <c r="FO39" s="154"/>
      <c r="FP39" s="78"/>
      <c r="FQ39" s="78"/>
      <c r="FR39" s="78"/>
      <c r="FS39" s="154"/>
      <c r="FT39" s="78"/>
      <c r="FU39" s="78"/>
      <c r="FV39" s="78">
        <f>AVERAGEIFS('WEEKLY DATA'!FV$11:FV$14576,'WEEKLY DATA'!$A$11:$A$14576,'MONTHLY DATA'!$A39,'WEEKLY DATA'!$B$11:$B$14576,'MONTHLY DATA'!$B39)</f>
        <v>238</v>
      </c>
      <c r="FW39" s="154">
        <f t="shared" si="17"/>
        <v>2.3655913978494647E-2</v>
      </c>
      <c r="FX39" s="78"/>
      <c r="FY39" s="78"/>
      <c r="FZ39" s="78"/>
      <c r="GA39" s="154"/>
      <c r="GB39" s="78"/>
      <c r="GC39" s="78"/>
      <c r="GD39" s="78">
        <f>AVERAGEIFS('WEEKLY DATA'!GD$11:GD$14576,'WEEKLY DATA'!$A$11:$A$14576,'MONTHLY DATA'!$A39,'WEEKLY DATA'!$B$11:$B$14576,'MONTHLY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DATA'!F$11:F$14576,'WEEKLY DATA'!$A$11:$A$14576,'MONTHLY DATA'!$A40,'WEEKLY DATA'!$B$11:$B$14576,'MONTHLY DATA'!$B40)</f>
        <v>327</v>
      </c>
      <c r="G40" s="154">
        <f t="shared" si="6"/>
        <v>5.9624108878807425E-2</v>
      </c>
      <c r="H40" s="169"/>
      <c r="I40" s="78"/>
      <c r="J40" s="78"/>
      <c r="K40" s="154"/>
      <c r="L40" s="169"/>
      <c r="M40" s="78"/>
      <c r="N40" s="78"/>
      <c r="O40" s="154"/>
      <c r="P40" s="169"/>
      <c r="Q40" s="78"/>
      <c r="R40" s="78"/>
      <c r="S40" s="154"/>
      <c r="T40" s="169"/>
      <c r="U40" s="78"/>
      <c r="V40" s="78">
        <f>AVERAGEIFS('WEEKLY DATA'!V$11:V$14576,'WEEKLY DATA'!$A$11:$A$14576,'MONTHLY DATA'!$A40,'WEEKLY DATA'!$B$11:$B$14576,'MONTHLY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DATA'!AL$11:AL$14576,'WEEKLY DATA'!$A$11:$A$14576,'MONTHLY DATA'!$A40,'WEEKLY DATA'!$B$11:$B$14576,'MONTHLY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DATA'!BB$11:BB$14576,'WEEKLY DATA'!$A$11:$A$14576,'MONTHLY DATA'!$A40,'WEEKLY DATA'!$B$11:$B$14576,'MONTHLY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DATA'!BR$11:BR$14576,'WEEKLY DATA'!$A$11:$A$14576,'MONTHLY DATA'!$A40,'WEEKLY DATA'!$B$11:$B$14576,'MONTHLY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DATA'!CH$11:CH$14576,'WEEKLY DATA'!$A$11:$A$14576,'MONTHLY DATA'!$A40,'WEEKLY DATA'!$B$11:$B$14576,'MONTHLY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DATA'!CX$11:CX$14576,'WEEKLY DATA'!$A$11:$A$14576,'MONTHLY DATA'!$A40,'WEEKLY DATA'!$B$11:$B$14576,'MONTHLY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DATA'!DN$11:DN$14576,'WEEKLY DATA'!$A$11:$A$14576,'MONTHLY DATA'!$A40,'WEEKLY DATA'!$B$11:$B$14576,'MONTHLY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DATA'!ED$11:ED$14576,'WEEKLY DATA'!$A$11:$A$14576,'MONTHLY DATA'!$A40,'WEEKLY DATA'!$B$11:$B$14576,'MONTHLY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DATA'!ET$11:ET$14576,'WEEKLY DATA'!$A$11:$A$14576,'MONTHLY DATA'!$A40,'WEEKLY DATA'!$B$11:$B$14576,'MONTHLY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DATA'!FJ$11:FJ$14576,'WEEKLY DATA'!$A$11:$A$14576,'MONTHLY DATA'!$A40,'WEEKLY DATA'!$B$11:$B$14576,'MONTHLY DATA'!$B40)</f>
        <v>267.25</v>
      </c>
      <c r="FK40" s="154">
        <f t="shared" si="16"/>
        <v>3.1853281853281956E-2</v>
      </c>
      <c r="FL40" s="169"/>
      <c r="FM40" s="78"/>
      <c r="FN40" s="78"/>
      <c r="FO40" s="154"/>
      <c r="FP40" s="78"/>
      <c r="FQ40" s="78"/>
      <c r="FR40" s="78"/>
      <c r="FS40" s="154"/>
      <c r="FT40" s="78"/>
      <c r="FU40" s="78"/>
      <c r="FV40" s="78">
        <f>AVERAGEIFS('WEEKLY DATA'!FV$11:FV$14576,'WEEKLY DATA'!$A$11:$A$14576,'MONTHLY DATA'!$A40,'WEEKLY DATA'!$B$11:$B$14576,'MONTHLY DATA'!$B40)</f>
        <v>243.75</v>
      </c>
      <c r="FW40" s="154">
        <f t="shared" si="17"/>
        <v>2.4159663865546133E-2</v>
      </c>
      <c r="FX40" s="78"/>
      <c r="FY40" s="78"/>
      <c r="FZ40" s="78"/>
      <c r="GA40" s="154"/>
      <c r="GB40" s="78"/>
      <c r="GC40" s="78"/>
      <c r="GD40" s="78">
        <f>AVERAGEIFS('WEEKLY DATA'!GD$11:GD$14576,'WEEKLY DATA'!$A$11:$A$14576,'MONTHLY DATA'!$A40,'WEEKLY DATA'!$B$11:$B$14576,'MONTHLY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DATA'!F$11:F$14576,'WEEKLY DATA'!$A$11:$A$14576,'MONTHLY DATA'!$A41,'WEEKLY DATA'!$B$11:$B$14576,'MONTHLY DATA'!$B41)</f>
        <v>348.5</v>
      </c>
      <c r="G41" s="154">
        <f t="shared" si="6"/>
        <v>6.5749235474006129E-2</v>
      </c>
      <c r="H41" s="169"/>
      <c r="I41" s="78"/>
      <c r="J41" s="78"/>
      <c r="K41" s="154"/>
      <c r="L41" s="169"/>
      <c r="M41" s="78"/>
      <c r="N41" s="78"/>
      <c r="O41" s="154"/>
      <c r="P41" s="169"/>
      <c r="Q41" s="78"/>
      <c r="R41" s="78"/>
      <c r="S41" s="154"/>
      <c r="T41" s="169"/>
      <c r="U41" s="78"/>
      <c r="V41" s="78">
        <f>AVERAGEIFS('WEEKLY DATA'!V$11:V$14576,'WEEKLY DATA'!$A$11:$A$14576,'MONTHLY DATA'!$A41,'WEEKLY DATA'!$B$11:$B$14576,'MONTHLY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DATA'!AL$11:AL$14576,'WEEKLY DATA'!$A$11:$A$14576,'MONTHLY DATA'!$A41,'WEEKLY DATA'!$B$11:$B$14576,'MONTHLY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DATA'!BB$11:BB$14576,'WEEKLY DATA'!$A$11:$A$14576,'MONTHLY DATA'!$A41,'WEEKLY DATA'!$B$11:$B$14576,'MONTHLY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DATA'!BR$11:BR$14576,'WEEKLY DATA'!$A$11:$A$14576,'MONTHLY DATA'!$A41,'WEEKLY DATA'!$B$11:$B$14576,'MONTHLY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DATA'!CH$11:CH$14576,'WEEKLY DATA'!$A$11:$A$14576,'MONTHLY DATA'!$A41,'WEEKLY DATA'!$B$11:$B$14576,'MONTHLY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DATA'!CX$11:CX$14576,'WEEKLY DATA'!$A$11:$A$14576,'MONTHLY DATA'!$A41,'WEEKLY DATA'!$B$11:$B$14576,'MONTHLY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DATA'!DN$11:DN$14576,'WEEKLY DATA'!$A$11:$A$14576,'MONTHLY DATA'!$A41,'WEEKLY DATA'!$B$11:$B$14576,'MONTHLY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DATA'!ED$11:ED$14576,'WEEKLY DATA'!$A$11:$A$14576,'MONTHLY DATA'!$A41,'WEEKLY DATA'!$B$11:$B$14576,'MONTHLY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DATA'!ET$11:ET$14576,'WEEKLY DATA'!$A$11:$A$14576,'MONTHLY DATA'!$A41,'WEEKLY DATA'!$B$11:$B$14576,'MONTHLY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DATA'!FJ$11:FJ$14576,'WEEKLY DATA'!$A$11:$A$14576,'MONTHLY DATA'!$A41,'WEEKLY DATA'!$B$11:$B$14576,'MONTHLY DATA'!$B41)</f>
        <v>292.5</v>
      </c>
      <c r="FK41" s="154">
        <f t="shared" si="16"/>
        <v>9.4480823199251551E-2</v>
      </c>
      <c r="FL41" s="169"/>
      <c r="FM41" s="78"/>
      <c r="FN41" s="78"/>
      <c r="FO41" s="154"/>
      <c r="FP41" s="78"/>
      <c r="FQ41" s="78"/>
      <c r="FR41" s="78"/>
      <c r="FS41" s="154"/>
      <c r="FT41" s="78"/>
      <c r="FU41" s="78"/>
      <c r="FV41" s="78">
        <f>AVERAGEIFS('WEEKLY DATA'!FV$11:FV$14576,'WEEKLY DATA'!$A$11:$A$14576,'MONTHLY DATA'!$A41,'WEEKLY DATA'!$B$11:$B$14576,'MONTHLY DATA'!$B41)</f>
        <v>256.25</v>
      </c>
      <c r="FW41" s="154">
        <f t="shared" si="17"/>
        <v>5.1282051282051322E-2</v>
      </c>
      <c r="FX41" s="78"/>
      <c r="FY41" s="78"/>
      <c r="FZ41" s="78"/>
      <c r="GA41" s="154"/>
      <c r="GB41" s="78"/>
      <c r="GC41" s="78"/>
      <c r="GD41" s="78">
        <f>AVERAGEIFS('WEEKLY DATA'!GD$11:GD$14576,'WEEKLY DATA'!$A$11:$A$14576,'MONTHLY DATA'!$A41,'WEEKLY DATA'!$B$11:$B$14576,'MONTHLY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DATA'!F$11:F$14576,'WEEKLY DATA'!$A$11:$A$14576,'MONTHLY DATA'!$A42,'WEEKLY DATA'!$B$11:$B$14576,'MONTHLY DATA'!$B42)</f>
        <v>369</v>
      </c>
      <c r="G42" s="154">
        <f t="shared" si="6"/>
        <v>5.8823529411764719E-2</v>
      </c>
      <c r="H42" s="169"/>
      <c r="I42" s="78"/>
      <c r="J42" s="78"/>
      <c r="K42" s="154"/>
      <c r="L42" s="169"/>
      <c r="M42" s="78"/>
      <c r="N42" s="78"/>
      <c r="O42" s="154"/>
      <c r="P42" s="169"/>
      <c r="Q42" s="78"/>
      <c r="R42" s="78"/>
      <c r="S42" s="154"/>
      <c r="T42" s="169"/>
      <c r="U42" s="78"/>
      <c r="V42" s="78">
        <f>AVERAGEIFS('WEEKLY DATA'!V$11:V$14576,'WEEKLY DATA'!$A$11:$A$14576,'MONTHLY DATA'!$A42,'WEEKLY DATA'!$B$11:$B$14576,'MONTHLY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DATA'!AL$11:AL$14576,'WEEKLY DATA'!$A$11:$A$14576,'MONTHLY DATA'!$A42,'WEEKLY DATA'!$B$11:$B$14576,'MONTHLY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DATA'!BB$11:BB$14576,'WEEKLY DATA'!$A$11:$A$14576,'MONTHLY DATA'!$A42,'WEEKLY DATA'!$B$11:$B$14576,'MONTHLY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DATA'!BR$11:BR$14576,'WEEKLY DATA'!$A$11:$A$14576,'MONTHLY DATA'!$A42,'WEEKLY DATA'!$B$11:$B$14576,'MONTHLY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DATA'!CH$11:CH$14576,'WEEKLY DATA'!$A$11:$A$14576,'MONTHLY DATA'!$A42,'WEEKLY DATA'!$B$11:$B$14576,'MONTHLY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DATA'!CX$11:CX$14576,'WEEKLY DATA'!$A$11:$A$14576,'MONTHLY DATA'!$A42,'WEEKLY DATA'!$B$11:$B$14576,'MONTHLY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DATA'!DN$11:DN$14576,'WEEKLY DATA'!$A$11:$A$14576,'MONTHLY DATA'!$A42,'WEEKLY DATA'!$B$11:$B$14576,'MONTHLY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DATA'!ED$11:ED$14576,'WEEKLY DATA'!$A$11:$A$14576,'MONTHLY DATA'!$A42,'WEEKLY DATA'!$B$11:$B$14576,'MONTHLY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DATA'!ET$11:ET$14576,'WEEKLY DATA'!$A$11:$A$14576,'MONTHLY DATA'!$A42,'WEEKLY DATA'!$B$11:$B$14576,'MONTHLY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DATA'!FJ$11:FJ$14576,'WEEKLY DATA'!$A$11:$A$14576,'MONTHLY DATA'!$A42,'WEEKLY DATA'!$B$11:$B$14576,'MONTHLY DATA'!$B42)</f>
        <v>324.39999999999998</v>
      </c>
      <c r="FK42" s="154">
        <f t="shared" si="16"/>
        <v>0.10905982905982903</v>
      </c>
      <c r="FL42" s="169"/>
      <c r="FM42" s="78"/>
      <c r="FN42" s="78"/>
      <c r="FO42" s="154"/>
      <c r="FP42" s="78"/>
      <c r="FQ42" s="78"/>
      <c r="FR42" s="78"/>
      <c r="FS42" s="154"/>
      <c r="FT42" s="78"/>
      <c r="FU42" s="78"/>
      <c r="FV42" s="78">
        <f>AVERAGEIFS('WEEKLY DATA'!FV$11:FV$14576,'WEEKLY DATA'!$A$11:$A$14576,'MONTHLY DATA'!$A42,'WEEKLY DATA'!$B$11:$B$14576,'MONTHLY DATA'!$B42)</f>
        <v>302</v>
      </c>
      <c r="FW42" s="154">
        <f t="shared" si="17"/>
        <v>0.1785365853658536</v>
      </c>
      <c r="FX42" s="78"/>
      <c r="FY42" s="78"/>
      <c r="FZ42" s="78"/>
      <c r="GA42" s="154"/>
      <c r="GB42" s="78"/>
      <c r="GC42" s="78"/>
      <c r="GD42" s="78">
        <f>AVERAGEIFS('WEEKLY DATA'!GD$11:GD$14576,'WEEKLY DATA'!$A$11:$A$14576,'MONTHLY DATA'!$A42,'WEEKLY DATA'!$B$11:$B$14576,'MONTHLY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DATA'!F$11:F$14576,'WEEKLY DATA'!$A$11:$A$14576,'MONTHLY DATA'!$A43,'WEEKLY DATA'!$B$11:$B$14576,'MONTHLY DATA'!$B43)</f>
        <v>372.25</v>
      </c>
      <c r="G43" s="154">
        <f t="shared" si="6"/>
        <v>8.8075880758806679E-3</v>
      </c>
      <c r="H43" s="169"/>
      <c r="I43" s="78"/>
      <c r="J43" s="78"/>
      <c r="K43" s="154"/>
      <c r="L43" s="169"/>
      <c r="M43" s="78"/>
      <c r="N43" s="78"/>
      <c r="O43" s="154"/>
      <c r="P43" s="169"/>
      <c r="Q43" s="78"/>
      <c r="R43" s="78"/>
      <c r="S43" s="154"/>
      <c r="T43" s="169"/>
      <c r="U43" s="78"/>
      <c r="V43" s="78">
        <f>AVERAGEIFS('WEEKLY DATA'!V$11:V$14576,'WEEKLY DATA'!$A$11:$A$14576,'MONTHLY DATA'!$A43,'WEEKLY DATA'!$B$11:$B$14576,'MONTHLY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DATA'!AL$11:AL$14576,'WEEKLY DATA'!$A$11:$A$14576,'MONTHLY DATA'!$A43,'WEEKLY DATA'!$B$11:$B$14576,'MONTHLY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DATA'!BB$11:BB$14576,'WEEKLY DATA'!$A$11:$A$14576,'MONTHLY DATA'!$A43,'WEEKLY DATA'!$B$11:$B$14576,'MONTHLY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DATA'!BR$11:BR$14576,'WEEKLY DATA'!$A$11:$A$14576,'MONTHLY DATA'!$A43,'WEEKLY DATA'!$B$11:$B$14576,'MONTHLY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DATA'!CH$11:CH$14576,'WEEKLY DATA'!$A$11:$A$14576,'MONTHLY DATA'!$A43,'WEEKLY DATA'!$B$11:$B$14576,'MONTHLY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DATA'!CX$11:CX$14576,'WEEKLY DATA'!$A$11:$A$14576,'MONTHLY DATA'!$A43,'WEEKLY DATA'!$B$11:$B$14576,'MONTHLY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DATA'!DN$11:DN$14576,'WEEKLY DATA'!$A$11:$A$14576,'MONTHLY DATA'!$A43,'WEEKLY DATA'!$B$11:$B$14576,'MONTHLY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DATA'!ED$11:ED$14576,'WEEKLY DATA'!$A$11:$A$14576,'MONTHLY DATA'!$A43,'WEEKLY DATA'!$B$11:$B$14576,'MONTHLY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DATA'!ET$11:ET$14576,'WEEKLY DATA'!$A$11:$A$14576,'MONTHLY DATA'!$A43,'WEEKLY DATA'!$B$11:$B$14576,'MONTHLY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DATA'!FJ$11:FJ$14576,'WEEKLY DATA'!$A$11:$A$14576,'MONTHLY DATA'!$A43,'WEEKLY DATA'!$B$11:$B$14576,'MONTHLY DATA'!$B43)</f>
        <v>325.25</v>
      </c>
      <c r="FK43" s="154">
        <f t="shared" si="16"/>
        <v>2.6202219482120981E-3</v>
      </c>
      <c r="FL43" s="169"/>
      <c r="FM43" s="78"/>
      <c r="FN43" s="78"/>
      <c r="FO43" s="154"/>
      <c r="FP43" s="78"/>
      <c r="FQ43" s="78"/>
      <c r="FR43" s="78"/>
      <c r="FS43" s="154"/>
      <c r="FT43" s="78"/>
      <c r="FU43" s="78"/>
      <c r="FV43" s="78">
        <f>AVERAGEIFS('WEEKLY DATA'!FV$11:FV$14576,'WEEKLY DATA'!$A$11:$A$14576,'MONTHLY DATA'!$A43,'WEEKLY DATA'!$B$11:$B$14576,'MONTHLY DATA'!$B43)</f>
        <v>310</v>
      </c>
      <c r="FW43" s="154">
        <f t="shared" si="17"/>
        <v>2.6490066225165476E-2</v>
      </c>
      <c r="FX43" s="78"/>
      <c r="FY43" s="78"/>
      <c r="FZ43" s="78"/>
      <c r="GA43" s="154"/>
      <c r="GB43" s="78"/>
      <c r="GC43" s="78"/>
      <c r="GD43" s="78">
        <f>AVERAGEIFS('WEEKLY DATA'!GD$11:GD$14576,'WEEKLY DATA'!$A$11:$A$14576,'MONTHLY DATA'!$A43,'WEEKLY DATA'!$B$11:$B$14576,'MONTHLY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DATA'!F$11:F$14576,'WEEKLY DATA'!$A$11:$A$14576,'MONTHLY DATA'!$A44,'WEEKLY DATA'!$B$11:$B$14576,'MONTHLY DATA'!$B44)</f>
        <v>372.5</v>
      </c>
      <c r="G44" s="154">
        <f t="shared" si="6"/>
        <v>6.7159167226327199E-4</v>
      </c>
      <c r="H44" s="169"/>
      <c r="I44" s="78"/>
      <c r="J44" s="78"/>
      <c r="K44" s="154"/>
      <c r="L44" s="169"/>
      <c r="M44" s="78"/>
      <c r="N44" s="78"/>
      <c r="O44" s="154"/>
      <c r="P44" s="169"/>
      <c r="Q44" s="78"/>
      <c r="R44" s="78"/>
      <c r="S44" s="154"/>
      <c r="T44" s="169"/>
      <c r="U44" s="78"/>
      <c r="V44" s="78">
        <f>AVERAGEIFS('WEEKLY DATA'!V$11:V$14576,'WEEKLY DATA'!$A$11:$A$14576,'MONTHLY DATA'!$A44,'WEEKLY DATA'!$B$11:$B$14576,'MONTHLY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DATA'!AL$11:AL$14576,'WEEKLY DATA'!$A$11:$A$14576,'MONTHLY DATA'!$A44,'WEEKLY DATA'!$B$11:$B$14576,'MONTHLY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DATA'!BB$11:BB$14576,'WEEKLY DATA'!$A$11:$A$14576,'MONTHLY DATA'!$A44,'WEEKLY DATA'!$B$11:$B$14576,'MONTHLY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DATA'!BR$11:BR$14576,'WEEKLY DATA'!$A$11:$A$14576,'MONTHLY DATA'!$A44,'WEEKLY DATA'!$B$11:$B$14576,'MONTHLY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DATA'!CH$11:CH$14576,'WEEKLY DATA'!$A$11:$A$14576,'MONTHLY DATA'!$A44,'WEEKLY DATA'!$B$11:$B$14576,'MONTHLY DATA'!$B44)</f>
        <v>279.5</v>
      </c>
      <c r="CI44" s="154">
        <f t="shared" si="11"/>
        <v>0</v>
      </c>
      <c r="CJ44" s="78"/>
      <c r="CK44" s="78"/>
      <c r="CL44" s="78"/>
      <c r="CM44" s="154"/>
      <c r="CN44" s="78"/>
      <c r="CO44" s="78"/>
      <c r="CP44" s="78"/>
      <c r="CQ44" s="154"/>
      <c r="CR44" s="78"/>
      <c r="CS44" s="78"/>
      <c r="CT44" s="78"/>
      <c r="CU44" s="154"/>
      <c r="CV44" s="169"/>
      <c r="CW44" s="78"/>
      <c r="CX44" s="78">
        <f>AVERAGEIFS('WEEKLY DATA'!CX$11:CX$14576,'WEEKLY DATA'!$A$11:$A$14576,'MONTHLY DATA'!$A44,'WEEKLY DATA'!$B$11:$B$14576,'MONTHLY DATA'!$B44)</f>
        <v>309.5</v>
      </c>
      <c r="CY44" s="154">
        <f t="shared" si="12"/>
        <v>0</v>
      </c>
      <c r="CZ44" s="169"/>
      <c r="DA44" s="78"/>
      <c r="DB44" s="78"/>
      <c r="DC44" s="154"/>
      <c r="DD44" s="78"/>
      <c r="DE44" s="78"/>
      <c r="DF44" s="78"/>
      <c r="DG44" s="154"/>
      <c r="DH44" s="78"/>
      <c r="DI44" s="78"/>
      <c r="DJ44" s="78"/>
      <c r="DK44" s="154"/>
      <c r="DL44" s="169"/>
      <c r="DM44" s="78"/>
      <c r="DN44" s="78">
        <f>AVERAGEIFS('WEEKLY DATA'!DN$11:DN$14576,'WEEKLY DATA'!$A$11:$A$14576,'MONTHLY DATA'!$A44,'WEEKLY DATA'!$B$11:$B$14576,'MONTHLY DATA'!$B44)</f>
        <v>286.5</v>
      </c>
      <c r="DO44" s="154">
        <f t="shared" si="13"/>
        <v>0</v>
      </c>
      <c r="DP44" s="78"/>
      <c r="DQ44" s="78"/>
      <c r="DR44" s="78"/>
      <c r="DS44" s="154"/>
      <c r="DT44" s="78"/>
      <c r="DU44" s="78"/>
      <c r="DV44" s="78"/>
      <c r="DW44" s="154"/>
      <c r="DX44" s="78"/>
      <c r="DY44" s="78"/>
      <c r="DZ44" s="78"/>
      <c r="EA44" s="154"/>
      <c r="EB44" s="78"/>
      <c r="EC44" s="78"/>
      <c r="ED44" s="78">
        <f>AVERAGEIFS('WEEKLY DATA'!ED$11:ED$14576,'WEEKLY DATA'!$A$11:$A$14576,'MONTHLY DATA'!$A44,'WEEKLY DATA'!$B$11:$B$14576,'MONTHLY DATA'!$B44)</f>
        <v>301</v>
      </c>
      <c r="EE44" s="154">
        <f t="shared" si="14"/>
        <v>0</v>
      </c>
      <c r="EF44" s="169"/>
      <c r="EG44" s="78"/>
      <c r="EH44" s="78"/>
      <c r="EI44" s="154"/>
      <c r="EJ44" s="78"/>
      <c r="EK44" s="78"/>
      <c r="EL44" s="78"/>
      <c r="EM44" s="154"/>
      <c r="EN44" s="78"/>
      <c r="EO44" s="78"/>
      <c r="EP44" s="78"/>
      <c r="EQ44" s="154"/>
      <c r="ER44" s="78"/>
      <c r="ES44" s="78"/>
      <c r="ET44" s="78">
        <f>AVERAGEIFS('WEEKLY DATA'!ET$11:ET$14576,'WEEKLY DATA'!$A$11:$A$14576,'MONTHLY DATA'!$A44,'WEEKLY DATA'!$B$11:$B$14576,'MONTHLY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DATA'!FJ$11:FJ$14576,'WEEKLY DATA'!$A$11:$A$14576,'MONTHLY DATA'!$A44,'WEEKLY DATA'!$B$11:$B$14576,'MONTHLY DATA'!$B44)</f>
        <v>326.5</v>
      </c>
      <c r="FK44" s="154">
        <f t="shared" si="16"/>
        <v>3.8431975403536711E-3</v>
      </c>
      <c r="FL44" s="169"/>
      <c r="FM44" s="78"/>
      <c r="FN44" s="78"/>
      <c r="FO44" s="154"/>
      <c r="FP44" s="78"/>
      <c r="FQ44" s="78"/>
      <c r="FR44" s="78"/>
      <c r="FS44" s="154"/>
      <c r="FT44" s="78"/>
      <c r="FU44" s="78"/>
      <c r="FV44" s="78">
        <f>AVERAGEIFS('WEEKLY DATA'!FV$11:FV$14576,'WEEKLY DATA'!$A$11:$A$14576,'MONTHLY DATA'!$A44,'WEEKLY DATA'!$B$11:$B$14576,'MONTHLY DATA'!$B44)</f>
        <v>325</v>
      </c>
      <c r="FW44" s="154">
        <f t="shared" si="17"/>
        <v>4.8387096774193505E-2</v>
      </c>
      <c r="FX44" s="78"/>
      <c r="FY44" s="78"/>
      <c r="FZ44" s="78"/>
      <c r="GA44" s="154"/>
      <c r="GB44" s="78"/>
      <c r="GC44" s="78"/>
      <c r="GD44" s="78">
        <f>AVERAGEIFS('WEEKLY DATA'!GD$11:GD$14576,'WEEKLY DATA'!$A$11:$A$14576,'MONTHLY DATA'!$A44,'WEEKLY DATA'!$B$11:$B$14576,'MONTHLY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DATA'!F$11:F$14576,'WEEKLY DATA'!$A$11:$A$14576,'MONTHLY DATA'!$A45,'WEEKLY DATA'!$B$11:$B$14576,'MONTHLY DATA'!$B45)</f>
        <v>374.4</v>
      </c>
      <c r="G45" s="154">
        <f t="shared" si="6"/>
        <v>5.1006711409395944E-3</v>
      </c>
      <c r="H45" s="169"/>
      <c r="I45" s="78"/>
      <c r="J45" s="78"/>
      <c r="K45" s="154"/>
      <c r="L45" s="169"/>
      <c r="M45" s="78"/>
      <c r="N45" s="78"/>
      <c r="O45" s="154"/>
      <c r="P45" s="169"/>
      <c r="Q45" s="78"/>
      <c r="R45" s="78"/>
      <c r="S45" s="154"/>
      <c r="T45" s="169"/>
      <c r="U45" s="78"/>
      <c r="V45" s="78">
        <f>AVERAGEIFS('WEEKLY DATA'!V$11:V$14576,'WEEKLY DATA'!$A$11:$A$14576,'MONTHLY DATA'!$A45,'WEEKLY DATA'!$B$11:$B$14576,'MONTHLY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DATA'!AL$11:AL$14576,'WEEKLY DATA'!$A$11:$A$14576,'MONTHLY DATA'!$A45,'WEEKLY DATA'!$B$11:$B$14576,'MONTHLY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DATA'!BB$11:BB$14576,'WEEKLY DATA'!$A$11:$A$14576,'MONTHLY DATA'!$A45,'WEEKLY DATA'!$B$11:$B$14576,'MONTHLY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DATA'!BR$11:BR$14576,'WEEKLY DATA'!$A$11:$A$14576,'MONTHLY DATA'!$A45,'WEEKLY DATA'!$B$11:$B$14576,'MONTHLY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DATA'!CH$11:CH$14576,'WEEKLY DATA'!$A$11:$A$14576,'MONTHLY DATA'!$A45,'WEEKLY DATA'!$B$11:$B$14576,'MONTHLY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DATA'!CX$11:CX$14576,'WEEKLY DATA'!$A$11:$A$14576,'MONTHLY DATA'!$A45,'WEEKLY DATA'!$B$11:$B$14576,'MONTHLY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DATA'!DN$11:DN$14576,'WEEKLY DATA'!$A$11:$A$14576,'MONTHLY DATA'!$A45,'WEEKLY DATA'!$B$11:$B$14576,'MONTHLY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DATA'!ED$11:ED$14576,'WEEKLY DATA'!$A$11:$A$14576,'MONTHLY DATA'!$A45,'WEEKLY DATA'!$B$11:$B$14576,'MONTHLY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DATA'!ET$11:ET$14576,'WEEKLY DATA'!$A$11:$A$14576,'MONTHLY DATA'!$A45,'WEEKLY DATA'!$B$11:$B$14576,'MONTHLY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DATA'!FJ$11:FJ$14576,'WEEKLY DATA'!$A$11:$A$14576,'MONTHLY DATA'!$A45,'WEEKLY DATA'!$B$11:$B$14576,'MONTHLY DATA'!$B45)</f>
        <v>332</v>
      </c>
      <c r="FK45" s="154">
        <f t="shared" si="16"/>
        <v>1.6845329249617125E-2</v>
      </c>
      <c r="FL45" s="169"/>
      <c r="FM45" s="78"/>
      <c r="FN45" s="78"/>
      <c r="FO45" s="154"/>
      <c r="FP45" s="78"/>
      <c r="FQ45" s="78"/>
      <c r="FR45" s="78"/>
      <c r="FS45" s="154"/>
      <c r="FT45" s="78"/>
      <c r="FU45" s="78"/>
      <c r="FV45" s="78">
        <f>AVERAGEIFS('WEEKLY DATA'!FV$11:FV$14576,'WEEKLY DATA'!$A$11:$A$14576,'MONTHLY DATA'!$A45,'WEEKLY DATA'!$B$11:$B$14576,'MONTHLY DATA'!$B45)</f>
        <v>329</v>
      </c>
      <c r="FW45" s="154">
        <f t="shared" si="17"/>
        <v>1.2307692307692353E-2</v>
      </c>
      <c r="FX45" s="78"/>
      <c r="FY45" s="78"/>
      <c r="FZ45" s="78"/>
      <c r="GA45" s="154"/>
      <c r="GB45" s="78"/>
      <c r="GC45" s="78"/>
      <c r="GD45" s="78">
        <f>AVERAGEIFS('WEEKLY DATA'!GD$11:GD$14576,'WEEKLY DATA'!$A$11:$A$14576,'MONTHLY DATA'!$A45,'WEEKLY DATA'!$B$11:$B$14576,'MONTHLY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DATA'!F$11:F$14576,'WEEKLY DATA'!$A$11:$A$14576,'MONTHLY DATA'!$A46,'WEEKLY DATA'!$B$11:$B$14576,'MONTHLY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DATA'!V$11:V$14576,'WEEKLY DATA'!$A$11:$A$14576,'MONTHLY DATA'!$A46,'WEEKLY DATA'!$B$11:$B$14576,'MONTHLY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DATA'!AL$11:AL$14576,'WEEKLY DATA'!$A$11:$A$14576,'MONTHLY DATA'!$A46,'WEEKLY DATA'!$B$11:$B$14576,'MONTHLY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DATA'!BB$11:BB$14576,'WEEKLY DATA'!$A$11:$A$14576,'MONTHLY DATA'!$A46,'WEEKLY DATA'!$B$11:$B$14576,'MONTHLY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DATA'!BR$11:BR$14576,'WEEKLY DATA'!$A$11:$A$14576,'MONTHLY DATA'!$A46,'WEEKLY DATA'!$B$11:$B$14576,'MONTHLY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DATA'!CH$11:CH$14576,'WEEKLY DATA'!$A$11:$A$14576,'MONTHLY DATA'!$A46,'WEEKLY DATA'!$B$11:$B$14576,'MONTHLY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DATA'!CX$11:CX$14576,'WEEKLY DATA'!$A$11:$A$14576,'MONTHLY DATA'!$A46,'WEEKLY DATA'!$B$11:$B$14576,'MONTHLY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DATA'!DN$11:DN$14576,'WEEKLY DATA'!$A$11:$A$14576,'MONTHLY DATA'!$A46,'WEEKLY DATA'!$B$11:$B$14576,'MONTHLY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DATA'!ED$11:ED$14576,'WEEKLY DATA'!$A$11:$A$14576,'MONTHLY DATA'!$A46,'WEEKLY DATA'!$B$11:$B$14576,'MONTHLY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DATA'!ET$11:ET$14576,'WEEKLY DATA'!$A$11:$A$14576,'MONTHLY DATA'!$A46,'WEEKLY DATA'!$B$11:$B$14576,'MONTHLY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DATA'!FJ$11:FJ$14576,'WEEKLY DATA'!$A$11:$A$14576,'MONTHLY DATA'!$A46,'WEEKLY DATA'!$B$11:$B$14576,'MONTHLY DATA'!$B46)</f>
        <v>322.66666666666669</v>
      </c>
      <c r="FK46" s="154">
        <f t="shared" si="16"/>
        <v>-2.8112449799196693E-2</v>
      </c>
      <c r="FL46" s="169"/>
      <c r="FM46" s="78"/>
      <c r="FN46" s="78"/>
      <c r="FO46" s="154"/>
      <c r="FP46" s="78"/>
      <c r="FQ46" s="78"/>
      <c r="FR46" s="78"/>
      <c r="FS46" s="154"/>
      <c r="FT46" s="78"/>
      <c r="FU46" s="78"/>
      <c r="FV46" s="78">
        <f>AVERAGEIFS('WEEKLY DATA'!FV$11:FV$14576,'WEEKLY DATA'!$A$11:$A$14576,'MONTHLY DATA'!$A46,'WEEKLY DATA'!$B$11:$B$14576,'MONTHLY DATA'!$B46)</f>
        <v>316.66666666666669</v>
      </c>
      <c r="FW46" s="154">
        <f t="shared" si="17"/>
        <v>-3.7487335359675744E-2</v>
      </c>
      <c r="FX46" s="78"/>
      <c r="FY46" s="78"/>
      <c r="FZ46" s="78"/>
      <c r="GA46" s="154"/>
      <c r="GB46" s="78"/>
      <c r="GC46" s="78"/>
      <c r="GD46" s="78">
        <f>AVERAGEIFS('WEEKLY DATA'!GD$11:GD$14576,'WEEKLY DATA'!$A$11:$A$14576,'MONTHLY DATA'!$A46,'WEEKLY DATA'!$B$11:$B$14576,'MONTHLY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DATA'!F$11:F$14576,'WEEKLY DATA'!$A$11:$A$14576,'MONTHLY DATA'!$A47,'WEEKLY DATA'!$B$11:$B$14576,'MONTHLY DATA'!$B47)</f>
        <v>354.8</v>
      </c>
      <c r="G47" s="154">
        <f t="shared" si="6"/>
        <v>-6.7950963222416783E-2</v>
      </c>
      <c r="H47" s="169"/>
      <c r="I47" s="78"/>
      <c r="J47" s="78"/>
      <c r="K47" s="154"/>
      <c r="L47" s="169"/>
      <c r="M47" s="78"/>
      <c r="N47" s="78"/>
      <c r="O47" s="154"/>
      <c r="P47" s="169"/>
      <c r="Q47" s="78"/>
      <c r="R47" s="78"/>
      <c r="S47" s="154"/>
      <c r="T47" s="169"/>
      <c r="U47" s="78"/>
      <c r="V47" s="78">
        <f>AVERAGEIFS('WEEKLY DATA'!V$11:V$14576,'WEEKLY DATA'!$A$11:$A$14576,'MONTHLY DATA'!$A47,'WEEKLY DATA'!$B$11:$B$14576,'MONTHLY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DATA'!AL$11:AL$14576,'WEEKLY DATA'!$A$11:$A$14576,'MONTHLY DATA'!$A47,'WEEKLY DATA'!$B$11:$B$14576,'MONTHLY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DATA'!BB$11:BB$14576,'WEEKLY DATA'!$A$11:$A$14576,'MONTHLY DATA'!$A47,'WEEKLY DATA'!$B$11:$B$14576,'MONTHLY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DATA'!BR$11:BR$14576,'WEEKLY DATA'!$A$11:$A$14576,'MONTHLY DATA'!$A47,'WEEKLY DATA'!$B$11:$B$14576,'MONTHLY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DATA'!CH$11:CH$14576,'WEEKLY DATA'!$A$11:$A$14576,'MONTHLY DATA'!$A47,'WEEKLY DATA'!$B$11:$B$14576,'MONTHLY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DATA'!CX$11:CX$14576,'WEEKLY DATA'!$A$11:$A$14576,'MONTHLY DATA'!$A47,'WEEKLY DATA'!$B$11:$B$14576,'MONTHLY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DATA'!DN$11:DN$14576,'WEEKLY DATA'!$A$11:$A$14576,'MONTHLY DATA'!$A47,'WEEKLY DATA'!$B$11:$B$14576,'MONTHLY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DATA'!ED$11:ED$14576,'WEEKLY DATA'!$A$11:$A$14576,'MONTHLY DATA'!$A47,'WEEKLY DATA'!$B$11:$B$14576,'MONTHLY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DATA'!ET$11:ET$14576,'WEEKLY DATA'!$A$11:$A$14576,'MONTHLY DATA'!$A47,'WEEKLY DATA'!$B$11:$B$14576,'MONTHLY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DATA'!FJ$11:FJ$14576,'WEEKLY DATA'!$A$11:$A$14576,'MONTHLY DATA'!$A47,'WEEKLY DATA'!$B$11:$B$14576,'MONTHLY DATA'!$B47)</f>
        <v>323.60000000000002</v>
      </c>
      <c r="FK47" s="154">
        <f t="shared" si="16"/>
        <v>2.892561983470987E-3</v>
      </c>
      <c r="FL47" s="169"/>
      <c r="FM47" s="78"/>
      <c r="FN47" s="78"/>
      <c r="FO47" s="154"/>
      <c r="FP47" s="78"/>
      <c r="FQ47" s="78"/>
      <c r="FR47" s="78"/>
      <c r="FS47" s="154"/>
      <c r="FT47" s="78"/>
      <c r="FU47" s="78"/>
      <c r="FV47" s="78">
        <f>AVERAGEIFS('WEEKLY DATA'!FV$11:FV$14576,'WEEKLY DATA'!$A$11:$A$14576,'MONTHLY DATA'!$A47,'WEEKLY DATA'!$B$11:$B$14576,'MONTHLY DATA'!$B47)</f>
        <v>295</v>
      </c>
      <c r="FW47" s="154">
        <f t="shared" si="17"/>
        <v>-6.8421052631579049E-2</v>
      </c>
      <c r="FX47" s="78"/>
      <c r="FY47" s="78"/>
      <c r="FZ47" s="78"/>
      <c r="GA47" s="154"/>
      <c r="GB47" s="78"/>
      <c r="GC47" s="78"/>
      <c r="GD47" s="78">
        <f>AVERAGEIFS('WEEKLY DATA'!GD$11:GD$14576,'WEEKLY DATA'!$A$11:$A$14576,'MONTHLY DATA'!$A47,'WEEKLY DATA'!$B$11:$B$14576,'MONTHLY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DATA'!F$11:F$14576,'WEEKLY DATA'!$A$11:$A$14576,'MONTHLY DATA'!$A48,'WEEKLY DATA'!$B$11:$B$14576,'MONTHLY DATA'!$B48)</f>
        <v>342.5</v>
      </c>
      <c r="G48" s="154">
        <f t="shared" si="6"/>
        <v>-3.466741826381059E-2</v>
      </c>
      <c r="H48" s="169"/>
      <c r="I48" s="78"/>
      <c r="J48" s="78"/>
      <c r="K48" s="154"/>
      <c r="L48" s="169"/>
      <c r="M48" s="78"/>
      <c r="N48" s="78"/>
      <c r="O48" s="154"/>
      <c r="P48" s="169"/>
      <c r="Q48" s="78"/>
      <c r="R48" s="78"/>
      <c r="S48" s="154"/>
      <c r="T48" s="169"/>
      <c r="U48" s="78"/>
      <c r="V48" s="78">
        <f>AVERAGEIFS('WEEKLY DATA'!V$11:V$14576,'WEEKLY DATA'!$A$11:$A$14576,'MONTHLY DATA'!$A48,'WEEKLY DATA'!$B$11:$B$14576,'MONTHLY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DATA'!AL$11:AL$14576,'WEEKLY DATA'!$A$11:$A$14576,'MONTHLY DATA'!$A48,'WEEKLY DATA'!$B$11:$B$14576,'MONTHLY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DATA'!BB$11:BB$14576,'WEEKLY DATA'!$A$11:$A$14576,'MONTHLY DATA'!$A48,'WEEKLY DATA'!$B$11:$B$14576,'MONTHLY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DATA'!BR$11:BR$14576,'WEEKLY DATA'!$A$11:$A$14576,'MONTHLY DATA'!$A48,'WEEKLY DATA'!$B$11:$B$14576,'MONTHLY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DATA'!CH$11:CH$14576,'WEEKLY DATA'!$A$11:$A$14576,'MONTHLY DATA'!$A48,'WEEKLY DATA'!$B$11:$B$14576,'MONTHLY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DATA'!CX$11:CX$14576,'WEEKLY DATA'!$A$11:$A$14576,'MONTHLY DATA'!$A48,'WEEKLY DATA'!$B$11:$B$14576,'MONTHLY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DATA'!DN$11:DN$14576,'WEEKLY DATA'!$A$11:$A$14576,'MONTHLY DATA'!$A48,'WEEKLY DATA'!$B$11:$B$14576,'MONTHLY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DATA'!ED$11:ED$14576,'WEEKLY DATA'!$A$11:$A$14576,'MONTHLY DATA'!$A48,'WEEKLY DATA'!$B$11:$B$14576,'MONTHLY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DATA'!ET$11:ET$14576,'WEEKLY DATA'!$A$11:$A$14576,'MONTHLY DATA'!$A48,'WEEKLY DATA'!$B$11:$B$14576,'MONTHLY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DATA'!FJ$11:FJ$14576,'WEEKLY DATA'!$A$11:$A$14576,'MONTHLY DATA'!$A48,'WEEKLY DATA'!$B$11:$B$14576,'MONTHLY DATA'!$B48)</f>
        <v>342.25</v>
      </c>
      <c r="FK48" s="154">
        <f t="shared" si="16"/>
        <v>5.7632880098887451E-2</v>
      </c>
      <c r="FL48" s="169"/>
      <c r="FM48" s="78"/>
      <c r="FN48" s="78"/>
      <c r="FO48" s="154"/>
      <c r="FP48" s="78"/>
      <c r="FQ48" s="78"/>
      <c r="FR48" s="78"/>
      <c r="FS48" s="154"/>
      <c r="FT48" s="78"/>
      <c r="FU48" s="78"/>
      <c r="FV48" s="78">
        <f>AVERAGEIFS('WEEKLY DATA'!FV$11:FV$14576,'WEEKLY DATA'!$A$11:$A$14576,'MONTHLY DATA'!$A48,'WEEKLY DATA'!$B$11:$B$14576,'MONTHLY DATA'!$B48)</f>
        <v>290</v>
      </c>
      <c r="FW48" s="154">
        <f t="shared" si="17"/>
        <v>-1.6949152542372836E-2</v>
      </c>
      <c r="FX48" s="78"/>
      <c r="FY48" s="78"/>
      <c r="FZ48" s="78"/>
      <c r="GA48" s="154"/>
      <c r="GB48" s="78"/>
      <c r="GC48" s="78"/>
      <c r="GD48" s="78">
        <f>AVERAGEIFS('WEEKLY DATA'!GD$11:GD$14576,'WEEKLY DATA'!$A$11:$A$14576,'MONTHLY DATA'!$A48,'WEEKLY DATA'!$B$11:$B$14576,'MONTHLY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DATA'!F$11:F$14576,'WEEKLY DATA'!$A$11:$A$14576,'MONTHLY DATA'!$A49,'WEEKLY DATA'!$B$11:$B$14576,'MONTHLY DATA'!$B49)</f>
        <v>337.75</v>
      </c>
      <c r="G49" s="154">
        <f t="shared" si="6"/>
        <v>-1.3868613138686148E-2</v>
      </c>
      <c r="H49" s="169"/>
      <c r="I49" s="78"/>
      <c r="J49" s="78"/>
      <c r="K49" s="154"/>
      <c r="L49" s="169"/>
      <c r="M49" s="78"/>
      <c r="N49" s="78"/>
      <c r="O49" s="154"/>
      <c r="P49" s="169"/>
      <c r="Q49" s="78"/>
      <c r="R49" s="78"/>
      <c r="S49" s="154"/>
      <c r="T49" s="169"/>
      <c r="U49" s="78"/>
      <c r="V49" s="78">
        <f>AVERAGEIFS('WEEKLY DATA'!V$11:V$14576,'WEEKLY DATA'!$A$11:$A$14576,'MONTHLY DATA'!$A49,'WEEKLY DATA'!$B$11:$B$14576,'MONTHLY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DATA'!AL$11:AL$14576,'WEEKLY DATA'!$A$11:$A$14576,'MONTHLY DATA'!$A49,'WEEKLY DATA'!$B$11:$B$14576,'MONTHLY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DATA'!BB$11:BB$14576,'WEEKLY DATA'!$A$11:$A$14576,'MONTHLY DATA'!$A49,'WEEKLY DATA'!$B$11:$B$14576,'MONTHLY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DATA'!BR$11:BR$14576,'WEEKLY DATA'!$A$11:$A$14576,'MONTHLY DATA'!$A49,'WEEKLY DATA'!$B$11:$B$14576,'MONTHLY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DATA'!CH$11:CH$14576,'WEEKLY DATA'!$A$11:$A$14576,'MONTHLY DATA'!$A49,'WEEKLY DATA'!$B$11:$B$14576,'MONTHLY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DATA'!CX$11:CX$14576,'WEEKLY DATA'!$A$11:$A$14576,'MONTHLY DATA'!$A49,'WEEKLY DATA'!$B$11:$B$14576,'MONTHLY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DATA'!DN$11:DN$14576,'WEEKLY DATA'!$A$11:$A$14576,'MONTHLY DATA'!$A49,'WEEKLY DATA'!$B$11:$B$14576,'MONTHLY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DATA'!ED$11:ED$14576,'WEEKLY DATA'!$A$11:$A$14576,'MONTHLY DATA'!$A49,'WEEKLY DATA'!$B$11:$B$14576,'MONTHLY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DATA'!ET$11:ET$14576,'WEEKLY DATA'!$A$11:$A$14576,'MONTHLY DATA'!$A49,'WEEKLY DATA'!$B$11:$B$14576,'MONTHLY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DATA'!FJ$11:FJ$14576,'WEEKLY DATA'!$A$11:$A$14576,'MONTHLY DATA'!$A49,'WEEKLY DATA'!$B$11:$B$14576,'MONTHLY DATA'!$B49)</f>
        <v>330.75</v>
      </c>
      <c r="FK49" s="154">
        <f t="shared" si="16"/>
        <v>-3.3601168736303921E-2</v>
      </c>
      <c r="FL49" s="169"/>
      <c r="FM49" s="78"/>
      <c r="FN49" s="78"/>
      <c r="FO49" s="154"/>
      <c r="FP49" s="78"/>
      <c r="FQ49" s="78"/>
      <c r="FR49" s="78"/>
      <c r="FS49" s="154"/>
      <c r="FT49" s="78"/>
      <c r="FU49" s="78"/>
      <c r="FV49" s="78">
        <f>AVERAGEIFS('WEEKLY DATA'!FV$11:FV$14576,'WEEKLY DATA'!$A$11:$A$14576,'MONTHLY DATA'!$A49,'WEEKLY DATA'!$B$11:$B$14576,'MONTHLY DATA'!$B49)</f>
        <v>280</v>
      </c>
      <c r="FW49" s="154">
        <f t="shared" si="17"/>
        <v>-3.4482758620689613E-2</v>
      </c>
      <c r="FX49" s="78"/>
      <c r="FY49" s="78"/>
      <c r="FZ49" s="78"/>
      <c r="GA49" s="154"/>
      <c r="GB49" s="78"/>
      <c r="GC49" s="78"/>
      <c r="GD49" s="78">
        <f>AVERAGEIFS('WEEKLY DATA'!GD$11:GD$14576,'WEEKLY DATA'!$A$11:$A$14576,'MONTHLY DATA'!$A49,'WEEKLY DATA'!$B$11:$B$14576,'MONTHLY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DATA'!F$11:F$14576,'WEEKLY DATA'!$A$11:$A$14576,'MONTHLY DATA'!$A50,'WEEKLY DATA'!$B$11:$B$14576,'MONTHLY DATA'!$B50)</f>
        <v>341.25</v>
      </c>
      <c r="G50" s="154">
        <f t="shared" si="6"/>
        <v>1.0362694300518172E-2</v>
      </c>
      <c r="H50" s="169"/>
      <c r="I50" s="78"/>
      <c r="J50" s="78"/>
      <c r="K50" s="154"/>
      <c r="L50" s="169"/>
      <c r="M50" s="78"/>
      <c r="N50" s="78"/>
      <c r="O50" s="154"/>
      <c r="P50" s="169"/>
      <c r="Q50" s="78"/>
      <c r="R50" s="78"/>
      <c r="S50" s="154"/>
      <c r="T50" s="169"/>
      <c r="U50" s="78"/>
      <c r="V50" s="78">
        <f>AVERAGEIFS('WEEKLY DATA'!V$11:V$14576,'WEEKLY DATA'!$A$11:$A$14576,'MONTHLY DATA'!$A50,'WEEKLY DATA'!$B$11:$B$14576,'MONTHLY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DATA'!AL$11:AL$14576,'WEEKLY DATA'!$A$11:$A$14576,'MONTHLY DATA'!$A50,'WEEKLY DATA'!$B$11:$B$14576,'MONTHLY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DATA'!BB$11:BB$14576,'WEEKLY DATA'!$A$11:$A$14576,'MONTHLY DATA'!$A50,'WEEKLY DATA'!$B$11:$B$14576,'MONTHLY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DATA'!BR$11:BR$14576,'WEEKLY DATA'!$A$11:$A$14576,'MONTHLY DATA'!$A50,'WEEKLY DATA'!$B$11:$B$14576,'MONTHLY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DATA'!CH$11:CH$14576,'WEEKLY DATA'!$A$11:$A$14576,'MONTHLY DATA'!$A50,'WEEKLY DATA'!$B$11:$B$14576,'MONTHLY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DATA'!CX$11:CX$14576,'WEEKLY DATA'!$A$11:$A$14576,'MONTHLY DATA'!$A50,'WEEKLY DATA'!$B$11:$B$14576,'MONTHLY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DATA'!DN$11:DN$14576,'WEEKLY DATA'!$A$11:$A$14576,'MONTHLY DATA'!$A50,'WEEKLY DATA'!$B$11:$B$14576,'MONTHLY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DATA'!ED$11:ED$14576,'WEEKLY DATA'!$A$11:$A$14576,'MONTHLY DATA'!$A50,'WEEKLY DATA'!$B$11:$B$14576,'MONTHLY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DATA'!ET$11:ET$14576,'WEEKLY DATA'!$A$11:$A$14576,'MONTHLY DATA'!$A50,'WEEKLY DATA'!$B$11:$B$14576,'MONTHLY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DATA'!FJ$11:FJ$14576,'WEEKLY DATA'!$A$11:$A$14576,'MONTHLY DATA'!$A50,'WEEKLY DATA'!$B$11:$B$14576,'MONTHLY DATA'!$B50)</f>
        <v>290.25</v>
      </c>
      <c r="FK50" s="154">
        <f t="shared" si="16"/>
        <v>-0.12244897959183676</v>
      </c>
      <c r="FL50" s="169"/>
      <c r="FM50" s="78"/>
      <c r="FN50" s="78"/>
      <c r="FO50" s="154"/>
      <c r="FP50" s="78"/>
      <c r="FQ50" s="78"/>
      <c r="FR50" s="78"/>
      <c r="FS50" s="154"/>
      <c r="FT50" s="78"/>
      <c r="FU50" s="78"/>
      <c r="FV50" s="78">
        <f>AVERAGEIFS('WEEKLY DATA'!FV$11:FV$14576,'WEEKLY DATA'!$A$11:$A$14576,'MONTHLY DATA'!$A50,'WEEKLY DATA'!$B$11:$B$14576,'MONTHLY DATA'!$B50)</f>
        <v>262.5</v>
      </c>
      <c r="FW50" s="154">
        <f t="shared" si="17"/>
        <v>-6.25E-2</v>
      </c>
      <c r="FX50" s="78"/>
      <c r="FY50" s="78"/>
      <c r="FZ50" s="78"/>
      <c r="GA50" s="154"/>
      <c r="GB50" s="78"/>
      <c r="GC50" s="78"/>
      <c r="GD50" s="78">
        <f>AVERAGEIFS('WEEKLY DATA'!GD$11:GD$14576,'WEEKLY DATA'!$A$11:$A$14576,'MONTHLY DATA'!$A50,'WEEKLY DATA'!$B$11:$B$14576,'MONTHLY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DATA'!F$11:F$14576,'WEEKLY DATA'!$A$11:$A$14576,'MONTHLY DATA'!$A51,'WEEKLY DATA'!$B$11:$B$14576,'MONTHLY DATA'!$B51)</f>
        <v>363</v>
      </c>
      <c r="G51" s="154">
        <f t="shared" si="6"/>
        <v>6.3736263736263732E-2</v>
      </c>
      <c r="H51" s="169"/>
      <c r="I51" s="78"/>
      <c r="J51" s="78"/>
      <c r="K51" s="154"/>
      <c r="L51" s="169"/>
      <c r="M51" s="78"/>
      <c r="N51" s="78"/>
      <c r="O51" s="154"/>
      <c r="P51" s="169"/>
      <c r="Q51" s="78"/>
      <c r="R51" s="78"/>
      <c r="S51" s="154"/>
      <c r="T51" s="169"/>
      <c r="U51" s="78"/>
      <c r="V51" s="78">
        <f>AVERAGEIFS('WEEKLY DATA'!V$11:V$14576,'WEEKLY DATA'!$A$11:$A$14576,'MONTHLY DATA'!$A51,'WEEKLY DATA'!$B$11:$B$14576,'MONTHLY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DATA'!AL$11:AL$14576,'WEEKLY DATA'!$A$11:$A$14576,'MONTHLY DATA'!$A51,'WEEKLY DATA'!$B$11:$B$14576,'MONTHLY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DATA'!BB$11:BB$14576,'WEEKLY DATA'!$A$11:$A$14576,'MONTHLY DATA'!$A51,'WEEKLY DATA'!$B$11:$B$14576,'MONTHLY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DATA'!BR$11:BR$14576,'WEEKLY DATA'!$A$11:$A$14576,'MONTHLY DATA'!$A51,'WEEKLY DATA'!$B$11:$B$14576,'MONTHLY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DATA'!CH$11:CH$14576,'WEEKLY DATA'!$A$11:$A$14576,'MONTHLY DATA'!$A51,'WEEKLY DATA'!$B$11:$B$14576,'MONTHLY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DATA'!CX$11:CX$14576,'WEEKLY DATA'!$A$11:$A$14576,'MONTHLY DATA'!$A51,'WEEKLY DATA'!$B$11:$B$14576,'MONTHLY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DATA'!DN$11:DN$14576,'WEEKLY DATA'!$A$11:$A$14576,'MONTHLY DATA'!$A51,'WEEKLY DATA'!$B$11:$B$14576,'MONTHLY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DATA'!ED$11:ED$14576,'WEEKLY DATA'!$A$11:$A$14576,'MONTHLY DATA'!$A51,'WEEKLY DATA'!$B$11:$B$14576,'MONTHLY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DATA'!ET$11:ET$14576,'WEEKLY DATA'!$A$11:$A$14576,'MONTHLY DATA'!$A51,'WEEKLY DATA'!$B$11:$B$14576,'MONTHLY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DATA'!FJ$11:FJ$14576,'WEEKLY DATA'!$A$11:$A$14576,'MONTHLY DATA'!$A51,'WEEKLY DATA'!$B$11:$B$14576,'MONTHLY DATA'!$B51)</f>
        <v>309</v>
      </c>
      <c r="FK51" s="154">
        <f t="shared" si="16"/>
        <v>6.4599483204134334E-2</v>
      </c>
      <c r="FL51" s="169"/>
      <c r="FM51" s="78"/>
      <c r="FN51" s="78"/>
      <c r="FO51" s="154"/>
      <c r="FP51" s="78"/>
      <c r="FQ51" s="78"/>
      <c r="FR51" s="78"/>
      <c r="FS51" s="154"/>
      <c r="FT51" s="78"/>
      <c r="FU51" s="78"/>
      <c r="FV51" s="78">
        <f>AVERAGEIFS('WEEKLY DATA'!FV$11:FV$14576,'WEEKLY DATA'!$A$11:$A$14576,'MONTHLY DATA'!$A51,'WEEKLY DATA'!$B$11:$B$14576,'MONTHLY DATA'!$B51)</f>
        <v>253</v>
      </c>
      <c r="FW51" s="154">
        <f t="shared" si="17"/>
        <v>-3.6190476190476217E-2</v>
      </c>
      <c r="FX51" s="78"/>
      <c r="FY51" s="78"/>
      <c r="FZ51" s="78"/>
      <c r="GA51" s="154"/>
      <c r="GB51" s="78"/>
      <c r="GC51" s="78"/>
      <c r="GD51" s="78">
        <f>AVERAGEIFS('WEEKLY DATA'!GD$11:GD$14576,'WEEKLY DATA'!$A$11:$A$14576,'MONTHLY DATA'!$A51,'WEEKLY DATA'!$B$11:$B$14576,'MONTHLY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DATA'!F$11:F$14576,'WEEKLY DATA'!$A$11:$A$14576,'MONTHLY DATA'!$A52,'WEEKLY DATA'!$B$11:$B$14576,'MONTHLY DATA'!$B52)</f>
        <v>383.75</v>
      </c>
      <c r="G52" s="154">
        <f t="shared" si="6"/>
        <v>5.7162534435261758E-2</v>
      </c>
      <c r="H52" s="169"/>
      <c r="I52" s="78"/>
      <c r="J52" s="78"/>
      <c r="K52" s="154"/>
      <c r="L52" s="169"/>
      <c r="M52" s="78"/>
      <c r="N52" s="78"/>
      <c r="O52" s="154"/>
      <c r="P52" s="169"/>
      <c r="Q52" s="78"/>
      <c r="R52" s="78"/>
      <c r="S52" s="154"/>
      <c r="T52" s="169"/>
      <c r="U52" s="78"/>
      <c r="V52" s="78">
        <f>AVERAGEIFS('WEEKLY DATA'!V$11:V$14576,'WEEKLY DATA'!$A$11:$A$14576,'MONTHLY DATA'!$A52,'WEEKLY DATA'!$B$11:$B$14576,'MONTHLY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DATA'!AL$11:AL$14576,'WEEKLY DATA'!$A$11:$A$14576,'MONTHLY DATA'!$A52,'WEEKLY DATA'!$B$11:$B$14576,'MONTHLY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DATA'!BB$11:BB$14576,'WEEKLY DATA'!$A$11:$A$14576,'MONTHLY DATA'!$A52,'WEEKLY DATA'!$B$11:$B$14576,'MONTHLY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DATA'!BR$11:BR$14576,'WEEKLY DATA'!$A$11:$A$14576,'MONTHLY DATA'!$A52,'WEEKLY DATA'!$B$11:$B$14576,'MONTHLY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DATA'!CH$11:CH$14576,'WEEKLY DATA'!$A$11:$A$14576,'MONTHLY DATA'!$A52,'WEEKLY DATA'!$B$11:$B$14576,'MONTHLY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DATA'!CX$11:CX$14576,'WEEKLY DATA'!$A$11:$A$14576,'MONTHLY DATA'!$A52,'WEEKLY DATA'!$B$11:$B$14576,'MONTHLY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DATA'!DN$11:DN$14576,'WEEKLY DATA'!$A$11:$A$14576,'MONTHLY DATA'!$A52,'WEEKLY DATA'!$B$11:$B$14576,'MONTHLY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DATA'!ED$11:ED$14576,'WEEKLY DATA'!$A$11:$A$14576,'MONTHLY DATA'!$A52,'WEEKLY DATA'!$B$11:$B$14576,'MONTHLY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DATA'!ET$11:ET$14576,'WEEKLY DATA'!$A$11:$A$14576,'MONTHLY DATA'!$A52,'WEEKLY DATA'!$B$11:$B$14576,'MONTHLY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DATA'!FJ$11:FJ$14576,'WEEKLY DATA'!$A$11:$A$14576,'MONTHLY DATA'!$A52,'WEEKLY DATA'!$B$11:$B$14576,'MONTHLY DATA'!$B52)</f>
        <v>307.25</v>
      </c>
      <c r="FK52" s="154">
        <f t="shared" si="16"/>
        <v>-5.6634304207119346E-3</v>
      </c>
      <c r="FL52" s="169"/>
      <c r="FM52" s="78"/>
      <c r="FN52" s="78"/>
      <c r="FO52" s="154"/>
      <c r="FP52" s="78"/>
      <c r="FQ52" s="78"/>
      <c r="FR52" s="78"/>
      <c r="FS52" s="154"/>
      <c r="FT52" s="78"/>
      <c r="FU52" s="78"/>
      <c r="FV52" s="78">
        <f>AVERAGEIFS('WEEKLY DATA'!FV$11:FV$14576,'WEEKLY DATA'!$A$11:$A$14576,'MONTHLY DATA'!$A52,'WEEKLY DATA'!$B$11:$B$14576,'MONTHLY DATA'!$B52)</f>
        <v>240</v>
      </c>
      <c r="FW52" s="154">
        <f t="shared" si="17"/>
        <v>-5.1383399209486202E-2</v>
      </c>
      <c r="FX52" s="78"/>
      <c r="FY52" s="78"/>
      <c r="FZ52" s="78"/>
      <c r="GA52" s="154"/>
      <c r="GB52" s="78"/>
      <c r="GC52" s="78"/>
      <c r="GD52" s="78">
        <f>AVERAGEIFS('WEEKLY DATA'!GD$11:GD$14576,'WEEKLY DATA'!$A$11:$A$14576,'MONTHLY DATA'!$A52,'WEEKLY DATA'!$B$11:$B$14576,'MONTHLY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DATA'!F$11:F$14576,'WEEKLY DATA'!$A$11:$A$14576,'MONTHLY DATA'!$A53,'WEEKLY DATA'!$B$11:$B$14576,'MONTHLY DATA'!$B53)</f>
        <v>381.25</v>
      </c>
      <c r="G53" s="154">
        <f t="shared" si="6"/>
        <v>-6.514657980456029E-3</v>
      </c>
      <c r="H53" s="169"/>
      <c r="I53" s="78"/>
      <c r="J53" s="78"/>
      <c r="K53" s="154"/>
      <c r="L53" s="169"/>
      <c r="M53" s="78"/>
      <c r="N53" s="78"/>
      <c r="O53" s="154"/>
      <c r="P53" s="169"/>
      <c r="Q53" s="78"/>
      <c r="R53" s="78"/>
      <c r="S53" s="154"/>
      <c r="T53" s="169"/>
      <c r="U53" s="78"/>
      <c r="V53" s="78">
        <f>AVERAGEIFS('WEEKLY DATA'!V$11:V$14576,'WEEKLY DATA'!$A$11:$A$14576,'MONTHLY DATA'!$A53,'WEEKLY DATA'!$B$11:$B$14576,'MONTHLY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DATA'!AL$11:AL$14576,'WEEKLY DATA'!$A$11:$A$14576,'MONTHLY DATA'!$A53,'WEEKLY DATA'!$B$11:$B$14576,'MONTHLY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DATA'!BB$11:BB$14576,'WEEKLY DATA'!$A$11:$A$14576,'MONTHLY DATA'!$A53,'WEEKLY DATA'!$B$11:$B$14576,'MONTHLY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DATA'!BR$11:BR$14576,'WEEKLY DATA'!$A$11:$A$14576,'MONTHLY DATA'!$A53,'WEEKLY DATA'!$B$11:$B$14576,'MONTHLY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DATA'!CH$11:CH$14576,'WEEKLY DATA'!$A$11:$A$14576,'MONTHLY DATA'!$A53,'WEEKLY DATA'!$B$11:$B$14576,'MONTHLY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DATA'!CX$11:CX$14576,'WEEKLY DATA'!$A$11:$A$14576,'MONTHLY DATA'!$A53,'WEEKLY DATA'!$B$11:$B$14576,'MONTHLY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DATA'!DN$11:DN$14576,'WEEKLY DATA'!$A$11:$A$14576,'MONTHLY DATA'!$A53,'WEEKLY DATA'!$B$11:$B$14576,'MONTHLY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DATA'!ED$11:ED$14576,'WEEKLY DATA'!$A$11:$A$14576,'MONTHLY DATA'!$A53,'WEEKLY DATA'!$B$11:$B$14576,'MONTHLY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DATA'!ET$11:ET$14576,'WEEKLY DATA'!$A$11:$A$14576,'MONTHLY DATA'!$A53,'WEEKLY DATA'!$B$11:$B$14576,'MONTHLY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DATA'!FJ$11:FJ$14576,'WEEKLY DATA'!$A$11:$A$14576,'MONTHLY DATA'!$A53,'WEEKLY DATA'!$B$11:$B$14576,'MONTHLY DATA'!$B53)</f>
        <v>310.25</v>
      </c>
      <c r="FK53" s="154">
        <f t="shared" si="16"/>
        <v>9.7640358014645656E-3</v>
      </c>
      <c r="FL53" s="169"/>
      <c r="FM53" s="78"/>
      <c r="FN53" s="78"/>
      <c r="FO53" s="154"/>
      <c r="FP53" s="78"/>
      <c r="FQ53" s="78"/>
      <c r="FR53" s="78"/>
      <c r="FS53" s="154"/>
      <c r="FT53" s="78"/>
      <c r="FU53" s="78"/>
      <c r="FV53" s="78">
        <f>AVERAGEIFS('WEEKLY DATA'!FV$11:FV$14576,'WEEKLY DATA'!$A$11:$A$14576,'MONTHLY DATA'!$A53,'WEEKLY DATA'!$B$11:$B$14576,'MONTHLY DATA'!$B53)</f>
        <v>221.25</v>
      </c>
      <c r="FW53" s="154">
        <f t="shared" si="17"/>
        <v>-7.8125E-2</v>
      </c>
      <c r="FX53" s="78"/>
      <c r="FY53" s="78"/>
      <c r="FZ53" s="78"/>
      <c r="GA53" s="154"/>
      <c r="GB53" s="78"/>
      <c r="GC53" s="78"/>
      <c r="GD53" s="78">
        <f>AVERAGEIFS('WEEKLY DATA'!GD$11:GD$14576,'WEEKLY DATA'!$A$11:$A$14576,'MONTHLY DATA'!$A53,'WEEKLY DATA'!$B$11:$B$14576,'MONTHLY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DATA'!F$11:F$14576,'WEEKLY DATA'!$A$11:$A$14576,'MONTHLY DATA'!$A54,'WEEKLY DATA'!$B$11:$B$14576,'MONTHLY DATA'!$B54)</f>
        <v>370</v>
      </c>
      <c r="G54" s="154">
        <f t="shared" si="6"/>
        <v>-2.9508196721311442E-2</v>
      </c>
      <c r="H54" s="169"/>
      <c r="I54" s="78"/>
      <c r="J54" s="78"/>
      <c r="K54" s="154"/>
      <c r="L54" s="169"/>
      <c r="M54" s="78"/>
      <c r="N54" s="78"/>
      <c r="O54" s="154"/>
      <c r="P54" s="169"/>
      <c r="Q54" s="78"/>
      <c r="R54" s="78"/>
      <c r="S54" s="154"/>
      <c r="T54" s="169"/>
      <c r="U54" s="78"/>
      <c r="V54" s="78">
        <f>AVERAGEIFS('WEEKLY DATA'!V$11:V$14576,'WEEKLY DATA'!$A$11:$A$14576,'MONTHLY DATA'!$A54,'WEEKLY DATA'!$B$11:$B$14576,'MONTHLY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DATA'!AL$11:AL$14576,'WEEKLY DATA'!$A$11:$A$14576,'MONTHLY DATA'!$A54,'WEEKLY DATA'!$B$11:$B$14576,'MONTHLY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DATA'!BB$11:BB$14576,'WEEKLY DATA'!$A$11:$A$14576,'MONTHLY DATA'!$A54,'WEEKLY DATA'!$B$11:$B$14576,'MONTHLY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DATA'!BR$11:BR$14576,'WEEKLY DATA'!$A$11:$A$14576,'MONTHLY DATA'!$A54,'WEEKLY DATA'!$B$11:$B$14576,'MONTHLY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DATA'!CH$11:CH$14576,'WEEKLY DATA'!$A$11:$A$14576,'MONTHLY DATA'!$A54,'WEEKLY DATA'!$B$11:$B$14576,'MONTHLY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DATA'!CX$11:CX$14576,'WEEKLY DATA'!$A$11:$A$14576,'MONTHLY DATA'!$A54,'WEEKLY DATA'!$B$11:$B$14576,'MONTHLY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DATA'!DN$11:DN$14576,'WEEKLY DATA'!$A$11:$A$14576,'MONTHLY DATA'!$A54,'WEEKLY DATA'!$B$11:$B$14576,'MONTHLY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DATA'!ED$11:ED$14576,'WEEKLY DATA'!$A$11:$A$14576,'MONTHLY DATA'!$A54,'WEEKLY DATA'!$B$11:$B$14576,'MONTHLY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DATA'!ET$11:ET$14576,'WEEKLY DATA'!$A$11:$A$14576,'MONTHLY DATA'!$A54,'WEEKLY DATA'!$B$11:$B$14576,'MONTHLY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DATA'!FJ$11:FJ$14576,'WEEKLY DATA'!$A$11:$A$14576,'MONTHLY DATA'!$A54,'WEEKLY DATA'!$B$11:$B$14576,'MONTHLY DATA'!$B54)</f>
        <v>305</v>
      </c>
      <c r="FK54" s="154">
        <f t="shared" si="16"/>
        <v>-1.6921837228041858E-2</v>
      </c>
      <c r="FL54" s="169"/>
      <c r="FM54" s="78"/>
      <c r="FN54" s="78"/>
      <c r="FO54" s="154"/>
      <c r="FP54" s="78"/>
      <c r="FQ54" s="78"/>
      <c r="FR54" s="78"/>
      <c r="FS54" s="154"/>
      <c r="FT54" s="78"/>
      <c r="FU54" s="78"/>
      <c r="FV54" s="78">
        <f>AVERAGEIFS('WEEKLY DATA'!FV$11:FV$14576,'WEEKLY DATA'!$A$11:$A$14576,'MONTHLY DATA'!$A54,'WEEKLY DATA'!$B$11:$B$14576,'MONTHLY DATA'!$B54)</f>
        <v>211</v>
      </c>
      <c r="FW54" s="154">
        <f t="shared" si="17"/>
        <v>-4.6327683615819182E-2</v>
      </c>
      <c r="FX54" s="78"/>
      <c r="FY54" s="78"/>
      <c r="FZ54" s="78"/>
      <c r="GA54" s="154"/>
      <c r="GB54" s="78"/>
      <c r="GC54" s="78"/>
      <c r="GD54" s="78">
        <f>AVERAGEIFS('WEEKLY DATA'!GD$11:GD$14576,'WEEKLY DATA'!$A$11:$A$14576,'MONTHLY DATA'!$A54,'WEEKLY DATA'!$B$11:$B$14576,'MONTHLY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DATA'!F$11:F$14576,'WEEKLY DATA'!$A$11:$A$14576,'MONTHLY DATA'!$A55,'WEEKLY DATA'!$B$11:$B$14576,'MONTHLY DATA'!$B55)</f>
        <v>360.75</v>
      </c>
      <c r="G55" s="154">
        <f t="shared" si="6"/>
        <v>-2.5000000000000022E-2</v>
      </c>
      <c r="H55" s="169"/>
      <c r="I55" s="78"/>
      <c r="J55" s="78"/>
      <c r="K55" s="154"/>
      <c r="L55" s="169"/>
      <c r="M55" s="78"/>
      <c r="N55" s="78"/>
      <c r="O55" s="154"/>
      <c r="P55" s="169"/>
      <c r="Q55" s="78"/>
      <c r="R55" s="78"/>
      <c r="S55" s="154"/>
      <c r="T55" s="169"/>
      <c r="U55" s="78"/>
      <c r="V55" s="78">
        <f>AVERAGEIFS('WEEKLY DATA'!V$11:V$14576,'WEEKLY DATA'!$A$11:$A$14576,'MONTHLY DATA'!$A55,'WEEKLY DATA'!$B$11:$B$14576,'MONTHLY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DATA'!AL$11:AL$14576,'WEEKLY DATA'!$A$11:$A$14576,'MONTHLY DATA'!$A55,'WEEKLY DATA'!$B$11:$B$14576,'MONTHLY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DATA'!BB$11:BB$14576,'WEEKLY DATA'!$A$11:$A$14576,'MONTHLY DATA'!$A55,'WEEKLY DATA'!$B$11:$B$14576,'MONTHLY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DATA'!BR$11:BR$14576,'WEEKLY DATA'!$A$11:$A$14576,'MONTHLY DATA'!$A55,'WEEKLY DATA'!$B$11:$B$14576,'MONTHLY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DATA'!CH$11:CH$14576,'WEEKLY DATA'!$A$11:$A$14576,'MONTHLY DATA'!$A55,'WEEKLY DATA'!$B$11:$B$14576,'MONTHLY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DATA'!CX$11:CX$14576,'WEEKLY DATA'!$A$11:$A$14576,'MONTHLY DATA'!$A55,'WEEKLY DATA'!$B$11:$B$14576,'MONTHLY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DATA'!DN$11:DN$14576,'WEEKLY DATA'!$A$11:$A$14576,'MONTHLY DATA'!$A55,'WEEKLY DATA'!$B$11:$B$14576,'MONTHLY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DATA'!ED$11:ED$14576,'WEEKLY DATA'!$A$11:$A$14576,'MONTHLY DATA'!$A55,'WEEKLY DATA'!$B$11:$B$14576,'MONTHLY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DATA'!ET$11:ET$14576,'WEEKLY DATA'!$A$11:$A$14576,'MONTHLY DATA'!$A55,'WEEKLY DATA'!$B$11:$B$14576,'MONTHLY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DATA'!FJ$11:FJ$14576,'WEEKLY DATA'!$A$11:$A$14576,'MONTHLY DATA'!$A55,'WEEKLY DATA'!$B$11:$B$14576,'MONTHLY DATA'!$B55)</f>
        <v>275.75</v>
      </c>
      <c r="FK55" s="154">
        <f t="shared" si="16"/>
        <v>-9.5901639344262324E-2</v>
      </c>
      <c r="FL55" s="169"/>
      <c r="FM55" s="78"/>
      <c r="FN55" s="78"/>
      <c r="FO55" s="154"/>
      <c r="FP55" s="78"/>
      <c r="FQ55" s="78"/>
      <c r="FR55" s="78"/>
      <c r="FS55" s="154"/>
      <c r="FT55" s="78"/>
      <c r="FU55" s="78"/>
      <c r="FV55" s="78">
        <f>AVERAGEIFS('WEEKLY DATA'!FV$11:FV$14576,'WEEKLY DATA'!$A$11:$A$14576,'MONTHLY DATA'!$A55,'WEEKLY DATA'!$B$11:$B$14576,'MONTHLY DATA'!$B55)</f>
        <v>203.75</v>
      </c>
      <c r="FW55" s="154">
        <f t="shared" si="17"/>
        <v>-3.4360189573459765E-2</v>
      </c>
      <c r="FX55" s="78"/>
      <c r="FY55" s="78"/>
      <c r="FZ55" s="78"/>
      <c r="GA55" s="154"/>
      <c r="GB55" s="78"/>
      <c r="GC55" s="78"/>
      <c r="GD55" s="78">
        <f>AVERAGEIFS('WEEKLY DATA'!GD$11:GD$14576,'WEEKLY DATA'!$A$11:$A$14576,'MONTHLY DATA'!$A55,'WEEKLY DATA'!$B$11:$B$14576,'MONTHLY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DATA'!F$11:F$14576,'WEEKLY DATA'!$A$11:$A$14576,'MONTHLY DATA'!$A56,'WEEKLY DATA'!$B$11:$B$14576,'MONTHLY DATA'!$B56)</f>
        <v>348.5</v>
      </c>
      <c r="G56" s="154">
        <f t="shared" si="6"/>
        <v>-3.3957033957033977E-2</v>
      </c>
      <c r="H56" s="169"/>
      <c r="I56" s="78"/>
      <c r="J56" s="78"/>
      <c r="K56" s="154"/>
      <c r="L56" s="169"/>
      <c r="M56" s="78"/>
      <c r="N56" s="78"/>
      <c r="O56" s="154"/>
      <c r="P56" s="169"/>
      <c r="Q56" s="78"/>
      <c r="R56" s="78"/>
      <c r="S56" s="154"/>
      <c r="T56" s="169"/>
      <c r="U56" s="78"/>
      <c r="V56" s="78">
        <f>AVERAGEIFS('WEEKLY DATA'!V$11:V$14576,'WEEKLY DATA'!$A$11:$A$14576,'MONTHLY DATA'!$A56,'WEEKLY DATA'!$B$11:$B$14576,'MONTHLY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DATA'!AL$11:AL$14576,'WEEKLY DATA'!$A$11:$A$14576,'MONTHLY DATA'!$A56,'WEEKLY DATA'!$B$11:$B$14576,'MONTHLY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DATA'!BB$11:BB$14576,'WEEKLY DATA'!$A$11:$A$14576,'MONTHLY DATA'!$A56,'WEEKLY DATA'!$B$11:$B$14576,'MONTHLY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DATA'!BR$11:BR$14576,'WEEKLY DATA'!$A$11:$A$14576,'MONTHLY DATA'!$A56,'WEEKLY DATA'!$B$11:$B$14576,'MONTHLY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DATA'!CH$11:CH$14576,'WEEKLY DATA'!$A$11:$A$14576,'MONTHLY DATA'!$A56,'WEEKLY DATA'!$B$11:$B$14576,'MONTHLY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DATA'!CX$11:CX$14576,'WEEKLY DATA'!$A$11:$A$14576,'MONTHLY DATA'!$A56,'WEEKLY DATA'!$B$11:$B$14576,'MONTHLY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DATA'!DN$11:DN$14576,'WEEKLY DATA'!$A$11:$A$14576,'MONTHLY DATA'!$A56,'WEEKLY DATA'!$B$11:$B$14576,'MONTHLY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DATA'!ED$11:ED$14576,'WEEKLY DATA'!$A$11:$A$14576,'MONTHLY DATA'!$A56,'WEEKLY DATA'!$B$11:$B$14576,'MONTHLY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DATA'!ET$11:ET$14576,'WEEKLY DATA'!$A$11:$A$14576,'MONTHLY DATA'!$A56,'WEEKLY DATA'!$B$11:$B$14576,'MONTHLY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DATA'!FJ$11:FJ$14576,'WEEKLY DATA'!$A$11:$A$14576,'MONTHLY DATA'!$A56,'WEEKLY DATA'!$B$11:$B$14576,'MONTHLY DATA'!$B56)</f>
        <v>292.5</v>
      </c>
      <c r="FK56" s="154">
        <f t="shared" si="16"/>
        <v>6.0743427017225793E-2</v>
      </c>
      <c r="FL56" s="169"/>
      <c r="FM56" s="78"/>
      <c r="FN56" s="78"/>
      <c r="FO56" s="154"/>
      <c r="FP56" s="78"/>
      <c r="FQ56" s="78"/>
      <c r="FR56" s="78"/>
      <c r="FS56" s="154"/>
      <c r="FT56" s="78"/>
      <c r="FU56" s="78"/>
      <c r="FV56" s="78">
        <f>AVERAGEIFS('WEEKLY DATA'!FV$11:FV$14576,'WEEKLY DATA'!$A$11:$A$14576,'MONTHLY DATA'!$A56,'WEEKLY DATA'!$B$11:$B$14576,'MONTHLY DATA'!$B56)</f>
        <v>271</v>
      </c>
      <c r="FW56" s="154">
        <f t="shared" si="17"/>
        <v>0.33006134969325163</v>
      </c>
      <c r="FX56" s="78"/>
      <c r="FY56" s="78"/>
      <c r="FZ56" s="78"/>
      <c r="GA56" s="154"/>
      <c r="GB56" s="78"/>
      <c r="GC56" s="78"/>
      <c r="GD56" s="78">
        <f>AVERAGEIFS('WEEKLY DATA'!GD$11:GD$14576,'WEEKLY DATA'!$A$11:$A$14576,'MONTHLY DATA'!$A56,'WEEKLY DATA'!$B$11:$B$14576,'MONTHLY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DATA'!F$11:F$14576,'WEEKLY DATA'!$A$11:$A$14576,'MONTHLY DATA'!$A57,'WEEKLY DATA'!$B$11:$B$14576,'MONTHLY DATA'!$B57)</f>
        <v>361.5</v>
      </c>
      <c r="G57" s="154">
        <f t="shared" si="6"/>
        <v>3.7302725968436201E-2</v>
      </c>
      <c r="H57" s="169"/>
      <c r="I57" s="78"/>
      <c r="J57" s="78"/>
      <c r="K57" s="154"/>
      <c r="L57" s="169"/>
      <c r="M57" s="78"/>
      <c r="N57" s="78"/>
      <c r="O57" s="154"/>
      <c r="P57" s="169"/>
      <c r="Q57" s="78"/>
      <c r="R57" s="78"/>
      <c r="S57" s="154"/>
      <c r="T57" s="169"/>
      <c r="U57" s="78"/>
      <c r="V57" s="78">
        <f>AVERAGEIFS('WEEKLY DATA'!V$11:V$14576,'WEEKLY DATA'!$A$11:$A$14576,'MONTHLY DATA'!$A57,'WEEKLY DATA'!$B$11:$B$14576,'MONTHLY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DATA'!AL$11:AL$14576,'WEEKLY DATA'!$A$11:$A$14576,'MONTHLY DATA'!$A57,'WEEKLY DATA'!$B$11:$B$14576,'MONTHLY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DATA'!BB$11:BB$14576,'WEEKLY DATA'!$A$11:$A$14576,'MONTHLY DATA'!$A57,'WEEKLY DATA'!$B$11:$B$14576,'MONTHLY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DATA'!BR$11:BR$14576,'WEEKLY DATA'!$A$11:$A$14576,'MONTHLY DATA'!$A57,'WEEKLY DATA'!$B$11:$B$14576,'MONTHLY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DATA'!CH$11:CH$14576,'WEEKLY DATA'!$A$11:$A$14576,'MONTHLY DATA'!$A57,'WEEKLY DATA'!$B$11:$B$14576,'MONTHLY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DATA'!CX$11:CX$14576,'WEEKLY DATA'!$A$11:$A$14576,'MONTHLY DATA'!$A57,'WEEKLY DATA'!$B$11:$B$14576,'MONTHLY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DATA'!DN$11:DN$14576,'WEEKLY DATA'!$A$11:$A$14576,'MONTHLY DATA'!$A57,'WEEKLY DATA'!$B$11:$B$14576,'MONTHLY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DATA'!ED$11:ED$14576,'WEEKLY DATA'!$A$11:$A$14576,'MONTHLY DATA'!$A57,'WEEKLY DATA'!$B$11:$B$14576,'MONTHLY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DATA'!ET$11:ET$14576,'WEEKLY DATA'!$A$11:$A$14576,'MONTHLY DATA'!$A57,'WEEKLY DATA'!$B$11:$B$14576,'MONTHLY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DATA'!FJ$11:FJ$14576,'WEEKLY DATA'!$A$11:$A$14576,'MONTHLY DATA'!$A57,'WEEKLY DATA'!$B$11:$B$14576,'MONTHLY DATA'!$B57)</f>
        <v>296.25</v>
      </c>
      <c r="FK57" s="154">
        <f t="shared" si="16"/>
        <v>1.2820512820512775E-2</v>
      </c>
      <c r="FL57" s="169"/>
      <c r="FM57" s="78"/>
      <c r="FN57" s="78"/>
      <c r="FO57" s="154"/>
      <c r="FP57" s="78"/>
      <c r="FQ57" s="78"/>
      <c r="FR57" s="78"/>
      <c r="FS57" s="154"/>
      <c r="FT57" s="78"/>
      <c r="FU57" s="78"/>
      <c r="FV57" s="78">
        <f>AVERAGEIFS('WEEKLY DATA'!FV$11:FV$14576,'WEEKLY DATA'!$A$11:$A$14576,'MONTHLY DATA'!$A57,'WEEKLY DATA'!$B$11:$B$14576,'MONTHLY DATA'!$B57)</f>
        <v>290</v>
      </c>
      <c r="FW57" s="154">
        <f t="shared" si="17"/>
        <v>7.0110701107011009E-2</v>
      </c>
      <c r="FX57" s="78"/>
      <c r="FY57" s="78"/>
      <c r="FZ57" s="78"/>
      <c r="GA57" s="154"/>
      <c r="GB57" s="78"/>
      <c r="GC57" s="78"/>
      <c r="GD57" s="78">
        <f>AVERAGEIFS('WEEKLY DATA'!GD$11:GD$14576,'WEEKLY DATA'!$A$11:$A$14576,'MONTHLY DATA'!$A57,'WEEKLY DATA'!$B$11:$B$14576,'MONTHLY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DATA'!F$11:F$14576,'WEEKLY DATA'!$A$11:$A$14576,'MONTHLY DATA'!$A58,'WEEKLY DATA'!$B$11:$B$14576,'MONTHLY DATA'!$B58)</f>
        <v>371.25</v>
      </c>
      <c r="G58" s="154">
        <f t="shared" si="6"/>
        <v>2.6970954356846377E-2</v>
      </c>
      <c r="H58" s="169"/>
      <c r="I58" s="78"/>
      <c r="J58" s="78"/>
      <c r="K58" s="154"/>
      <c r="L58" s="169"/>
      <c r="M58" s="78"/>
      <c r="N58" s="78"/>
      <c r="O58" s="154"/>
      <c r="P58" s="169"/>
      <c r="Q58" s="78"/>
      <c r="R58" s="78"/>
      <c r="S58" s="154"/>
      <c r="T58" s="169"/>
      <c r="U58" s="78"/>
      <c r="V58" s="78">
        <f>AVERAGEIFS('WEEKLY DATA'!V$11:V$14576,'WEEKLY DATA'!$A$11:$A$14576,'MONTHLY DATA'!$A58,'WEEKLY DATA'!$B$11:$B$14576,'MONTHLY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DATA'!AL$11:AL$14576,'WEEKLY DATA'!$A$11:$A$14576,'MONTHLY DATA'!$A58,'WEEKLY DATA'!$B$11:$B$14576,'MONTHLY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DATA'!BB$11:BB$14576,'WEEKLY DATA'!$A$11:$A$14576,'MONTHLY DATA'!$A58,'WEEKLY DATA'!$B$11:$B$14576,'MONTHLY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DATA'!BR$11:BR$14576,'WEEKLY DATA'!$A$11:$A$14576,'MONTHLY DATA'!$A58,'WEEKLY DATA'!$B$11:$B$14576,'MONTHLY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DATA'!CH$11:CH$14576,'WEEKLY DATA'!$A$11:$A$14576,'MONTHLY DATA'!$A58,'WEEKLY DATA'!$B$11:$B$14576,'MONTHLY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DATA'!CX$11:CX$14576,'WEEKLY DATA'!$A$11:$A$14576,'MONTHLY DATA'!$A58,'WEEKLY DATA'!$B$11:$B$14576,'MONTHLY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DATA'!DN$11:DN$14576,'WEEKLY DATA'!$A$11:$A$14576,'MONTHLY DATA'!$A58,'WEEKLY DATA'!$B$11:$B$14576,'MONTHLY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DATA'!ED$11:ED$14576,'WEEKLY DATA'!$A$11:$A$14576,'MONTHLY DATA'!$A58,'WEEKLY DATA'!$B$11:$B$14576,'MONTHLY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DATA'!ET$11:ET$14576,'WEEKLY DATA'!$A$11:$A$14576,'MONTHLY DATA'!$A58,'WEEKLY DATA'!$B$11:$B$14576,'MONTHLY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DATA'!FJ$11:FJ$14576,'WEEKLY DATA'!$A$11:$A$14576,'MONTHLY DATA'!$A58,'WEEKLY DATA'!$B$11:$B$14576,'MONTHLY DATA'!$B58)</f>
        <v>314</v>
      </c>
      <c r="FK58" s="154">
        <f t="shared" si="16"/>
        <v>5.9915611814346015E-2</v>
      </c>
      <c r="FL58" s="169"/>
      <c r="FM58" s="78"/>
      <c r="FN58" s="78"/>
      <c r="FO58" s="154"/>
      <c r="FP58" s="78"/>
      <c r="FQ58" s="78"/>
      <c r="FR58" s="78"/>
      <c r="FS58" s="154"/>
      <c r="FT58" s="78"/>
      <c r="FU58" s="78"/>
      <c r="FV58" s="78">
        <f>AVERAGEIFS('WEEKLY DATA'!FV$11:FV$14576,'WEEKLY DATA'!$A$11:$A$14576,'MONTHLY DATA'!$A58,'WEEKLY DATA'!$B$11:$B$14576,'MONTHLY DATA'!$B58)</f>
        <v>297.5</v>
      </c>
      <c r="FW58" s="154">
        <f t="shared" si="17"/>
        <v>2.5862068965517349E-2</v>
      </c>
      <c r="FX58" s="78"/>
      <c r="FY58" s="78"/>
      <c r="FZ58" s="78"/>
      <c r="GA58" s="154"/>
      <c r="GB58" s="78"/>
      <c r="GC58" s="78"/>
      <c r="GD58" s="78">
        <f>AVERAGEIFS('WEEKLY DATA'!GD$11:GD$14576,'WEEKLY DATA'!$A$11:$A$14576,'MONTHLY DATA'!$A58,'WEEKLY DATA'!$B$11:$B$14576,'MONTHLY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DATA'!F$11:F$14576,'WEEKLY DATA'!$A$11:$A$14576,'MONTHLY DATA'!$A59,'WEEKLY DATA'!$B$11:$B$14576,'MONTHLY DATA'!$B59)</f>
        <v>380</v>
      </c>
      <c r="G59" s="154">
        <f t="shared" si="6"/>
        <v>2.3569023569023573E-2</v>
      </c>
      <c r="H59" s="169"/>
      <c r="I59" s="78"/>
      <c r="J59" s="78"/>
      <c r="K59" s="154"/>
      <c r="L59" s="169"/>
      <c r="M59" s="78"/>
      <c r="N59" s="78"/>
      <c r="O59" s="154"/>
      <c r="P59" s="169"/>
      <c r="Q59" s="78"/>
      <c r="R59" s="78"/>
      <c r="S59" s="154"/>
      <c r="T59" s="169"/>
      <c r="U59" s="78"/>
      <c r="V59" s="78">
        <f>AVERAGEIFS('WEEKLY DATA'!V$11:V$14576,'WEEKLY DATA'!$A$11:$A$14576,'MONTHLY DATA'!$A59,'WEEKLY DATA'!$B$11:$B$14576,'MONTHLY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DATA'!AL$11:AL$14576,'WEEKLY DATA'!$A$11:$A$14576,'MONTHLY DATA'!$A59,'WEEKLY DATA'!$B$11:$B$14576,'MONTHLY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DATA'!BB$11:BB$14576,'WEEKLY DATA'!$A$11:$A$14576,'MONTHLY DATA'!$A59,'WEEKLY DATA'!$B$11:$B$14576,'MONTHLY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DATA'!BR$11:BR$14576,'WEEKLY DATA'!$A$11:$A$14576,'MONTHLY DATA'!$A59,'WEEKLY DATA'!$B$11:$B$14576,'MONTHLY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DATA'!CH$11:CH$14576,'WEEKLY DATA'!$A$11:$A$14576,'MONTHLY DATA'!$A59,'WEEKLY DATA'!$B$11:$B$14576,'MONTHLY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DATA'!CX$11:CX$14576,'WEEKLY DATA'!$A$11:$A$14576,'MONTHLY DATA'!$A59,'WEEKLY DATA'!$B$11:$B$14576,'MONTHLY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DATA'!DN$11:DN$14576,'WEEKLY DATA'!$A$11:$A$14576,'MONTHLY DATA'!$A59,'WEEKLY DATA'!$B$11:$B$14576,'MONTHLY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DATA'!ED$11:ED$14576,'WEEKLY DATA'!$A$11:$A$14576,'MONTHLY DATA'!$A59,'WEEKLY DATA'!$B$11:$B$14576,'MONTHLY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DATA'!ET$11:ET$14576,'WEEKLY DATA'!$A$11:$A$14576,'MONTHLY DATA'!$A59,'WEEKLY DATA'!$B$11:$B$14576,'MONTHLY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DATA'!FJ$11:FJ$14576,'WEEKLY DATA'!$A$11:$A$14576,'MONTHLY DATA'!$A59,'WEEKLY DATA'!$B$11:$B$14576,'MONTHLY DATA'!$B59)</f>
        <v>303.39999999999998</v>
      </c>
      <c r="FK59" s="154">
        <f t="shared" si="16"/>
        <v>-3.3757961783439594E-2</v>
      </c>
      <c r="FL59" s="169"/>
      <c r="FM59" s="78"/>
      <c r="FN59" s="78"/>
      <c r="FO59" s="154"/>
      <c r="FP59" s="78"/>
      <c r="FQ59" s="78"/>
      <c r="FR59" s="78"/>
      <c r="FS59" s="154"/>
      <c r="FT59" s="78"/>
      <c r="FU59" s="78"/>
      <c r="FV59" s="78">
        <f>AVERAGEIFS('WEEKLY DATA'!FV$11:FV$14576,'WEEKLY DATA'!$A$11:$A$14576,'MONTHLY DATA'!$A59,'WEEKLY DATA'!$B$11:$B$14576,'MONTHLY DATA'!$B59)</f>
        <v>298</v>
      </c>
      <c r="FW59" s="154">
        <f t="shared" si="17"/>
        <v>1.6806722689075571E-3</v>
      </c>
      <c r="FX59" s="78"/>
      <c r="FY59" s="78"/>
      <c r="FZ59" s="78"/>
      <c r="GA59" s="154"/>
      <c r="GB59" s="78"/>
      <c r="GC59" s="78"/>
      <c r="GD59" s="78">
        <f>AVERAGEIFS('WEEKLY DATA'!GD$11:GD$14576,'WEEKLY DATA'!$A$11:$A$14576,'MONTHLY DATA'!$A59,'WEEKLY DATA'!$B$11:$B$14576,'MONTHLY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DATA'!F$11:F$14576,'WEEKLY DATA'!$A$11:$A$14576,'MONTHLY DATA'!$A60,'WEEKLY DATA'!$B$11:$B$14576,'MONTHLY DATA'!$B60)</f>
        <v>383.75</v>
      </c>
      <c r="G60" s="154">
        <f t="shared" si="6"/>
        <v>9.8684210526316374E-3</v>
      </c>
      <c r="H60" s="169"/>
      <c r="I60" s="78"/>
      <c r="J60" s="78"/>
      <c r="K60" s="154"/>
      <c r="L60" s="169"/>
      <c r="M60" s="78"/>
      <c r="N60" s="78"/>
      <c r="O60" s="154"/>
      <c r="P60" s="169"/>
      <c r="Q60" s="78"/>
      <c r="R60" s="78"/>
      <c r="S60" s="154"/>
      <c r="T60" s="169"/>
      <c r="U60" s="78"/>
      <c r="V60" s="78">
        <f>AVERAGEIFS('WEEKLY DATA'!V$11:V$14576,'WEEKLY DATA'!$A$11:$A$14576,'MONTHLY DATA'!$A60,'WEEKLY DATA'!$B$11:$B$14576,'MONTHLY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DATA'!AL$11:AL$14576,'WEEKLY DATA'!$A$11:$A$14576,'MONTHLY DATA'!$A60,'WEEKLY DATA'!$B$11:$B$14576,'MONTHLY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DATA'!BB$11:BB$14576,'WEEKLY DATA'!$A$11:$A$14576,'MONTHLY DATA'!$A60,'WEEKLY DATA'!$B$11:$B$14576,'MONTHLY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DATA'!BR$11:BR$14576,'WEEKLY DATA'!$A$11:$A$14576,'MONTHLY DATA'!$A60,'WEEKLY DATA'!$B$11:$B$14576,'MONTHLY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DATA'!CH$11:CH$14576,'WEEKLY DATA'!$A$11:$A$14576,'MONTHLY DATA'!$A60,'WEEKLY DATA'!$B$11:$B$14576,'MONTHLY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DATA'!CX$11:CX$14576,'WEEKLY DATA'!$A$11:$A$14576,'MONTHLY DATA'!$A60,'WEEKLY DATA'!$B$11:$B$14576,'MONTHLY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DATA'!DN$11:DN$14576,'WEEKLY DATA'!$A$11:$A$14576,'MONTHLY DATA'!$A60,'WEEKLY DATA'!$B$11:$B$14576,'MONTHLY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DATA'!ED$11:ED$14576,'WEEKLY DATA'!$A$11:$A$14576,'MONTHLY DATA'!$A60,'WEEKLY DATA'!$B$11:$B$14576,'MONTHLY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DATA'!ET$11:ET$14576,'WEEKLY DATA'!$A$11:$A$14576,'MONTHLY DATA'!$A60,'WEEKLY DATA'!$B$11:$B$14576,'MONTHLY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DATA'!FJ$11:FJ$14576,'WEEKLY DATA'!$A$11:$A$14576,'MONTHLY DATA'!$A60,'WEEKLY DATA'!$B$11:$B$14576,'MONTHLY DATA'!$B60)</f>
        <v>296.25</v>
      </c>
      <c r="FK60" s="154">
        <f t="shared" si="16"/>
        <v>-2.3566249176005249E-2</v>
      </c>
      <c r="FL60" s="169"/>
      <c r="FM60" s="78"/>
      <c r="FN60" s="78"/>
      <c r="FO60" s="154"/>
      <c r="FP60" s="78"/>
      <c r="FQ60" s="78"/>
      <c r="FR60" s="78"/>
      <c r="FS60" s="154"/>
      <c r="FT60" s="78"/>
      <c r="FU60" s="78"/>
      <c r="FV60" s="78">
        <f>AVERAGEIFS('WEEKLY DATA'!FV$11:FV$14576,'WEEKLY DATA'!$A$11:$A$14576,'MONTHLY DATA'!$A60,'WEEKLY DATA'!$B$11:$B$14576,'MONTHLY DATA'!$B60)</f>
        <v>317.5</v>
      </c>
      <c r="FW60" s="154">
        <f t="shared" si="17"/>
        <v>6.5436241610738355E-2</v>
      </c>
      <c r="FX60" s="78"/>
      <c r="FY60" s="78"/>
      <c r="FZ60" s="78"/>
      <c r="GA60" s="154"/>
      <c r="GB60" s="78"/>
      <c r="GC60" s="78"/>
      <c r="GD60" s="78">
        <f>AVERAGEIFS('WEEKLY DATA'!GD$11:GD$14576,'WEEKLY DATA'!$A$11:$A$14576,'MONTHLY DATA'!$A60,'WEEKLY DATA'!$B$11:$B$14576,'MONTHLY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DATA'!F$11:F$14576,'WEEKLY DATA'!$A$11:$A$14576,'MONTHLY DATA'!$A61,'WEEKLY DATA'!$B$11:$B$14576,'MONTHLY DATA'!$B61)</f>
        <v>395</v>
      </c>
      <c r="G61" s="154">
        <f t="shared" si="6"/>
        <v>2.931596091205213E-2</v>
      </c>
      <c r="H61" s="169"/>
      <c r="I61" s="78"/>
      <c r="J61" s="78"/>
      <c r="K61" s="154"/>
      <c r="L61" s="169"/>
      <c r="M61" s="78"/>
      <c r="N61" s="78"/>
      <c r="O61" s="154"/>
      <c r="P61" s="169"/>
      <c r="Q61" s="78"/>
      <c r="R61" s="78"/>
      <c r="S61" s="154"/>
      <c r="T61" s="169"/>
      <c r="U61" s="78"/>
      <c r="V61" s="78">
        <f>AVERAGEIFS('WEEKLY DATA'!V$11:V$14576,'WEEKLY DATA'!$A$11:$A$14576,'MONTHLY DATA'!$A61,'WEEKLY DATA'!$B$11:$B$14576,'MONTHLY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DATA'!AL$11:AL$14576,'WEEKLY DATA'!$A$11:$A$14576,'MONTHLY DATA'!$A61,'WEEKLY DATA'!$B$11:$B$14576,'MONTHLY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DATA'!BB$11:BB$14576,'WEEKLY DATA'!$A$11:$A$14576,'MONTHLY DATA'!$A61,'WEEKLY DATA'!$B$11:$B$14576,'MONTHLY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DATA'!BR$11:BR$14576,'WEEKLY DATA'!$A$11:$A$14576,'MONTHLY DATA'!$A61,'WEEKLY DATA'!$B$11:$B$14576,'MONTHLY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DATA'!CH$11:CH$14576,'WEEKLY DATA'!$A$11:$A$14576,'MONTHLY DATA'!$A61,'WEEKLY DATA'!$B$11:$B$14576,'MONTHLY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DATA'!CX$11:CX$14576,'WEEKLY DATA'!$A$11:$A$14576,'MONTHLY DATA'!$A61,'WEEKLY DATA'!$B$11:$B$14576,'MONTHLY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DATA'!DN$11:DN$14576,'WEEKLY DATA'!$A$11:$A$14576,'MONTHLY DATA'!$A61,'WEEKLY DATA'!$B$11:$B$14576,'MONTHLY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DATA'!ED$11:ED$14576,'WEEKLY DATA'!$A$11:$A$14576,'MONTHLY DATA'!$A61,'WEEKLY DATA'!$B$11:$B$14576,'MONTHLY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DATA'!ET$11:ET$14576,'WEEKLY DATA'!$A$11:$A$14576,'MONTHLY DATA'!$A61,'WEEKLY DATA'!$B$11:$B$14576,'MONTHLY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DATA'!FJ$11:FJ$14576,'WEEKLY DATA'!$A$11:$A$14576,'MONTHLY DATA'!$A61,'WEEKLY DATA'!$B$11:$B$14576,'MONTHLY DATA'!$B61)</f>
        <v>311.75</v>
      </c>
      <c r="FK61" s="154">
        <f t="shared" si="16"/>
        <v>5.2320675105485215E-2</v>
      </c>
      <c r="FL61" s="169"/>
      <c r="FM61" s="78"/>
      <c r="FN61" s="78"/>
      <c r="FO61" s="154"/>
      <c r="FP61" s="78"/>
      <c r="FQ61" s="78"/>
      <c r="FR61" s="78"/>
      <c r="FS61" s="154"/>
      <c r="FT61" s="78"/>
      <c r="FU61" s="78"/>
      <c r="FV61" s="78">
        <f>AVERAGEIFS('WEEKLY DATA'!FV$11:FV$14576,'WEEKLY DATA'!$A$11:$A$14576,'MONTHLY DATA'!$A61,'WEEKLY DATA'!$B$11:$B$14576,'MONTHLY DATA'!$B61)</f>
        <v>333.75</v>
      </c>
      <c r="FW61" s="154">
        <f t="shared" si="17"/>
        <v>5.1181102362204633E-2</v>
      </c>
      <c r="FX61" s="78"/>
      <c r="FY61" s="78"/>
      <c r="FZ61" s="78"/>
      <c r="GA61" s="154"/>
      <c r="GB61" s="78"/>
      <c r="GC61" s="78"/>
      <c r="GD61" s="78">
        <f>AVERAGEIFS('WEEKLY DATA'!GD$11:GD$14576,'WEEKLY DATA'!$A$11:$A$14576,'MONTHLY DATA'!$A61,'WEEKLY DATA'!$B$11:$B$14576,'MONTHLY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DATA'!F$11:F$14576,'WEEKLY DATA'!$A$11:$A$14576,'MONTHLY DATA'!$A62,'WEEKLY DATA'!$B$11:$B$14576,'MONTHLY DATA'!$B62)</f>
        <v>407.5</v>
      </c>
      <c r="G62" s="154">
        <f t="shared" si="6"/>
        <v>3.1645569620253111E-2</v>
      </c>
      <c r="H62" s="169"/>
      <c r="I62" s="78"/>
      <c r="J62" s="78"/>
      <c r="K62" s="154"/>
      <c r="L62" s="169"/>
      <c r="M62" s="78"/>
      <c r="N62" s="78"/>
      <c r="O62" s="154"/>
      <c r="P62" s="169"/>
      <c r="Q62" s="78"/>
      <c r="R62" s="78"/>
      <c r="S62" s="154"/>
      <c r="T62" s="169"/>
      <c r="U62" s="78"/>
      <c r="V62" s="78">
        <f>AVERAGEIFS('WEEKLY DATA'!V$11:V$14576,'WEEKLY DATA'!$A$11:$A$14576,'MONTHLY DATA'!$A62,'WEEKLY DATA'!$B$11:$B$14576,'MONTHLY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DATA'!AL$11:AL$14576,'WEEKLY DATA'!$A$11:$A$14576,'MONTHLY DATA'!$A62,'WEEKLY DATA'!$B$11:$B$14576,'MONTHLY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DATA'!BB$11:BB$14576,'WEEKLY DATA'!$A$11:$A$14576,'MONTHLY DATA'!$A62,'WEEKLY DATA'!$B$11:$B$14576,'MONTHLY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DATA'!BR$11:BR$14576,'WEEKLY DATA'!$A$11:$A$14576,'MONTHLY DATA'!$A62,'WEEKLY DATA'!$B$11:$B$14576,'MONTHLY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DATA'!CH$11:CH$14576,'WEEKLY DATA'!$A$11:$A$14576,'MONTHLY DATA'!$A62,'WEEKLY DATA'!$B$11:$B$14576,'MONTHLY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DATA'!CX$11:CX$14576,'WEEKLY DATA'!$A$11:$A$14576,'MONTHLY DATA'!$A62,'WEEKLY DATA'!$B$11:$B$14576,'MONTHLY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DATA'!DN$11:DN$14576,'WEEKLY DATA'!$A$11:$A$14576,'MONTHLY DATA'!$A62,'WEEKLY DATA'!$B$11:$B$14576,'MONTHLY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DATA'!ED$11:ED$14576,'WEEKLY DATA'!$A$11:$A$14576,'MONTHLY DATA'!$A62,'WEEKLY DATA'!$B$11:$B$14576,'MONTHLY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DATA'!ET$11:ET$14576,'WEEKLY DATA'!$A$11:$A$14576,'MONTHLY DATA'!$A62,'WEEKLY DATA'!$B$11:$B$14576,'MONTHLY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DATA'!FJ$11:FJ$14576,'WEEKLY DATA'!$A$11:$A$14576,'MONTHLY DATA'!$A62,'WEEKLY DATA'!$B$11:$B$14576,'MONTHLY DATA'!$B62)</f>
        <v>323.75</v>
      </c>
      <c r="FK62" s="154">
        <f t="shared" si="16"/>
        <v>3.8492381716118684E-2</v>
      </c>
      <c r="FL62" s="169"/>
      <c r="FM62" s="78"/>
      <c r="FN62" s="78"/>
      <c r="FO62" s="154"/>
      <c r="FP62" s="78"/>
      <c r="FQ62" s="78"/>
      <c r="FR62" s="78"/>
      <c r="FS62" s="154"/>
      <c r="FT62" s="78"/>
      <c r="FU62" s="78"/>
      <c r="FV62" s="78">
        <f>AVERAGEIFS('WEEKLY DATA'!FV$11:FV$14576,'WEEKLY DATA'!$A$11:$A$14576,'MONTHLY DATA'!$A62,'WEEKLY DATA'!$B$11:$B$14576,'MONTHLY DATA'!$B62)</f>
        <v>328.75</v>
      </c>
      <c r="FW62" s="154">
        <f t="shared" si="17"/>
        <v>-1.4981273408239737E-2</v>
      </c>
      <c r="FX62" s="78"/>
      <c r="FY62" s="78"/>
      <c r="FZ62" s="78"/>
      <c r="GA62" s="154"/>
      <c r="GB62" s="78"/>
      <c r="GC62" s="78"/>
      <c r="GD62" s="78">
        <f>AVERAGEIFS('WEEKLY DATA'!GD$11:GD$14576,'WEEKLY DATA'!$A$11:$A$14576,'MONTHLY DATA'!$A62,'WEEKLY DATA'!$B$11:$B$14576,'MONTHLY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DATA'!F$11:F$14576,'WEEKLY DATA'!$A$11:$A$14576,'MONTHLY DATA'!$A63,'WEEKLY DATA'!$B$11:$B$14576,'MONTHLY DATA'!$B63)</f>
        <v>416.2</v>
      </c>
      <c r="G63" s="154">
        <f t="shared" si="6"/>
        <v>2.1349693251533797E-2</v>
      </c>
      <c r="H63" s="169"/>
      <c r="I63" s="78"/>
      <c r="J63" s="78"/>
      <c r="K63" s="154"/>
      <c r="L63" s="169"/>
      <c r="M63" s="78"/>
      <c r="N63" s="78"/>
      <c r="O63" s="154"/>
      <c r="P63" s="169"/>
      <c r="Q63" s="78"/>
      <c r="R63" s="78"/>
      <c r="S63" s="154"/>
      <c r="T63" s="169"/>
      <c r="U63" s="78"/>
      <c r="V63" s="78">
        <f>AVERAGEIFS('WEEKLY DATA'!V$11:V$14576,'WEEKLY DATA'!$A$11:$A$14576,'MONTHLY DATA'!$A63,'WEEKLY DATA'!$B$11:$B$14576,'MONTHLY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DATA'!AL$11:AL$14576,'WEEKLY DATA'!$A$11:$A$14576,'MONTHLY DATA'!$A63,'WEEKLY DATA'!$B$11:$B$14576,'MONTHLY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DATA'!BB$11:BB$14576,'WEEKLY DATA'!$A$11:$A$14576,'MONTHLY DATA'!$A63,'WEEKLY DATA'!$B$11:$B$14576,'MONTHLY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DATA'!BR$11:BR$14576,'WEEKLY DATA'!$A$11:$A$14576,'MONTHLY DATA'!$A63,'WEEKLY DATA'!$B$11:$B$14576,'MONTHLY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DATA'!CH$11:CH$14576,'WEEKLY DATA'!$A$11:$A$14576,'MONTHLY DATA'!$A63,'WEEKLY DATA'!$B$11:$B$14576,'MONTHLY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DATA'!CX$11:CX$14576,'WEEKLY DATA'!$A$11:$A$14576,'MONTHLY DATA'!$A63,'WEEKLY DATA'!$B$11:$B$14576,'MONTHLY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DATA'!DN$11:DN$14576,'WEEKLY DATA'!$A$11:$A$14576,'MONTHLY DATA'!$A63,'WEEKLY DATA'!$B$11:$B$14576,'MONTHLY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DATA'!ED$11:ED$14576,'WEEKLY DATA'!$A$11:$A$14576,'MONTHLY DATA'!$A63,'WEEKLY DATA'!$B$11:$B$14576,'MONTHLY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DATA'!ET$11:ET$14576,'WEEKLY DATA'!$A$11:$A$14576,'MONTHLY DATA'!$A63,'WEEKLY DATA'!$B$11:$B$14576,'MONTHLY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DATA'!FJ$11:FJ$14576,'WEEKLY DATA'!$A$11:$A$14576,'MONTHLY DATA'!$A63,'WEEKLY DATA'!$B$11:$B$14576,'MONTHLY DATA'!$B63)</f>
        <v>337</v>
      </c>
      <c r="FK63" s="154">
        <f t="shared" si="16"/>
        <v>4.0926640926640889E-2</v>
      </c>
      <c r="FL63" s="169"/>
      <c r="FM63" s="78"/>
      <c r="FN63" s="78"/>
      <c r="FO63" s="154"/>
      <c r="FP63" s="78"/>
      <c r="FQ63" s="78"/>
      <c r="FR63" s="78"/>
      <c r="FS63" s="154"/>
      <c r="FT63" s="78"/>
      <c r="FU63" s="78"/>
      <c r="FV63" s="78">
        <f>AVERAGEIFS('WEEKLY DATA'!FV$11:FV$14576,'WEEKLY DATA'!$A$11:$A$14576,'MONTHLY DATA'!$A63,'WEEKLY DATA'!$B$11:$B$14576,'MONTHLY DATA'!$B63)</f>
        <v>312</v>
      </c>
      <c r="FW63" s="154">
        <f t="shared" si="17"/>
        <v>-5.0950570342205292E-2</v>
      </c>
      <c r="FX63" s="78"/>
      <c r="FY63" s="78"/>
      <c r="FZ63" s="78"/>
      <c r="GA63" s="154"/>
      <c r="GB63" s="78"/>
      <c r="GC63" s="78"/>
      <c r="GD63" s="78">
        <f>AVERAGEIFS('WEEKLY DATA'!GD$11:GD$14576,'WEEKLY DATA'!$A$11:$A$14576,'MONTHLY DATA'!$A63,'WEEKLY DATA'!$B$11:$B$14576,'MONTHLY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DATA'!D$11:D$14576,'WEEKLY DATA'!$A$11:$A$14576,'MONTHLY DATA'!$A64,'WEEKLY DATA'!$B$11:$B$14576,'MONTHLY DATA'!$B64)</f>
        <v>398.125</v>
      </c>
      <c r="E64" s="78">
        <f>AVERAGEIFS('WEEKLY DATA'!E$11:E$14576,'WEEKLY DATA'!$A$11:$A$14576,'MONTHLY DATA'!$A64,'WEEKLY DATA'!$B$11:$B$14576,'MONTHLY DATA'!$B64)</f>
        <v>408.125</v>
      </c>
      <c r="F64" s="78">
        <f>AVERAGEIFS('WEEKLY DATA'!F$11:F$14576,'WEEKLY DATA'!$A$11:$A$14576,'MONTHLY DATA'!$A64,'WEEKLY DATA'!$B$11:$B$14576,'MONTHLY DATA'!$B64)</f>
        <v>403.125</v>
      </c>
      <c r="G64" s="154">
        <f t="shared" si="6"/>
        <v>-3.141518500720808E-2</v>
      </c>
      <c r="H64" s="169">
        <f>AVERAGEIFS('WEEKLY DATA'!H$11:H$14576,'WEEKLY DATA'!$A$11:$A$14576,'MONTHLY DATA'!$A64,'WEEKLY DATA'!$B$11:$B$14576,'MONTHLY DATA'!$B64)</f>
        <v>473.75</v>
      </c>
      <c r="I64" s="78">
        <f>AVERAGEIFS('WEEKLY DATA'!I$11:I$14576,'WEEKLY DATA'!$A$11:$A$14576,'MONTHLY DATA'!$A64,'WEEKLY DATA'!$B$11:$B$14576,'MONTHLY DATA'!$B64)</f>
        <v>483.75</v>
      </c>
      <c r="J64" s="78">
        <f>AVERAGEIFS('WEEKLY DATA'!J$11:J$14576,'WEEKLY DATA'!$A$11:$A$14576,'MONTHLY DATA'!$A64,'WEEKLY DATA'!$B$11:$B$14576,'MONTHLY DATA'!$B64)</f>
        <v>478.75</v>
      </c>
      <c r="K64" s="154"/>
      <c r="L64" s="169">
        <f>AVERAGEIFS('WEEKLY DATA'!L$11:L$14576,'WEEKLY DATA'!$A$11:$A$14576,'MONTHLY DATA'!$A64,'WEEKLY DATA'!$B$11:$B$14576,'MONTHLY DATA'!$B64)</f>
        <v>340</v>
      </c>
      <c r="M64" s="78">
        <f>AVERAGEIFS('WEEKLY DATA'!M$11:M$14576,'WEEKLY DATA'!$A$11:$A$14576,'MONTHLY DATA'!$A64,'WEEKLY DATA'!$B$11:$B$14576,'MONTHLY DATA'!$B64)</f>
        <v>350</v>
      </c>
      <c r="N64" s="78">
        <f>AVERAGEIFS('WEEKLY DATA'!N$11:N$14576,'WEEKLY DATA'!$A$11:$A$14576,'MONTHLY DATA'!$A64,'WEEKLY DATA'!$B$11:$B$14576,'MONTHLY DATA'!$B64)</f>
        <v>345</v>
      </c>
      <c r="O64" s="154"/>
      <c r="P64" s="169">
        <f>AVERAGEIFS('WEEKLY DATA'!P$11:P$14576,'WEEKLY DATA'!$A$11:$A$14576,'MONTHLY DATA'!$A64,'WEEKLY DATA'!$B$11:$B$14576,'MONTHLY DATA'!$B64)</f>
        <v>325.25</v>
      </c>
      <c r="Q64" s="78">
        <f>AVERAGEIFS('WEEKLY DATA'!Q$11:Q$14576,'WEEKLY DATA'!$A$11:$A$14576,'MONTHLY DATA'!$A64,'WEEKLY DATA'!$B$11:$B$14576,'MONTHLY DATA'!$B64)</f>
        <v>335.25</v>
      </c>
      <c r="R64" s="78">
        <f>AVERAGEIFS('WEEKLY DATA'!R$11:R$14576,'WEEKLY DATA'!$A$11:$A$14576,'MONTHLY DATA'!$A64,'WEEKLY DATA'!$B$11:$B$14576,'MONTHLY DATA'!$B64)</f>
        <v>330.25</v>
      </c>
      <c r="S64" s="154"/>
      <c r="T64" s="169">
        <f>AVERAGEIFS('WEEKLY DATA'!T$11:T$14576,'WEEKLY DATA'!$A$11:$A$14576,'MONTHLY DATA'!$A64,'WEEKLY DATA'!$B$11:$B$14576,'MONTHLY DATA'!$B64)</f>
        <v>364.25</v>
      </c>
      <c r="U64" s="78">
        <f>AVERAGEIFS('WEEKLY DATA'!U$11:U$14576,'WEEKLY DATA'!$A$11:$A$14576,'MONTHLY DATA'!$A64,'WEEKLY DATA'!$B$11:$B$14576,'MONTHLY DATA'!$B64)</f>
        <v>374.25</v>
      </c>
      <c r="V64" s="78">
        <f>AVERAGEIFS('WEEKLY DATA'!V$11:V$14576,'WEEKLY DATA'!$A$11:$A$14576,'MONTHLY DATA'!$A64,'WEEKLY DATA'!$B$11:$B$14576,'MONTHLY DATA'!$B64)</f>
        <v>369.25</v>
      </c>
      <c r="W64" s="154">
        <f t="shared" si="7"/>
        <v>-4.4878427315054426E-2</v>
      </c>
      <c r="X64" s="169">
        <f>AVERAGEIFS('WEEKLY DATA'!X$11:X$14576,'WEEKLY DATA'!$A$11:$A$14576,'MONTHLY DATA'!$A64,'WEEKLY DATA'!$B$11:$B$14576,'MONTHLY DATA'!$B64)</f>
        <v>359.75</v>
      </c>
      <c r="Y64" s="78">
        <f>AVERAGEIFS('WEEKLY DATA'!Y$11:Y$14576,'WEEKLY DATA'!$A$11:$A$14576,'MONTHLY DATA'!$A64,'WEEKLY DATA'!$B$11:$B$14576,'MONTHLY DATA'!$B64)</f>
        <v>369.75</v>
      </c>
      <c r="Z64" s="78">
        <f>AVERAGEIFS('WEEKLY DATA'!Z$11:Z$14576,'WEEKLY DATA'!$A$11:$A$14576,'MONTHLY DATA'!$A64,'WEEKLY DATA'!$B$11:$B$14576,'MONTHLY DATA'!$B64)</f>
        <v>364.75</v>
      </c>
      <c r="AA64" s="154"/>
      <c r="AB64" s="169">
        <f>AVERAGEIFS('WEEKLY DATA'!AB$11:AB$14576,'WEEKLY DATA'!$A$11:$A$14576,'MONTHLY DATA'!$A64,'WEEKLY DATA'!$B$11:$B$14576,'MONTHLY DATA'!$B64)</f>
        <v>397</v>
      </c>
      <c r="AC64" s="78">
        <f>AVERAGEIFS('WEEKLY DATA'!AC$11:AC$14576,'WEEKLY DATA'!$A$11:$A$14576,'MONTHLY DATA'!$A64,'WEEKLY DATA'!$B$11:$B$14576,'MONTHLY DATA'!$B64)</f>
        <v>407</v>
      </c>
      <c r="AD64" s="78">
        <f>AVERAGEIFS('WEEKLY DATA'!AD$11:AD$14576,'WEEKLY DATA'!$A$11:$A$14576,'MONTHLY DATA'!$A64,'WEEKLY DATA'!$B$11:$B$14576,'MONTHLY DATA'!$B64)</f>
        <v>402</v>
      </c>
      <c r="AE64" s="154"/>
      <c r="AF64" s="169">
        <f>AVERAGEIFS('WEEKLY DATA'!AF$11:AF$14576,'WEEKLY DATA'!$A$11:$A$14576,'MONTHLY DATA'!$A64,'WEEKLY DATA'!$B$11:$B$14576,'MONTHLY DATA'!$B64)</f>
        <v>291.25</v>
      </c>
      <c r="AG64" s="78">
        <f>AVERAGEIFS('WEEKLY DATA'!AG$11:AG$14576,'WEEKLY DATA'!$A$11:$A$14576,'MONTHLY DATA'!$A64,'WEEKLY DATA'!$B$11:$B$14576,'MONTHLY DATA'!$B64)</f>
        <v>301.25</v>
      </c>
      <c r="AH64" s="78">
        <f>AVERAGEIFS('WEEKLY DATA'!AH$11:AH$14576,'WEEKLY DATA'!$A$11:$A$14576,'MONTHLY DATA'!$A64,'WEEKLY DATA'!$B$11:$B$14576,'MONTHLY DATA'!$B64)</f>
        <v>296.25</v>
      </c>
      <c r="AI64" s="154"/>
      <c r="AJ64" s="169">
        <f>AVERAGEIFS('WEEKLY DATA'!AJ$11:AJ$14576,'WEEKLY DATA'!$A$11:$A$14576,'MONTHLY DATA'!$A64,'WEEKLY DATA'!$B$11:$B$14576,'MONTHLY DATA'!$B64)</f>
        <v>390</v>
      </c>
      <c r="AK64" s="78">
        <f>AVERAGEIFS('WEEKLY DATA'!AK$11:AK$14576,'WEEKLY DATA'!$A$11:$A$14576,'MONTHLY DATA'!$A64,'WEEKLY DATA'!$B$11:$B$14576,'MONTHLY DATA'!$B64)</f>
        <v>400</v>
      </c>
      <c r="AL64" s="78">
        <f>AVERAGEIFS('WEEKLY DATA'!AL$11:AL$14576,'WEEKLY DATA'!$A$11:$A$14576,'MONTHLY DATA'!$A64,'WEEKLY DATA'!$B$11:$B$14576,'MONTHLY DATA'!$B64)</f>
        <v>395</v>
      </c>
      <c r="AM64" s="154">
        <f t="shared" si="8"/>
        <v>-2.0337301587301515E-2</v>
      </c>
      <c r="AN64" s="169">
        <f>AVERAGEIFS('WEEKLY DATA'!AN$11:AN$14576,'WEEKLY DATA'!$A$11:$A$14576,'MONTHLY DATA'!$A64,'WEEKLY DATA'!$B$11:$B$14576,'MONTHLY DATA'!$B64)</f>
        <v>381</v>
      </c>
      <c r="AO64" s="78">
        <f>AVERAGEIFS('WEEKLY DATA'!AO$11:AO$14576,'WEEKLY DATA'!$A$11:$A$14576,'MONTHLY DATA'!$A64,'WEEKLY DATA'!$B$11:$B$14576,'MONTHLY DATA'!$B64)</f>
        <v>391</v>
      </c>
      <c r="AP64" s="78">
        <f>AVERAGEIFS('WEEKLY DATA'!AP$11:AP$14576,'WEEKLY DATA'!$A$11:$A$14576,'MONTHLY DATA'!$A64,'WEEKLY DATA'!$B$11:$B$14576,'MONTHLY DATA'!$B64)</f>
        <v>386</v>
      </c>
      <c r="AQ64" s="154"/>
      <c r="AR64" s="169">
        <f>AVERAGEIFS('WEEKLY DATA'!AR$11:AR$14576,'WEEKLY DATA'!$A$11:$A$14576,'MONTHLY DATA'!$A64,'WEEKLY DATA'!$B$11:$B$14576,'MONTHLY DATA'!$B64)</f>
        <v>357</v>
      </c>
      <c r="AS64" s="78">
        <f>AVERAGEIFS('WEEKLY DATA'!AS$11:AS$14576,'WEEKLY DATA'!$A$11:$A$14576,'MONTHLY DATA'!$A64,'WEEKLY DATA'!$B$11:$B$14576,'MONTHLY DATA'!$B64)</f>
        <v>367</v>
      </c>
      <c r="AT64" s="78">
        <f>AVERAGEIFS('WEEKLY DATA'!AT$11:AT$14576,'WEEKLY DATA'!$A$11:$A$14576,'MONTHLY DATA'!$A64,'WEEKLY DATA'!$B$11:$B$14576,'MONTHLY DATA'!$B64)</f>
        <v>362</v>
      </c>
      <c r="AU64" s="154"/>
      <c r="AV64" s="169">
        <f>AVERAGEIFS('WEEKLY DATA'!AV$11:AV$14576,'WEEKLY DATA'!$A$11:$A$14576,'MONTHLY DATA'!$A64,'WEEKLY DATA'!$B$11:$B$14576,'MONTHLY DATA'!$B64)</f>
        <v>340</v>
      </c>
      <c r="AW64" s="78">
        <f>AVERAGEIFS('WEEKLY DATA'!AW$11:AW$14576,'WEEKLY DATA'!$A$11:$A$14576,'MONTHLY DATA'!$A64,'WEEKLY DATA'!$B$11:$B$14576,'MONTHLY DATA'!$B64)</f>
        <v>350</v>
      </c>
      <c r="AX64" s="78">
        <f>AVERAGEIFS('WEEKLY DATA'!AX$11:AX$14576,'WEEKLY DATA'!$A$11:$A$14576,'MONTHLY DATA'!$A64,'WEEKLY DATA'!$B$11:$B$14576,'MONTHLY DATA'!$B64)</f>
        <v>345</v>
      </c>
      <c r="AY64" s="154"/>
      <c r="AZ64" s="169">
        <f>AVERAGEIFS('WEEKLY DATA'!AZ$11:AZ$14576,'WEEKLY DATA'!$A$11:$A$14576,'MONTHLY DATA'!$A64,'WEEKLY DATA'!$B$11:$B$14576,'MONTHLY DATA'!$B64)</f>
        <v>262.375</v>
      </c>
      <c r="BA64" s="78">
        <f>AVERAGEIFS('WEEKLY DATA'!BA$11:BA$14576,'WEEKLY DATA'!$A$11:$A$14576,'MONTHLY DATA'!$A64,'WEEKLY DATA'!$B$11:$B$14576,'MONTHLY DATA'!$B64)</f>
        <v>272.375</v>
      </c>
      <c r="BB64" s="78">
        <f>AVERAGEIFS('WEEKLY DATA'!BB$11:BB$14576,'WEEKLY DATA'!$A$11:$A$14576,'MONTHLY DATA'!$A64,'WEEKLY DATA'!$B$11:$B$14576,'MONTHLY DATA'!$B64)</f>
        <v>267.375</v>
      </c>
      <c r="BC64" s="154">
        <f t="shared" si="9"/>
        <v>-4.6451497860199642E-2</v>
      </c>
      <c r="BD64" s="169">
        <f>AVERAGEIFS('WEEKLY DATA'!BD$11:BD$14576,'WEEKLY DATA'!$A$11:$A$14576,'MONTHLY DATA'!$A64,'WEEKLY DATA'!$B$11:$B$14576,'MONTHLY DATA'!$B64)</f>
        <v>242.875</v>
      </c>
      <c r="BE64" s="78">
        <f>AVERAGEIFS('WEEKLY DATA'!BE$11:BE$14576,'WEEKLY DATA'!$A$11:$A$14576,'MONTHLY DATA'!$A64,'WEEKLY DATA'!$B$11:$B$14576,'MONTHLY DATA'!$B64)</f>
        <v>252.875</v>
      </c>
      <c r="BF64" s="78">
        <f>AVERAGEIFS('WEEKLY DATA'!BF$11:BF$14576,'WEEKLY DATA'!$A$11:$A$14576,'MONTHLY DATA'!$A64,'WEEKLY DATA'!$B$11:$B$14576,'MONTHLY DATA'!$B64)</f>
        <v>247.875</v>
      </c>
      <c r="BG64" s="154"/>
      <c r="BH64" s="169">
        <f>AVERAGEIFS('WEEKLY DATA'!BH$11:BH$14576,'WEEKLY DATA'!$A$11:$A$14576,'MONTHLY DATA'!$A64,'WEEKLY DATA'!$B$11:$B$14576,'MONTHLY DATA'!$B64)</f>
        <v>396.875</v>
      </c>
      <c r="BI64" s="78">
        <f>AVERAGEIFS('WEEKLY DATA'!BI$11:BI$14576,'WEEKLY DATA'!$A$11:$A$14576,'MONTHLY DATA'!$A64,'WEEKLY DATA'!$B$11:$B$14576,'MONTHLY DATA'!$B64)</f>
        <v>406.875</v>
      </c>
      <c r="BJ64" s="78">
        <f>AVERAGEIFS('WEEKLY DATA'!BJ$11:BJ$14576,'WEEKLY DATA'!$A$11:$A$14576,'MONTHLY DATA'!$A64,'WEEKLY DATA'!$B$11:$B$14576,'MONTHLY DATA'!$B64)</f>
        <v>401.875</v>
      </c>
      <c r="BK64" s="154"/>
      <c r="BL64" s="169">
        <f>AVERAGEIFS('WEEKLY DATA'!BL$11:BL$14576,'WEEKLY DATA'!$A$11:$A$14576,'MONTHLY DATA'!$A64,'WEEKLY DATA'!$B$11:$B$14576,'MONTHLY DATA'!$B64)</f>
        <v>338</v>
      </c>
      <c r="BM64" s="78">
        <f>AVERAGEIFS('WEEKLY DATA'!BM$11:BM$14576,'WEEKLY DATA'!$A$11:$A$14576,'MONTHLY DATA'!$A64,'WEEKLY DATA'!$B$11:$B$14576,'MONTHLY DATA'!$B64)</f>
        <v>348</v>
      </c>
      <c r="BN64" s="78">
        <f>AVERAGEIFS('WEEKLY DATA'!BN$11:BN$14576,'WEEKLY DATA'!$A$11:$A$14576,'MONTHLY DATA'!$A64,'WEEKLY DATA'!$B$11:$B$14576,'MONTHLY DATA'!$B64)</f>
        <v>343</v>
      </c>
      <c r="BO64" s="154"/>
      <c r="BP64" s="78">
        <f>AVERAGEIFS('WEEKLY DATA'!BP$11:BP$14576,'WEEKLY DATA'!$A$11:$A$14576,'MONTHLY DATA'!$A64,'WEEKLY DATA'!$B$11:$B$14576,'MONTHLY DATA'!$B64)</f>
        <v>273.375</v>
      </c>
      <c r="BQ64" s="78">
        <f>AVERAGEIFS('WEEKLY DATA'!BQ$11:BQ$14576,'WEEKLY DATA'!$A$11:$A$14576,'MONTHLY DATA'!$A64,'WEEKLY DATA'!$B$11:$B$14576,'MONTHLY DATA'!$B64)</f>
        <v>283.375</v>
      </c>
      <c r="BR64" s="78">
        <f>AVERAGEIFS('WEEKLY DATA'!BR$11:BR$14576,'WEEKLY DATA'!$A$11:$A$14576,'MONTHLY DATA'!$A64,'WEEKLY DATA'!$B$11:$B$14576,'MONTHLY DATA'!$B64)</f>
        <v>278.375</v>
      </c>
      <c r="BS64" s="154">
        <f t="shared" si="10"/>
        <v>-4.6660958904109595E-2</v>
      </c>
      <c r="BT64" s="78">
        <f>AVERAGEIFS('WEEKLY DATA'!BT$11:BT$14576,'WEEKLY DATA'!$A$11:$A$14576,'MONTHLY DATA'!$A64,'WEEKLY DATA'!$B$11:$B$14576,'MONTHLY DATA'!$B64)</f>
        <v>251.875</v>
      </c>
      <c r="BU64" s="78">
        <f>AVERAGEIFS('WEEKLY DATA'!BU$11:BU$14576,'WEEKLY DATA'!$A$11:$A$14576,'MONTHLY DATA'!$A64,'WEEKLY DATA'!$B$11:$B$14576,'MONTHLY DATA'!$B64)</f>
        <v>261.875</v>
      </c>
      <c r="BV64" s="78">
        <f>AVERAGEIFS('WEEKLY DATA'!BV$11:BV$14576,'WEEKLY DATA'!$A$11:$A$14576,'MONTHLY DATA'!$A64,'WEEKLY DATA'!$B$11:$B$14576,'MONTHLY DATA'!$B64)</f>
        <v>256.875</v>
      </c>
      <c r="BW64" s="154"/>
      <c r="BX64" s="78">
        <f>AVERAGEIFS('WEEKLY DATA'!BX$11:BX$14576,'WEEKLY DATA'!$A$11:$A$14576,'MONTHLY DATA'!$A64,'WEEKLY DATA'!$B$11:$B$14576,'MONTHLY DATA'!$B64)</f>
        <v>261.5</v>
      </c>
      <c r="BY64" s="78">
        <f>AVERAGEIFS('WEEKLY DATA'!BY$11:BY$14576,'WEEKLY DATA'!$A$11:$A$14576,'MONTHLY DATA'!$A64,'WEEKLY DATA'!$B$11:$B$14576,'MONTHLY DATA'!$B64)</f>
        <v>271.5</v>
      </c>
      <c r="BZ64" s="78">
        <f>AVERAGEIFS('WEEKLY DATA'!BZ$11:BZ$14576,'WEEKLY DATA'!$A$11:$A$14576,'MONTHLY DATA'!$A64,'WEEKLY DATA'!$B$11:$B$14576,'MONTHLY DATA'!$B64)</f>
        <v>266.5</v>
      </c>
      <c r="CA64" s="154"/>
      <c r="CB64" s="78">
        <f>AVERAGEIFS('WEEKLY DATA'!CB$11:CB$14576,'WEEKLY DATA'!$A$11:$A$14576,'MONTHLY DATA'!$A64,'WEEKLY DATA'!$B$11:$B$14576,'MONTHLY DATA'!$B64)</f>
        <v>262.5</v>
      </c>
      <c r="CC64" s="78">
        <f>AVERAGEIFS('WEEKLY DATA'!CC$11:CC$14576,'WEEKLY DATA'!$A$11:$A$14576,'MONTHLY DATA'!$A64,'WEEKLY DATA'!$B$11:$B$14576,'MONTHLY DATA'!$B64)</f>
        <v>272.5</v>
      </c>
      <c r="CD64" s="78">
        <f>AVERAGEIFS('WEEKLY DATA'!CD$11:CD$14576,'WEEKLY DATA'!$A$11:$A$14576,'MONTHLY DATA'!$A64,'WEEKLY DATA'!$B$11:$B$14576,'MONTHLY DATA'!$B64)</f>
        <v>267.5</v>
      </c>
      <c r="CE64" s="154"/>
      <c r="CF64" s="78">
        <f>AVERAGEIFS('WEEKLY DATA'!CF$11:CF$14576,'WEEKLY DATA'!$A$11:$A$14576,'MONTHLY DATA'!$A64,'WEEKLY DATA'!$B$11:$B$14576,'MONTHLY DATA'!$B64)</f>
        <v>266.625</v>
      </c>
      <c r="CG64" s="78">
        <f>AVERAGEIFS('WEEKLY DATA'!CG$11:CG$14576,'WEEKLY DATA'!$A$11:$A$14576,'MONTHLY DATA'!$A64,'WEEKLY DATA'!$B$11:$B$14576,'MONTHLY DATA'!$B64)</f>
        <v>276.625</v>
      </c>
      <c r="CH64" s="78">
        <f>AVERAGEIFS('WEEKLY DATA'!CH$11:CH$14576,'WEEKLY DATA'!$A$11:$A$14576,'MONTHLY DATA'!$A64,'WEEKLY DATA'!$B$11:$B$14576,'MONTHLY DATA'!$B64)</f>
        <v>271.625</v>
      </c>
      <c r="CI64" s="154">
        <f t="shared" si="11"/>
        <v>-4.6929824561403488E-2</v>
      </c>
      <c r="CJ64" s="78">
        <f>AVERAGEIFS('WEEKLY DATA'!CJ$11:CJ$14576,'WEEKLY DATA'!$A$11:$A$14576,'MONTHLY DATA'!$A64,'WEEKLY DATA'!$B$11:$B$14576,'MONTHLY DATA'!$B64)</f>
        <v>233.625</v>
      </c>
      <c r="CK64" s="78">
        <f>AVERAGEIFS('WEEKLY DATA'!CK$11:CK$14576,'WEEKLY DATA'!$A$11:$A$14576,'MONTHLY DATA'!$A64,'WEEKLY DATA'!$B$11:$B$14576,'MONTHLY DATA'!$B64)</f>
        <v>243.625</v>
      </c>
      <c r="CL64" s="78">
        <f>AVERAGEIFS('WEEKLY DATA'!CL$11:CL$14576,'WEEKLY DATA'!$A$11:$A$14576,'MONTHLY DATA'!$A64,'WEEKLY DATA'!$B$11:$B$14576,'MONTHLY DATA'!$B64)</f>
        <v>238.625</v>
      </c>
      <c r="CM64" s="154"/>
      <c r="CN64" s="78">
        <f>AVERAGEIFS('WEEKLY DATA'!CN$11:CN$14576,'WEEKLY DATA'!$A$11:$A$14576,'MONTHLY DATA'!$A64,'WEEKLY DATA'!$B$11:$B$14576,'MONTHLY DATA'!$B64)</f>
        <v>255</v>
      </c>
      <c r="CO64" s="78">
        <f>AVERAGEIFS('WEEKLY DATA'!CO$11:CO$14576,'WEEKLY DATA'!$A$11:$A$14576,'MONTHLY DATA'!$A64,'WEEKLY DATA'!$B$11:$B$14576,'MONTHLY DATA'!$B64)</f>
        <v>265</v>
      </c>
      <c r="CP64" s="78">
        <f>AVERAGEIFS('WEEKLY DATA'!CP$11:CP$14576,'WEEKLY DATA'!$A$11:$A$14576,'MONTHLY DATA'!$A64,'WEEKLY DATA'!$B$11:$B$14576,'MONTHLY DATA'!$B64)</f>
        <v>260</v>
      </c>
      <c r="CQ64" s="154"/>
      <c r="CR64" s="78">
        <f>AVERAGEIFS('WEEKLY DATA'!CR$11:CR$14576,'WEEKLY DATA'!$A$11:$A$14576,'MONTHLY DATA'!$A64,'WEEKLY DATA'!$B$11:$B$14576,'MONTHLY DATA'!$B64)</f>
        <v>233.875</v>
      </c>
      <c r="CS64" s="78">
        <f>AVERAGEIFS('WEEKLY DATA'!CS$11:CS$14576,'WEEKLY DATA'!$A$11:$A$14576,'MONTHLY DATA'!$A64,'WEEKLY DATA'!$B$11:$B$14576,'MONTHLY DATA'!$B64)</f>
        <v>243.875</v>
      </c>
      <c r="CT64" s="78">
        <f>AVERAGEIFS('WEEKLY DATA'!CT$11:CT$14576,'WEEKLY DATA'!$A$11:$A$14576,'MONTHLY DATA'!$A64,'WEEKLY DATA'!$B$11:$B$14576,'MONTHLY DATA'!$B64)</f>
        <v>238.875</v>
      </c>
      <c r="CU64" s="154"/>
      <c r="CV64" s="169">
        <f>AVERAGEIFS('WEEKLY DATA'!CV$11:CV$14576,'WEEKLY DATA'!$A$11:$A$14576,'MONTHLY DATA'!$A64,'WEEKLY DATA'!$B$11:$B$14576,'MONTHLY DATA'!$B64)</f>
        <v>300.625</v>
      </c>
      <c r="CW64" s="78">
        <f>AVERAGEIFS('WEEKLY DATA'!CW$11:CW$14576,'WEEKLY DATA'!$A$11:$A$14576,'MONTHLY DATA'!$A64,'WEEKLY DATA'!$B$11:$B$14576,'MONTHLY DATA'!$B64)</f>
        <v>310.625</v>
      </c>
      <c r="CX64" s="78">
        <f>AVERAGEIFS('WEEKLY DATA'!CX$11:CX$14576,'WEEKLY DATA'!$A$11:$A$14576,'MONTHLY DATA'!$A64,'WEEKLY DATA'!$B$11:$B$14576,'MONTHLY DATA'!$B64)</f>
        <v>305.625</v>
      </c>
      <c r="CY64" s="154">
        <f t="shared" si="12"/>
        <v>-4.1927899686520331E-2</v>
      </c>
      <c r="CZ64" s="169">
        <f>AVERAGEIFS('WEEKLY DATA'!CZ$11:CZ$14576,'WEEKLY DATA'!$A$11:$A$14576,'MONTHLY DATA'!$A64,'WEEKLY DATA'!$B$11:$B$14576,'MONTHLY DATA'!$B64)</f>
        <v>275.625</v>
      </c>
      <c r="DA64" s="78">
        <f>AVERAGEIFS('WEEKLY DATA'!DA$11:DA$14576,'WEEKLY DATA'!$A$11:$A$14576,'MONTHLY DATA'!$A64,'WEEKLY DATA'!$B$11:$B$14576,'MONTHLY DATA'!$B64)</f>
        <v>285.625</v>
      </c>
      <c r="DB64" s="78">
        <f>AVERAGEIFS('WEEKLY DATA'!DB$11:DB$14576,'WEEKLY DATA'!$A$11:$A$14576,'MONTHLY DATA'!$A64,'WEEKLY DATA'!$B$11:$B$14576,'MONTHLY DATA'!$B64)</f>
        <v>280.625</v>
      </c>
      <c r="DC64" s="154"/>
      <c r="DD64" s="78">
        <f>AVERAGEIFS('WEEKLY DATA'!DD$11:DD$14576,'WEEKLY DATA'!$A$11:$A$14576,'MONTHLY DATA'!$A64,'WEEKLY DATA'!$B$11:$B$14576,'MONTHLY DATA'!$B64)</f>
        <v>293.875</v>
      </c>
      <c r="DE64" s="78">
        <f>AVERAGEIFS('WEEKLY DATA'!DE$11:DE$14576,'WEEKLY DATA'!$A$11:$A$14576,'MONTHLY DATA'!$A64,'WEEKLY DATA'!$B$11:$B$14576,'MONTHLY DATA'!$B64)</f>
        <v>303.875</v>
      </c>
      <c r="DF64" s="78">
        <f>AVERAGEIFS('WEEKLY DATA'!DF$11:DF$14576,'WEEKLY DATA'!$A$11:$A$14576,'MONTHLY DATA'!$A64,'WEEKLY DATA'!$B$11:$B$14576,'MONTHLY DATA'!$B64)</f>
        <v>298.875</v>
      </c>
      <c r="DG64" s="154"/>
      <c r="DH64" s="78">
        <f>AVERAGEIFS('WEEKLY DATA'!DH$11:DH$14576,'WEEKLY DATA'!$A$11:$A$14576,'MONTHLY DATA'!$A64,'WEEKLY DATA'!$B$11:$B$14576,'MONTHLY DATA'!$B64)</f>
        <v>251.875</v>
      </c>
      <c r="DI64" s="78">
        <f>AVERAGEIFS('WEEKLY DATA'!DI$11:DI$14576,'WEEKLY DATA'!$A$11:$A$14576,'MONTHLY DATA'!$A64,'WEEKLY DATA'!$B$11:$B$14576,'MONTHLY DATA'!$B64)</f>
        <v>261.875</v>
      </c>
      <c r="DJ64" s="78">
        <f>AVERAGEIFS('WEEKLY DATA'!DJ$11:DJ$14576,'WEEKLY DATA'!$A$11:$A$14576,'MONTHLY DATA'!$A64,'WEEKLY DATA'!$B$11:$B$14576,'MONTHLY DATA'!$B64)</f>
        <v>256.875</v>
      </c>
      <c r="DK64" s="154"/>
      <c r="DL64" s="169">
        <f>AVERAGEIFS('WEEKLY DATA'!DL$11:DL$14576,'WEEKLY DATA'!$A$11:$A$14576,'MONTHLY DATA'!$A64,'WEEKLY DATA'!$B$11:$B$14576,'MONTHLY DATA'!$B64)</f>
        <v>260.625</v>
      </c>
      <c r="DM64" s="78">
        <f>AVERAGEIFS('WEEKLY DATA'!DM$11:DM$14576,'WEEKLY DATA'!$A$11:$A$14576,'MONTHLY DATA'!$A64,'WEEKLY DATA'!$B$11:$B$14576,'MONTHLY DATA'!$B64)</f>
        <v>270.625</v>
      </c>
      <c r="DN64" s="78">
        <f>AVERAGEIFS('WEEKLY DATA'!DN$11:DN$14576,'WEEKLY DATA'!$A$11:$A$14576,'MONTHLY DATA'!$A64,'WEEKLY DATA'!$B$11:$B$14576,'MONTHLY DATA'!$B64)</f>
        <v>265.625</v>
      </c>
      <c r="DO64" s="154">
        <f t="shared" si="13"/>
        <v>-5.0661186561829941E-2</v>
      </c>
      <c r="DP64" s="78">
        <f>AVERAGEIFS('WEEKLY DATA'!DP$11:DP$14576,'WEEKLY DATA'!$A$11:$A$14576,'MONTHLY DATA'!$A64,'WEEKLY DATA'!$B$11:$B$14576,'MONTHLY DATA'!$B64)</f>
        <v>229.625</v>
      </c>
      <c r="DQ64" s="78">
        <f>AVERAGEIFS('WEEKLY DATA'!DQ$11:DQ$14576,'WEEKLY DATA'!$A$11:$A$14576,'MONTHLY DATA'!$A64,'WEEKLY DATA'!$B$11:$B$14576,'MONTHLY DATA'!$B64)</f>
        <v>239.625</v>
      </c>
      <c r="DR64" s="78">
        <f>AVERAGEIFS('WEEKLY DATA'!DR$11:DR$14576,'WEEKLY DATA'!$A$11:$A$14576,'MONTHLY DATA'!$A64,'WEEKLY DATA'!$B$11:$B$14576,'MONTHLY DATA'!$B64)</f>
        <v>234.625</v>
      </c>
      <c r="DS64" s="154"/>
      <c r="DT64" s="78">
        <f>AVERAGEIFS('WEEKLY DATA'!DT$11:DT$14576,'WEEKLY DATA'!$A$11:$A$14576,'MONTHLY DATA'!$A64,'WEEKLY DATA'!$B$11:$B$14576,'MONTHLY DATA'!$B64)</f>
        <v>251.875</v>
      </c>
      <c r="DU64" s="78">
        <f>AVERAGEIFS('WEEKLY DATA'!DU$11:DU$14576,'WEEKLY DATA'!$A$11:$A$14576,'MONTHLY DATA'!$A64,'WEEKLY DATA'!$B$11:$B$14576,'MONTHLY DATA'!$B64)</f>
        <v>261.875</v>
      </c>
      <c r="DV64" s="78">
        <f>AVERAGEIFS('WEEKLY DATA'!DV$11:DV$14576,'WEEKLY DATA'!$A$11:$A$14576,'MONTHLY DATA'!$A64,'WEEKLY DATA'!$B$11:$B$14576,'MONTHLY DATA'!$B64)</f>
        <v>256.875</v>
      </c>
      <c r="DW64" s="154"/>
      <c r="DX64" s="78">
        <f>AVERAGEIFS('WEEKLY DATA'!DX$11:DX$14576,'WEEKLY DATA'!$A$11:$A$14576,'MONTHLY DATA'!$A64,'WEEKLY DATA'!$B$11:$B$14576,'MONTHLY DATA'!$B64)</f>
        <v>239.75</v>
      </c>
      <c r="DY64" s="78">
        <f>AVERAGEIFS('WEEKLY DATA'!DY$11:DY$14576,'WEEKLY DATA'!$A$11:$A$14576,'MONTHLY DATA'!$A64,'WEEKLY DATA'!$B$11:$B$14576,'MONTHLY DATA'!$B64)</f>
        <v>249.75</v>
      </c>
      <c r="DZ64" s="78">
        <f>AVERAGEIFS('WEEKLY DATA'!DZ$11:DZ$14576,'WEEKLY DATA'!$A$11:$A$14576,'MONTHLY DATA'!$A64,'WEEKLY DATA'!$B$11:$B$14576,'MONTHLY DATA'!$B64)</f>
        <v>244.75</v>
      </c>
      <c r="EA64" s="154"/>
      <c r="EB64" s="78">
        <f>AVERAGEIFS('WEEKLY DATA'!EB$11:EB$14576,'WEEKLY DATA'!$A$11:$A$14576,'MONTHLY DATA'!$A64,'WEEKLY DATA'!$B$11:$B$14576,'MONTHLY DATA'!$B64)</f>
        <v>289.5</v>
      </c>
      <c r="EC64" s="78">
        <f>AVERAGEIFS('WEEKLY DATA'!EC$11:EC$14576,'WEEKLY DATA'!$A$11:$A$14576,'MONTHLY DATA'!$A64,'WEEKLY DATA'!$B$11:$B$14576,'MONTHLY DATA'!$B64)</f>
        <v>299.5</v>
      </c>
      <c r="ED64" s="78">
        <f>AVERAGEIFS('WEEKLY DATA'!ED$11:ED$14576,'WEEKLY DATA'!$A$11:$A$14576,'MONTHLY DATA'!$A64,'WEEKLY DATA'!$B$11:$B$14576,'MONTHLY DATA'!$B64)</f>
        <v>294.5</v>
      </c>
      <c r="EE64" s="154">
        <f t="shared" si="14"/>
        <v>-3.8838120104438545E-2</v>
      </c>
      <c r="EF64" s="169">
        <f>AVERAGEIFS('WEEKLY DATA'!EF$11:EF$14576,'WEEKLY DATA'!$A$11:$A$14576,'MONTHLY DATA'!$A64,'WEEKLY DATA'!$B$11:$B$14576,'MONTHLY DATA'!$B64)</f>
        <v>259.875</v>
      </c>
      <c r="EG64" s="78">
        <f>AVERAGEIFS('WEEKLY DATA'!EG$11:EG$14576,'WEEKLY DATA'!$A$11:$A$14576,'MONTHLY DATA'!$A64,'WEEKLY DATA'!$B$11:$B$14576,'MONTHLY DATA'!$B64)</f>
        <v>269.875</v>
      </c>
      <c r="EH64" s="78">
        <f>AVERAGEIFS('WEEKLY DATA'!EH$11:EH$14576,'WEEKLY DATA'!$A$11:$A$14576,'MONTHLY DATA'!$A64,'WEEKLY DATA'!$B$11:$B$14576,'MONTHLY DATA'!$B64)</f>
        <v>264.875</v>
      </c>
      <c r="EI64" s="154"/>
      <c r="EJ64" s="78">
        <f>AVERAGEIFS('WEEKLY DATA'!EJ$11:EJ$14576,'WEEKLY DATA'!$A$11:$A$14576,'MONTHLY DATA'!$A64,'WEEKLY DATA'!$B$11:$B$14576,'MONTHLY DATA'!$B64)</f>
        <v>284.875</v>
      </c>
      <c r="EK64" s="78">
        <f>AVERAGEIFS('WEEKLY DATA'!EK$11:EK$14576,'WEEKLY DATA'!$A$11:$A$14576,'MONTHLY DATA'!$A64,'WEEKLY DATA'!$B$11:$B$14576,'MONTHLY DATA'!$B64)</f>
        <v>294.875</v>
      </c>
      <c r="EL64" s="78">
        <f>AVERAGEIFS('WEEKLY DATA'!EL$11:EL$14576,'WEEKLY DATA'!$A$11:$A$14576,'MONTHLY DATA'!$A64,'WEEKLY DATA'!$B$11:$B$14576,'MONTHLY DATA'!$B64)</f>
        <v>289.875</v>
      </c>
      <c r="EM64" s="154"/>
      <c r="EN64" s="78">
        <f>AVERAGEIFS('WEEKLY DATA'!EN$11:EN$14576,'WEEKLY DATA'!$A$11:$A$14576,'MONTHLY DATA'!$A64,'WEEKLY DATA'!$B$11:$B$14576,'MONTHLY DATA'!$B64)</f>
        <v>231.875</v>
      </c>
      <c r="EO64" s="78">
        <f>AVERAGEIFS('WEEKLY DATA'!EO$11:EO$14576,'WEEKLY DATA'!$A$11:$A$14576,'MONTHLY DATA'!$A64,'WEEKLY DATA'!$B$11:$B$14576,'MONTHLY DATA'!$B64)</f>
        <v>241.875</v>
      </c>
      <c r="EP64" s="78">
        <f>AVERAGEIFS('WEEKLY DATA'!EP$11:EP$14576,'WEEKLY DATA'!$A$11:$A$14576,'MONTHLY DATA'!$A64,'WEEKLY DATA'!$B$11:$B$14576,'MONTHLY DATA'!$B64)</f>
        <v>236.875</v>
      </c>
      <c r="EQ64" s="154"/>
      <c r="ER64" s="78">
        <f>AVERAGEIFS('WEEKLY DATA'!ER$11:ER$14576,'WEEKLY DATA'!$A$11:$A$14576,'MONTHLY DATA'!$A64,'WEEKLY DATA'!$B$11:$B$14576,'MONTHLY DATA'!$B64)</f>
        <v>254.375</v>
      </c>
      <c r="ES64" s="78">
        <f>AVERAGEIFS('WEEKLY DATA'!ES$11:ES$14576,'WEEKLY DATA'!$A$11:$A$14576,'MONTHLY DATA'!$A64,'WEEKLY DATA'!$B$11:$B$14576,'MONTHLY DATA'!$B64)</f>
        <v>264.375</v>
      </c>
      <c r="ET64" s="78">
        <f>AVERAGEIFS('WEEKLY DATA'!ET$11:ET$14576,'WEEKLY DATA'!$A$11:$A$14576,'MONTHLY DATA'!$A64,'WEEKLY DATA'!$B$11:$B$14576,'MONTHLY DATA'!$B64)</f>
        <v>259.375</v>
      </c>
      <c r="EU64" s="154">
        <f t="shared" si="15"/>
        <v>-5.4755830903789993E-2</v>
      </c>
      <c r="EV64" s="78">
        <f>AVERAGEIFS('WEEKLY DATA'!EV$11:EV$14576,'WEEKLY DATA'!$A$11:$A$14576,'MONTHLY DATA'!$A64,'WEEKLY DATA'!$B$11:$B$14576,'MONTHLY DATA'!$B64)</f>
        <v>239.5</v>
      </c>
      <c r="EW64" s="78">
        <f>AVERAGEIFS('WEEKLY DATA'!EW$11:EW$14576,'WEEKLY DATA'!$A$11:$A$14576,'MONTHLY DATA'!$A64,'WEEKLY DATA'!$B$11:$B$14576,'MONTHLY DATA'!$B64)</f>
        <v>249.5</v>
      </c>
      <c r="EX64" s="78">
        <f>AVERAGEIFS('WEEKLY DATA'!EX$11:EX$14576,'WEEKLY DATA'!$A$11:$A$14576,'MONTHLY DATA'!$A64,'WEEKLY DATA'!$B$11:$B$14576,'MONTHLY DATA'!$B64)</f>
        <v>244.5</v>
      </c>
      <c r="EY64" s="154"/>
      <c r="EZ64" s="78">
        <f>AVERAGEIFS('WEEKLY DATA'!EZ$11:EZ$14576,'WEEKLY DATA'!$A$11:$A$14576,'MONTHLY DATA'!$A64,'WEEKLY DATA'!$B$11:$B$14576,'MONTHLY DATA'!$B64)</f>
        <v>246.25</v>
      </c>
      <c r="FA64" s="78">
        <f>AVERAGEIFS('WEEKLY DATA'!FA$11:FA$14576,'WEEKLY DATA'!$A$11:$A$14576,'MONTHLY DATA'!$A64,'WEEKLY DATA'!$B$11:$B$14576,'MONTHLY DATA'!$B64)</f>
        <v>256.875</v>
      </c>
      <c r="FB64" s="78">
        <f>AVERAGEIFS('WEEKLY DATA'!FB$11:FB$14576,'WEEKLY DATA'!$A$11:$A$14576,'MONTHLY DATA'!$A64,'WEEKLY DATA'!$B$11:$B$14576,'MONTHLY DATA'!$B64)</f>
        <v>251.5625</v>
      </c>
      <c r="FC64" s="154"/>
      <c r="FD64" s="78">
        <f>AVERAGEIFS('WEEKLY DATA'!FD$11:FD$14576,'WEEKLY DATA'!$A$11:$A$14576,'MONTHLY DATA'!$A64,'WEEKLY DATA'!$B$11:$B$14576,'MONTHLY DATA'!$B64)</f>
        <v>183</v>
      </c>
      <c r="FE64" s="78">
        <f>AVERAGEIFS('WEEKLY DATA'!FE$11:FE$14576,'WEEKLY DATA'!$A$11:$A$14576,'MONTHLY DATA'!$A64,'WEEKLY DATA'!$B$11:$B$14576,'MONTHLY DATA'!$B64)</f>
        <v>193</v>
      </c>
      <c r="FF64" s="78">
        <f>AVERAGEIFS('WEEKLY DATA'!FF$11:FF$14576,'WEEKLY DATA'!$A$11:$A$14576,'MONTHLY DATA'!$A64,'WEEKLY DATA'!$B$11:$B$14576,'MONTHLY DATA'!$B64)</f>
        <v>188</v>
      </c>
      <c r="FG64" s="154"/>
      <c r="FH64" s="78">
        <f>AVERAGEIFS('WEEKLY DATA'!FH$11:FH$14576,'WEEKLY DATA'!$A$11:$A$14576,'MONTHLY DATA'!$A64,'WEEKLY DATA'!$B$11:$B$14576,'MONTHLY DATA'!$B64)</f>
        <v>317.75</v>
      </c>
      <c r="FI64" s="78">
        <f>AVERAGEIFS('WEEKLY DATA'!FI$11:FI$14576,'WEEKLY DATA'!$A$11:$A$14576,'MONTHLY DATA'!$A64,'WEEKLY DATA'!$B$11:$B$14576,'MONTHLY DATA'!$B64)</f>
        <v>327.75</v>
      </c>
      <c r="FJ64" s="78">
        <f>AVERAGEIFS('WEEKLY DATA'!FJ$11:FJ$14576,'WEEKLY DATA'!$A$11:$A$14576,'MONTHLY DATA'!$A64,'WEEKLY DATA'!$B$11:$B$14576,'MONTHLY DATA'!$B64)</f>
        <v>322.75</v>
      </c>
      <c r="FK64" s="154">
        <f t="shared" si="16"/>
        <v>-4.2284866468842774E-2</v>
      </c>
      <c r="FL64" s="169">
        <f>AVERAGEIFS('WEEKLY DATA'!FL$11:FL$14576,'WEEKLY DATA'!$A$11:$A$14576,'MONTHLY DATA'!$A64,'WEEKLY DATA'!$B$11:$B$14576,'MONTHLY DATA'!$B64)</f>
        <v>286.875</v>
      </c>
      <c r="FM64" s="78">
        <f>AVERAGEIFS('WEEKLY DATA'!FM$11:FM$14576,'WEEKLY DATA'!$A$11:$A$14576,'MONTHLY DATA'!$A64,'WEEKLY DATA'!$B$11:$B$14576,'MONTHLY DATA'!$B64)</f>
        <v>296.875</v>
      </c>
      <c r="FN64" s="78">
        <f>AVERAGEIFS('WEEKLY DATA'!FN$11:FN$14576,'WEEKLY DATA'!$A$11:$A$14576,'MONTHLY DATA'!$A64,'WEEKLY DATA'!$B$11:$B$14576,'MONTHLY DATA'!$B64)</f>
        <v>291.875</v>
      </c>
      <c r="FO64" s="154"/>
      <c r="FP64" s="78">
        <f>AVERAGEIFS('WEEKLY DATA'!FP$11:FP$14576,'WEEKLY DATA'!$A$11:$A$14576,'MONTHLY DATA'!$A64,'WEEKLY DATA'!$B$11:$B$14576,'MONTHLY DATA'!$B64)</f>
        <v>303.125</v>
      </c>
      <c r="FQ64" s="78">
        <f>AVERAGEIFS('WEEKLY DATA'!FQ$11:FQ$14576,'WEEKLY DATA'!$A$11:$A$14576,'MONTHLY DATA'!$A64,'WEEKLY DATA'!$B$11:$B$14576,'MONTHLY DATA'!$B64)</f>
        <v>313.125</v>
      </c>
      <c r="FR64" s="78">
        <f>AVERAGEIFS('WEEKLY DATA'!FR$11:FR$14576,'WEEKLY DATA'!$A$11:$A$14576,'MONTHLY DATA'!$A64,'WEEKLY DATA'!$B$11:$B$14576,'MONTHLY DATA'!$B64)</f>
        <v>308.125</v>
      </c>
      <c r="FS64" s="154"/>
      <c r="FT64" s="78">
        <f>AVERAGEIFS('WEEKLY DATA'!FT$11:FT$14576,'WEEKLY DATA'!$A$11:$A$14576,'MONTHLY DATA'!$A64,'WEEKLY DATA'!$B$11:$B$14576,'MONTHLY DATA'!$B64)</f>
        <v>320</v>
      </c>
      <c r="FU64" s="78">
        <f>AVERAGEIFS('WEEKLY DATA'!FU$11:FU$14576,'WEEKLY DATA'!$A$11:$A$14576,'MONTHLY DATA'!$A64,'WEEKLY DATA'!$B$11:$B$14576,'MONTHLY DATA'!$B64)</f>
        <v>330</v>
      </c>
      <c r="FV64" s="78">
        <f>AVERAGEIFS('WEEKLY DATA'!FV$11:FV$14576,'WEEKLY DATA'!$A$11:$A$14576,'MONTHLY DATA'!$A64,'WEEKLY DATA'!$B$11:$B$14576,'MONTHLY DATA'!$B64)</f>
        <v>325</v>
      </c>
      <c r="FW64" s="154">
        <f t="shared" si="17"/>
        <v>4.1666666666666741E-2</v>
      </c>
      <c r="FX64" s="78">
        <f>AVERAGEIFS('WEEKLY DATA'!FX$11:FX$14576,'WEEKLY DATA'!$A$11:$A$14576,'MONTHLY DATA'!$A64,'WEEKLY DATA'!$B$11:$B$14576,'MONTHLY DATA'!$B64)</f>
        <v>230</v>
      </c>
      <c r="FY64" s="78">
        <f>AVERAGEIFS('WEEKLY DATA'!FY$11:FY$14576,'WEEKLY DATA'!$A$11:$A$14576,'MONTHLY DATA'!$A64,'WEEKLY DATA'!$B$11:$B$14576,'MONTHLY DATA'!$B64)</f>
        <v>240</v>
      </c>
      <c r="FZ64" s="78">
        <f>AVERAGEIFS('WEEKLY DATA'!FZ$11:FZ$14576,'WEEKLY DATA'!$A$11:$A$14576,'MONTHLY DATA'!$A64,'WEEKLY DATA'!$B$11:$B$14576,'MONTHLY DATA'!$B64)</f>
        <v>235</v>
      </c>
      <c r="GA64" s="154"/>
      <c r="GB64" s="78">
        <f>AVERAGEIFS('WEEKLY DATA'!GB$11:GB$14576,'WEEKLY DATA'!$A$11:$A$14576,'MONTHLY DATA'!$A64,'WEEKLY DATA'!$B$11:$B$14576,'MONTHLY DATA'!$B64)</f>
        <v>349.875</v>
      </c>
      <c r="GC64" s="78">
        <f>AVERAGEIFS('WEEKLY DATA'!GC$11:GC$14576,'WEEKLY DATA'!$A$11:$A$14576,'MONTHLY DATA'!$A64,'WEEKLY DATA'!$B$11:$B$14576,'MONTHLY DATA'!$B64)</f>
        <v>364.375</v>
      </c>
      <c r="GD64" s="78">
        <f>AVERAGEIFS('WEEKLY DATA'!GD$11:GD$14576,'WEEKLY DATA'!$A$11:$A$14576,'MONTHLY DATA'!$A64,'WEEKLY DATA'!$B$11:$B$14576,'MONTHLY DATA'!$B64)</f>
        <v>357.125</v>
      </c>
      <c r="GE64" s="154">
        <f t="shared" si="18"/>
        <v>-1.3466850828729227E-2</v>
      </c>
      <c r="GF64" s="169">
        <f>AVERAGEIFS('WEEKLY DATA'!GF$11:GF$14576,'WEEKLY DATA'!$A$11:$A$14576,'MONTHLY DATA'!$A64,'WEEKLY DATA'!$B$11:$B$14576,'MONTHLY DATA'!$B64)</f>
        <v>325</v>
      </c>
      <c r="GG64" s="78">
        <f>AVERAGEIFS('WEEKLY DATA'!GG$11:GG$14576,'WEEKLY DATA'!$A$11:$A$14576,'MONTHLY DATA'!$A64,'WEEKLY DATA'!$B$11:$B$14576,'MONTHLY DATA'!$B64)</f>
        <v>335</v>
      </c>
      <c r="GH64" s="78">
        <f>AVERAGEIFS('WEEKLY DATA'!GH$11:GH$14576,'WEEKLY DATA'!$A$11:$A$14576,'MONTHLY DATA'!$A64,'WEEKLY DATA'!$B$11:$B$14576,'MONTHLY DATA'!$B64)</f>
        <v>330</v>
      </c>
      <c r="GI64" s="154"/>
      <c r="GJ64" s="78">
        <f>AVERAGEIFS('WEEKLY DATA'!GJ$11:GJ$14576,'WEEKLY DATA'!$A$11:$A$14576,'MONTHLY DATA'!$A64,'WEEKLY DATA'!$B$11:$B$14576,'MONTHLY DATA'!$B64)</f>
        <v>334</v>
      </c>
      <c r="GK64" s="78">
        <f>AVERAGEIFS('WEEKLY DATA'!GK$11:GK$14576,'WEEKLY DATA'!$A$11:$A$14576,'MONTHLY DATA'!$A64,'WEEKLY DATA'!$B$11:$B$14576,'MONTHLY DATA'!$B64)</f>
        <v>344</v>
      </c>
      <c r="GL64" s="78">
        <f>AVERAGEIFS('WEEKLY DATA'!GL$11:GL$14576,'WEEKLY DATA'!$A$11:$A$14576,'MONTHLY DATA'!$A64,'WEEKLY DATA'!$B$11:$B$14576,'MONTHLY DATA'!$B64)</f>
        <v>339</v>
      </c>
      <c r="GM64" s="154"/>
      <c r="GN64" s="78">
        <f>AVERAGEIFS('WEEKLY DATA'!GN$11:GN$14576,'WEEKLY DATA'!$A$11:$A$14576,'MONTHLY DATA'!$A64,'WEEKLY DATA'!$B$11:$B$14576,'MONTHLY DATA'!$B64)</f>
        <v>318.875</v>
      </c>
      <c r="GO64" s="78">
        <f>AVERAGEIFS('WEEKLY DATA'!GO$11:GO$14576,'WEEKLY DATA'!$A$11:$A$14576,'MONTHLY DATA'!$A64,'WEEKLY DATA'!$B$11:$B$14576,'MONTHLY DATA'!$B64)</f>
        <v>328.875</v>
      </c>
      <c r="GP64" s="78">
        <f>AVERAGEIFS('WEEKLY DATA'!GP$11:GP$14576,'WEEKLY DATA'!$A$11:$A$14576,'MONTHLY DATA'!$A64,'WEEKLY DATA'!$B$11:$B$14576,'MONTHLY DATA'!$B64)</f>
        <v>323.875</v>
      </c>
      <c r="GQ64" s="154"/>
      <c r="GR64" s="78"/>
    </row>
    <row r="65" spans="1:200" ht="15.75" x14ac:dyDescent="0.25">
      <c r="A65">
        <f t="shared" si="4"/>
        <v>7</v>
      </c>
      <c r="B65">
        <f t="shared" si="5"/>
        <v>2014</v>
      </c>
      <c r="C65" s="86">
        <v>41821</v>
      </c>
      <c r="D65" s="78">
        <f>AVERAGEIFS('WEEKLY DATA'!D$11:D$14576,'WEEKLY DATA'!$A$11:$A$14576,'MONTHLY DATA'!$A65,'WEEKLY DATA'!$B$11:$B$14576,'MONTHLY DATA'!$B65)</f>
        <v>386.375</v>
      </c>
      <c r="E65" s="78">
        <f>AVERAGEIFS('WEEKLY DATA'!E$11:E$14576,'WEEKLY DATA'!$A$11:$A$14576,'MONTHLY DATA'!$A65,'WEEKLY DATA'!$B$11:$B$14576,'MONTHLY DATA'!$B65)</f>
        <v>396.375</v>
      </c>
      <c r="F65" s="78">
        <f>AVERAGEIFS('WEEKLY DATA'!F$11:F$14576,'WEEKLY DATA'!$A$11:$A$14576,'MONTHLY DATA'!$A65,'WEEKLY DATA'!$B$11:$B$14576,'MONTHLY DATA'!$B65)</f>
        <v>391.375</v>
      </c>
      <c r="G65" s="154">
        <f t="shared" si="6"/>
        <v>-2.914728682170542E-2</v>
      </c>
      <c r="H65" s="169">
        <f>AVERAGEIFS('WEEKLY DATA'!H$11:H$14576,'WEEKLY DATA'!$A$11:$A$14576,'MONTHLY DATA'!$A65,'WEEKLY DATA'!$B$11:$B$14576,'MONTHLY DATA'!$B65)</f>
        <v>461.5</v>
      </c>
      <c r="I65" s="78">
        <f>AVERAGEIFS('WEEKLY DATA'!I$11:I$14576,'WEEKLY DATA'!$A$11:$A$14576,'MONTHLY DATA'!$A65,'WEEKLY DATA'!$B$11:$B$14576,'MONTHLY DATA'!$B65)</f>
        <v>471.5</v>
      </c>
      <c r="J65" s="78">
        <f>AVERAGEIFS('WEEKLY DATA'!J$11:J$14576,'WEEKLY DATA'!$A$11:$A$14576,'MONTHLY DATA'!$A65,'WEEKLY DATA'!$B$11:$B$14576,'MONTHLY DATA'!$B65)</f>
        <v>466.5</v>
      </c>
      <c r="K65" s="154">
        <f t="shared" ref="K65:K76" si="19">J65/J64-1</f>
        <v>-2.5587467362924277E-2</v>
      </c>
      <c r="L65" s="169">
        <f>AVERAGEIFS('WEEKLY DATA'!L$11:L$14576,'WEEKLY DATA'!$A$11:$A$14576,'MONTHLY DATA'!$A65,'WEEKLY DATA'!$B$11:$B$14576,'MONTHLY DATA'!$B65)</f>
        <v>340</v>
      </c>
      <c r="M65" s="78">
        <f>AVERAGEIFS('WEEKLY DATA'!M$11:M$14576,'WEEKLY DATA'!$A$11:$A$14576,'MONTHLY DATA'!$A65,'WEEKLY DATA'!$B$11:$B$14576,'MONTHLY DATA'!$B65)</f>
        <v>350</v>
      </c>
      <c r="N65" s="78">
        <f>AVERAGEIFS('WEEKLY DATA'!N$11:N$14576,'WEEKLY DATA'!$A$11:$A$14576,'MONTHLY DATA'!$A65,'WEEKLY DATA'!$B$11:$B$14576,'MONTHLY DATA'!$B65)</f>
        <v>345</v>
      </c>
      <c r="O65" s="154">
        <f t="shared" ref="O65:O76" si="20">N65/N64-1</f>
        <v>0</v>
      </c>
      <c r="P65" s="169">
        <f>AVERAGEIFS('WEEKLY DATA'!P$11:P$14576,'WEEKLY DATA'!$A$11:$A$14576,'MONTHLY DATA'!$A65,'WEEKLY DATA'!$B$11:$B$14576,'MONTHLY DATA'!$B65)</f>
        <v>314.5</v>
      </c>
      <c r="Q65" s="78">
        <f>AVERAGEIFS('WEEKLY DATA'!Q$11:Q$14576,'WEEKLY DATA'!$A$11:$A$14576,'MONTHLY DATA'!$A65,'WEEKLY DATA'!$B$11:$B$14576,'MONTHLY DATA'!$B65)</f>
        <v>324.5</v>
      </c>
      <c r="R65" s="78">
        <f>AVERAGEIFS('WEEKLY DATA'!R$11:R$14576,'WEEKLY DATA'!$A$11:$A$14576,'MONTHLY DATA'!$A65,'WEEKLY DATA'!$B$11:$B$14576,'MONTHLY DATA'!$B65)</f>
        <v>319.5</v>
      </c>
      <c r="S65" s="154">
        <f t="shared" ref="S65:S76" si="21">R65/R64-1</f>
        <v>-3.2551097653293004E-2</v>
      </c>
      <c r="T65" s="169">
        <f>AVERAGEIFS('WEEKLY DATA'!T$11:T$14576,'WEEKLY DATA'!$A$11:$A$14576,'MONTHLY DATA'!$A65,'WEEKLY DATA'!$B$11:$B$14576,'MONTHLY DATA'!$B65)</f>
        <v>348</v>
      </c>
      <c r="U65" s="78">
        <f>AVERAGEIFS('WEEKLY DATA'!U$11:U$14576,'WEEKLY DATA'!$A$11:$A$14576,'MONTHLY DATA'!$A65,'WEEKLY DATA'!$B$11:$B$14576,'MONTHLY DATA'!$B65)</f>
        <v>356.125</v>
      </c>
      <c r="V65" s="78">
        <f>AVERAGEIFS('WEEKLY DATA'!V$11:V$14576,'WEEKLY DATA'!$A$11:$A$14576,'MONTHLY DATA'!$A65,'WEEKLY DATA'!$B$11:$B$14576,'MONTHLY DATA'!$B65)</f>
        <v>352.0625</v>
      </c>
      <c r="W65" s="154">
        <f t="shared" si="7"/>
        <v>-4.654705484089372E-2</v>
      </c>
      <c r="X65" s="169">
        <f>AVERAGEIFS('WEEKLY DATA'!X$11:X$14576,'WEEKLY DATA'!$A$11:$A$14576,'MONTHLY DATA'!$A65,'WEEKLY DATA'!$B$11:$B$14576,'MONTHLY DATA'!$B65)</f>
        <v>347.5</v>
      </c>
      <c r="Y65" s="78">
        <f>AVERAGEIFS('WEEKLY DATA'!Y$11:Y$14576,'WEEKLY DATA'!$A$11:$A$14576,'MONTHLY DATA'!$A65,'WEEKLY DATA'!$B$11:$B$14576,'MONTHLY DATA'!$B65)</f>
        <v>320</v>
      </c>
      <c r="Z65" s="78">
        <f>AVERAGEIFS('WEEKLY DATA'!Z$11:Z$14576,'WEEKLY DATA'!$A$11:$A$14576,'MONTHLY DATA'!$A65,'WEEKLY DATA'!$B$11:$B$14576,'MONTHLY DATA'!$B65)</f>
        <v>333.75</v>
      </c>
      <c r="AA65" s="154">
        <f t="shared" ref="AA65:AA76" si="22">Z65/Z64-1</f>
        <v>-8.4989718985606588E-2</v>
      </c>
      <c r="AB65" s="169">
        <f>AVERAGEIFS('WEEKLY DATA'!AB$11:AB$14576,'WEEKLY DATA'!$A$11:$A$14576,'MONTHLY DATA'!$A65,'WEEKLY DATA'!$B$11:$B$14576,'MONTHLY DATA'!$B65)</f>
        <v>397</v>
      </c>
      <c r="AC65" s="78">
        <f>AVERAGEIFS('WEEKLY DATA'!AC$11:AC$14576,'WEEKLY DATA'!$A$11:$A$14576,'MONTHLY DATA'!$A65,'WEEKLY DATA'!$B$11:$B$14576,'MONTHLY DATA'!$B65)</f>
        <v>407</v>
      </c>
      <c r="AD65" s="78">
        <f>AVERAGEIFS('WEEKLY DATA'!AD$11:AD$14576,'WEEKLY DATA'!$A$11:$A$14576,'MONTHLY DATA'!$A65,'WEEKLY DATA'!$B$11:$B$14576,'MONTHLY DATA'!$B65)</f>
        <v>402</v>
      </c>
      <c r="AE65" s="154">
        <f t="shared" ref="AE65:AE76" si="23">AD65/AD64-1</f>
        <v>0</v>
      </c>
      <c r="AF65" s="169">
        <f>AVERAGEIFS('WEEKLY DATA'!AF$11:AF$14576,'WEEKLY DATA'!$A$11:$A$14576,'MONTHLY DATA'!$A65,'WEEKLY DATA'!$B$11:$B$14576,'MONTHLY DATA'!$B65)</f>
        <v>285.75</v>
      </c>
      <c r="AG65" s="78">
        <f>AVERAGEIFS('WEEKLY DATA'!AG$11:AG$14576,'WEEKLY DATA'!$A$11:$A$14576,'MONTHLY DATA'!$A65,'WEEKLY DATA'!$B$11:$B$14576,'MONTHLY DATA'!$B65)</f>
        <v>295.75</v>
      </c>
      <c r="AH65" s="78">
        <f>AVERAGEIFS('WEEKLY DATA'!AH$11:AH$14576,'WEEKLY DATA'!$A$11:$A$14576,'MONTHLY DATA'!$A65,'WEEKLY DATA'!$B$11:$B$14576,'MONTHLY DATA'!$B65)</f>
        <v>290.75</v>
      </c>
      <c r="AI65" s="154">
        <f t="shared" ref="AI65:AI76" si="24">AH65/AH64-1</f>
        <v>-1.8565400843881807E-2</v>
      </c>
      <c r="AJ65" s="169">
        <f>AVERAGEIFS('WEEKLY DATA'!AJ$11:AJ$14576,'WEEKLY DATA'!$A$11:$A$14576,'MONTHLY DATA'!$A65,'WEEKLY DATA'!$B$11:$B$14576,'MONTHLY DATA'!$B65)</f>
        <v>376</v>
      </c>
      <c r="AK65" s="78">
        <f>AVERAGEIFS('WEEKLY DATA'!AK$11:AK$14576,'WEEKLY DATA'!$A$11:$A$14576,'MONTHLY DATA'!$A65,'WEEKLY DATA'!$B$11:$B$14576,'MONTHLY DATA'!$B65)</f>
        <v>386</v>
      </c>
      <c r="AL65" s="78">
        <f>AVERAGEIFS('WEEKLY DATA'!AL$11:AL$14576,'WEEKLY DATA'!$A$11:$A$14576,'MONTHLY DATA'!$A65,'WEEKLY DATA'!$B$11:$B$14576,'MONTHLY DATA'!$B65)</f>
        <v>381</v>
      </c>
      <c r="AM65" s="154">
        <f t="shared" si="8"/>
        <v>-3.5443037974683511E-2</v>
      </c>
      <c r="AN65" s="169">
        <f>AVERAGEIFS('WEEKLY DATA'!AN$11:AN$14576,'WEEKLY DATA'!$A$11:$A$14576,'MONTHLY DATA'!$A65,'WEEKLY DATA'!$B$11:$B$14576,'MONTHLY DATA'!$B65)</f>
        <v>369.5</v>
      </c>
      <c r="AO65" s="78">
        <f>AVERAGEIFS('WEEKLY DATA'!AO$11:AO$14576,'WEEKLY DATA'!$A$11:$A$14576,'MONTHLY DATA'!$A65,'WEEKLY DATA'!$B$11:$B$14576,'MONTHLY DATA'!$B65)</f>
        <v>379.5</v>
      </c>
      <c r="AP65" s="78">
        <f>AVERAGEIFS('WEEKLY DATA'!AP$11:AP$14576,'WEEKLY DATA'!$A$11:$A$14576,'MONTHLY DATA'!$A65,'WEEKLY DATA'!$B$11:$B$14576,'MONTHLY DATA'!$B65)</f>
        <v>374.5</v>
      </c>
      <c r="AQ65" s="154">
        <f t="shared" ref="AQ65:AQ76" si="25">AP65/AP64-1</f>
        <v>-2.9792746113989632E-2</v>
      </c>
      <c r="AR65" s="169">
        <f>AVERAGEIFS('WEEKLY DATA'!AR$11:AR$14576,'WEEKLY DATA'!$A$11:$A$14576,'MONTHLY DATA'!$A65,'WEEKLY DATA'!$B$11:$B$14576,'MONTHLY DATA'!$B65)</f>
        <v>357</v>
      </c>
      <c r="AS65" s="78">
        <f>AVERAGEIFS('WEEKLY DATA'!AS$11:AS$14576,'WEEKLY DATA'!$A$11:$A$14576,'MONTHLY DATA'!$A65,'WEEKLY DATA'!$B$11:$B$14576,'MONTHLY DATA'!$B65)</f>
        <v>367</v>
      </c>
      <c r="AT65" s="78">
        <f>AVERAGEIFS('WEEKLY DATA'!AT$11:AT$14576,'WEEKLY DATA'!$A$11:$A$14576,'MONTHLY DATA'!$A65,'WEEKLY DATA'!$B$11:$B$14576,'MONTHLY DATA'!$B65)</f>
        <v>362</v>
      </c>
      <c r="AU65" s="154">
        <f t="shared" ref="AU65:AU76" si="26">AT65/AT64-1</f>
        <v>0</v>
      </c>
      <c r="AV65" s="169">
        <f>AVERAGEIFS('WEEKLY DATA'!AV$11:AV$14576,'WEEKLY DATA'!$A$11:$A$14576,'MONTHLY DATA'!$A65,'WEEKLY DATA'!$B$11:$B$14576,'MONTHLY DATA'!$B65)</f>
        <v>333.75</v>
      </c>
      <c r="AW65" s="78">
        <f>AVERAGEIFS('WEEKLY DATA'!AW$11:AW$14576,'WEEKLY DATA'!$A$11:$A$14576,'MONTHLY DATA'!$A65,'WEEKLY DATA'!$B$11:$B$14576,'MONTHLY DATA'!$B65)</f>
        <v>343.75</v>
      </c>
      <c r="AX65" s="78">
        <f>AVERAGEIFS('WEEKLY DATA'!AX$11:AX$14576,'WEEKLY DATA'!$A$11:$A$14576,'MONTHLY DATA'!$A65,'WEEKLY DATA'!$B$11:$B$14576,'MONTHLY DATA'!$B65)</f>
        <v>338.75</v>
      </c>
      <c r="AY65" s="154">
        <f t="shared" ref="AY65:AY76" si="27">AX65/AX64-1</f>
        <v>-1.8115942028985477E-2</v>
      </c>
      <c r="AZ65" s="169">
        <f>AVERAGEIFS('WEEKLY DATA'!AZ$11:AZ$14576,'WEEKLY DATA'!$A$11:$A$14576,'MONTHLY DATA'!$A65,'WEEKLY DATA'!$B$11:$B$14576,'MONTHLY DATA'!$B65)</f>
        <v>241.125</v>
      </c>
      <c r="BA65" s="78">
        <f>AVERAGEIFS('WEEKLY DATA'!BA$11:BA$14576,'WEEKLY DATA'!$A$11:$A$14576,'MONTHLY DATA'!$A65,'WEEKLY DATA'!$B$11:$B$14576,'MONTHLY DATA'!$B65)</f>
        <v>251.125</v>
      </c>
      <c r="BB65" s="78">
        <f>AVERAGEIFS('WEEKLY DATA'!BB$11:BB$14576,'WEEKLY DATA'!$A$11:$A$14576,'MONTHLY DATA'!$A65,'WEEKLY DATA'!$B$11:$B$14576,'MONTHLY DATA'!$B65)</f>
        <v>246.125</v>
      </c>
      <c r="BC65" s="154">
        <f t="shared" si="9"/>
        <v>-7.9476390836839661E-2</v>
      </c>
      <c r="BD65" s="169">
        <f>AVERAGEIFS('WEEKLY DATA'!BD$11:BD$14576,'WEEKLY DATA'!$A$11:$A$14576,'MONTHLY DATA'!$A65,'WEEKLY DATA'!$B$11:$B$14576,'MONTHLY DATA'!$B65)</f>
        <v>225.375</v>
      </c>
      <c r="BE65" s="78">
        <f>AVERAGEIFS('WEEKLY DATA'!BE$11:BE$14576,'WEEKLY DATA'!$A$11:$A$14576,'MONTHLY DATA'!$A65,'WEEKLY DATA'!$B$11:$B$14576,'MONTHLY DATA'!$B65)</f>
        <v>235.375</v>
      </c>
      <c r="BF65" s="78">
        <f>AVERAGEIFS('WEEKLY DATA'!BF$11:BF$14576,'WEEKLY DATA'!$A$11:$A$14576,'MONTHLY DATA'!$A65,'WEEKLY DATA'!$B$11:$B$14576,'MONTHLY DATA'!$B65)</f>
        <v>230.375</v>
      </c>
      <c r="BG65" s="154">
        <f t="shared" ref="BG65:BG76" si="28">BF65/BF64-1</f>
        <v>-7.0600100857286963E-2</v>
      </c>
      <c r="BH65" s="169">
        <f>AVERAGEIFS('WEEKLY DATA'!BH$11:BH$14576,'WEEKLY DATA'!$A$11:$A$14576,'MONTHLY DATA'!$A65,'WEEKLY DATA'!$B$11:$B$14576,'MONTHLY DATA'!$B65)</f>
        <v>395</v>
      </c>
      <c r="BI65" s="78">
        <f>AVERAGEIFS('WEEKLY DATA'!BI$11:BI$14576,'WEEKLY DATA'!$A$11:$A$14576,'MONTHLY DATA'!$A65,'WEEKLY DATA'!$B$11:$B$14576,'MONTHLY DATA'!$B65)</f>
        <v>405</v>
      </c>
      <c r="BJ65" s="78">
        <f>AVERAGEIFS('WEEKLY DATA'!BJ$11:BJ$14576,'WEEKLY DATA'!$A$11:$A$14576,'MONTHLY DATA'!$A65,'WEEKLY DATA'!$B$11:$B$14576,'MONTHLY DATA'!$B65)</f>
        <v>400</v>
      </c>
      <c r="BK65" s="154">
        <f t="shared" ref="BK65:BK76" si="29">BJ65/BJ64-1</f>
        <v>-4.6656298600310508E-3</v>
      </c>
      <c r="BL65" s="169">
        <f>AVERAGEIFS('WEEKLY DATA'!BL$11:BL$14576,'WEEKLY DATA'!$A$11:$A$14576,'MONTHLY DATA'!$A65,'WEEKLY DATA'!$B$11:$B$14576,'MONTHLY DATA'!$B65)</f>
        <v>335.875</v>
      </c>
      <c r="BM65" s="78">
        <f>AVERAGEIFS('WEEKLY DATA'!BM$11:BM$14576,'WEEKLY DATA'!$A$11:$A$14576,'MONTHLY DATA'!$A65,'WEEKLY DATA'!$B$11:$B$14576,'MONTHLY DATA'!$B65)</f>
        <v>345.875</v>
      </c>
      <c r="BN65" s="78">
        <f>AVERAGEIFS('WEEKLY DATA'!BN$11:BN$14576,'WEEKLY DATA'!$A$11:$A$14576,'MONTHLY DATA'!$A65,'WEEKLY DATA'!$B$11:$B$14576,'MONTHLY DATA'!$B65)</f>
        <v>340.875</v>
      </c>
      <c r="BO65" s="154">
        <f t="shared" ref="BO65:BO76" si="30">BN65/BN64-1</f>
        <v>-6.1953352769679171E-3</v>
      </c>
      <c r="BP65" s="78">
        <f>AVERAGEIFS('WEEKLY DATA'!BP$11:BP$14576,'WEEKLY DATA'!$A$11:$A$14576,'MONTHLY DATA'!$A65,'WEEKLY DATA'!$B$11:$B$14576,'MONTHLY DATA'!$B65)</f>
        <v>254.625</v>
      </c>
      <c r="BQ65" s="78">
        <f>AVERAGEIFS('WEEKLY DATA'!BQ$11:BQ$14576,'WEEKLY DATA'!$A$11:$A$14576,'MONTHLY DATA'!$A65,'WEEKLY DATA'!$B$11:$B$14576,'MONTHLY DATA'!$B65)</f>
        <v>264.625</v>
      </c>
      <c r="BR65" s="78">
        <f>AVERAGEIFS('WEEKLY DATA'!BR$11:BR$14576,'WEEKLY DATA'!$A$11:$A$14576,'MONTHLY DATA'!$A65,'WEEKLY DATA'!$B$11:$B$14576,'MONTHLY DATA'!$B65)</f>
        <v>259.625</v>
      </c>
      <c r="BS65" s="154">
        <f t="shared" si="10"/>
        <v>-6.7355186349348894E-2</v>
      </c>
      <c r="BT65" s="78">
        <f>AVERAGEIFS('WEEKLY DATA'!BT$11:BT$14576,'WEEKLY DATA'!$A$11:$A$14576,'MONTHLY DATA'!$A65,'WEEKLY DATA'!$B$11:$B$14576,'MONTHLY DATA'!$B65)</f>
        <v>236.875</v>
      </c>
      <c r="BU65" s="78">
        <f>AVERAGEIFS('WEEKLY DATA'!BU$11:BU$14576,'WEEKLY DATA'!$A$11:$A$14576,'MONTHLY DATA'!$A65,'WEEKLY DATA'!$B$11:$B$14576,'MONTHLY DATA'!$B65)</f>
        <v>246.875</v>
      </c>
      <c r="BV65" s="78">
        <f>AVERAGEIFS('WEEKLY DATA'!BV$11:BV$14576,'WEEKLY DATA'!$A$11:$A$14576,'MONTHLY DATA'!$A65,'WEEKLY DATA'!$B$11:$B$14576,'MONTHLY DATA'!$B65)</f>
        <v>241.875</v>
      </c>
      <c r="BW65" s="154">
        <f t="shared" ref="BW65:BW76" si="31">BV65/BV64-1</f>
        <v>-5.8394160583941646E-2</v>
      </c>
      <c r="BX65" s="78">
        <f>AVERAGEIFS('WEEKLY DATA'!BX$11:BX$14576,'WEEKLY DATA'!$A$11:$A$14576,'MONTHLY DATA'!$A65,'WEEKLY DATA'!$B$11:$B$14576,'MONTHLY DATA'!$B65)</f>
        <v>240.5</v>
      </c>
      <c r="BY65" s="78">
        <f>AVERAGEIFS('WEEKLY DATA'!BY$11:BY$14576,'WEEKLY DATA'!$A$11:$A$14576,'MONTHLY DATA'!$A65,'WEEKLY DATA'!$B$11:$B$14576,'MONTHLY DATA'!$B65)</f>
        <v>250.5</v>
      </c>
      <c r="BZ65" s="78">
        <f>AVERAGEIFS('WEEKLY DATA'!BZ$11:BZ$14576,'WEEKLY DATA'!$A$11:$A$14576,'MONTHLY DATA'!$A65,'WEEKLY DATA'!$B$11:$B$14576,'MONTHLY DATA'!$B65)</f>
        <v>245.5</v>
      </c>
      <c r="CA65" s="154">
        <f t="shared" ref="CA65:CA76" si="32">BZ65/BZ64-1</f>
        <v>-7.879924953095685E-2</v>
      </c>
      <c r="CB65" s="78">
        <f>AVERAGEIFS('WEEKLY DATA'!CB$11:CB$14576,'WEEKLY DATA'!$A$11:$A$14576,'MONTHLY DATA'!$A65,'WEEKLY DATA'!$B$11:$B$14576,'MONTHLY DATA'!$B65)</f>
        <v>249.375</v>
      </c>
      <c r="CC65" s="78">
        <f>AVERAGEIFS('WEEKLY DATA'!CC$11:CC$14576,'WEEKLY DATA'!$A$11:$A$14576,'MONTHLY DATA'!$A65,'WEEKLY DATA'!$B$11:$B$14576,'MONTHLY DATA'!$B65)</f>
        <v>259.375</v>
      </c>
      <c r="CD65" s="78">
        <f>AVERAGEIFS('WEEKLY DATA'!CD$11:CD$14576,'WEEKLY DATA'!$A$11:$A$14576,'MONTHLY DATA'!$A65,'WEEKLY DATA'!$B$11:$B$14576,'MONTHLY DATA'!$B65)</f>
        <v>254.375</v>
      </c>
      <c r="CE65" s="154">
        <f t="shared" ref="CE65:CE76" si="33">CD65/CD64-1</f>
        <v>-4.9065420560747697E-2</v>
      </c>
      <c r="CF65" s="78">
        <f>AVERAGEIFS('WEEKLY DATA'!CF$11:CF$14576,'WEEKLY DATA'!$A$11:$A$14576,'MONTHLY DATA'!$A65,'WEEKLY DATA'!$B$11:$B$14576,'MONTHLY DATA'!$B65)</f>
        <v>248.625</v>
      </c>
      <c r="CG65" s="78">
        <f>AVERAGEIFS('WEEKLY DATA'!CG$11:CG$14576,'WEEKLY DATA'!$A$11:$A$14576,'MONTHLY DATA'!$A65,'WEEKLY DATA'!$B$11:$B$14576,'MONTHLY DATA'!$B65)</f>
        <v>258.625</v>
      </c>
      <c r="CH65" s="78">
        <f>AVERAGEIFS('WEEKLY DATA'!CH$11:CH$14576,'WEEKLY DATA'!$A$11:$A$14576,'MONTHLY DATA'!$A65,'WEEKLY DATA'!$B$11:$B$14576,'MONTHLY DATA'!$B65)</f>
        <v>253.625</v>
      </c>
      <c r="CI65" s="154">
        <f t="shared" si="11"/>
        <v>-6.6267832489645628E-2</v>
      </c>
      <c r="CJ65" s="78">
        <f>AVERAGEIFS('WEEKLY DATA'!CJ$11:CJ$14576,'WEEKLY DATA'!$A$11:$A$14576,'MONTHLY DATA'!$A65,'WEEKLY DATA'!$B$11:$B$14576,'MONTHLY DATA'!$B65)</f>
        <v>221.75</v>
      </c>
      <c r="CK65" s="78">
        <f>AVERAGEIFS('WEEKLY DATA'!CK$11:CK$14576,'WEEKLY DATA'!$A$11:$A$14576,'MONTHLY DATA'!$A65,'WEEKLY DATA'!$B$11:$B$14576,'MONTHLY DATA'!$B65)</f>
        <v>231.75</v>
      </c>
      <c r="CL65" s="78">
        <f>AVERAGEIFS('WEEKLY DATA'!CL$11:CL$14576,'WEEKLY DATA'!$A$11:$A$14576,'MONTHLY DATA'!$A65,'WEEKLY DATA'!$B$11:$B$14576,'MONTHLY DATA'!$B65)</f>
        <v>226.75</v>
      </c>
      <c r="CM65" s="154">
        <f t="shared" ref="CM65:CM76" si="34">CL65/CL64-1</f>
        <v>-4.9764274489261351E-2</v>
      </c>
      <c r="CN65" s="78">
        <f>AVERAGEIFS('WEEKLY DATA'!CN$11:CN$14576,'WEEKLY DATA'!$A$11:$A$14576,'MONTHLY DATA'!$A65,'WEEKLY DATA'!$B$11:$B$14576,'MONTHLY DATA'!$B65)</f>
        <v>243.75</v>
      </c>
      <c r="CO65" s="78">
        <f>AVERAGEIFS('WEEKLY DATA'!CO$11:CO$14576,'WEEKLY DATA'!$A$11:$A$14576,'MONTHLY DATA'!$A65,'WEEKLY DATA'!$B$11:$B$14576,'MONTHLY DATA'!$B65)</f>
        <v>253.75</v>
      </c>
      <c r="CP65" s="78">
        <f>AVERAGEIFS('WEEKLY DATA'!CP$11:CP$14576,'WEEKLY DATA'!$A$11:$A$14576,'MONTHLY DATA'!$A65,'WEEKLY DATA'!$B$11:$B$14576,'MONTHLY DATA'!$B65)</f>
        <v>248.75</v>
      </c>
      <c r="CQ65" s="154">
        <f t="shared" ref="CQ65:CQ76" si="35">CP65/CP64-1</f>
        <v>-4.3269230769230727E-2</v>
      </c>
      <c r="CR65" s="78">
        <f>AVERAGEIFS('WEEKLY DATA'!CR$11:CR$14576,'WEEKLY DATA'!$A$11:$A$14576,'MONTHLY DATA'!$A65,'WEEKLY DATA'!$B$11:$B$14576,'MONTHLY DATA'!$B65)</f>
        <v>238.875</v>
      </c>
      <c r="CS65" s="78">
        <f>AVERAGEIFS('WEEKLY DATA'!CS$11:CS$14576,'WEEKLY DATA'!$A$11:$A$14576,'MONTHLY DATA'!$A65,'WEEKLY DATA'!$B$11:$B$14576,'MONTHLY DATA'!$B65)</f>
        <v>233.875</v>
      </c>
      <c r="CT65" s="78">
        <f>AVERAGEIFS('WEEKLY DATA'!CT$11:CT$14576,'WEEKLY DATA'!$A$11:$A$14576,'MONTHLY DATA'!$A65,'WEEKLY DATA'!$B$11:$B$14576,'MONTHLY DATA'!$B65)</f>
        <v>236.375</v>
      </c>
      <c r="CU65" s="154">
        <f t="shared" ref="CU65:CU76" si="36">CT65/CT64-1</f>
        <v>-1.0465724751439032E-2</v>
      </c>
      <c r="CV65" s="169">
        <f>AVERAGEIFS('WEEKLY DATA'!CV$11:CV$14576,'WEEKLY DATA'!$A$11:$A$14576,'MONTHLY DATA'!$A65,'WEEKLY DATA'!$B$11:$B$14576,'MONTHLY DATA'!$B65)</f>
        <v>278.875</v>
      </c>
      <c r="CW65" s="78">
        <f>AVERAGEIFS('WEEKLY DATA'!CW$11:CW$14576,'WEEKLY DATA'!$A$11:$A$14576,'MONTHLY DATA'!$A65,'WEEKLY DATA'!$B$11:$B$14576,'MONTHLY DATA'!$B65)</f>
        <v>288.875</v>
      </c>
      <c r="CX65" s="78">
        <f>AVERAGEIFS('WEEKLY DATA'!CX$11:CX$14576,'WEEKLY DATA'!$A$11:$A$14576,'MONTHLY DATA'!$A65,'WEEKLY DATA'!$B$11:$B$14576,'MONTHLY DATA'!$B65)</f>
        <v>283.875</v>
      </c>
      <c r="CY65" s="154">
        <f t="shared" si="12"/>
        <v>-7.1165644171779174E-2</v>
      </c>
      <c r="CZ65" s="169">
        <f>AVERAGEIFS('WEEKLY DATA'!CZ$11:CZ$14576,'WEEKLY DATA'!$A$11:$A$14576,'MONTHLY DATA'!$A65,'WEEKLY DATA'!$B$11:$B$14576,'MONTHLY DATA'!$B65)</f>
        <v>263.75</v>
      </c>
      <c r="DA65" s="78">
        <f>AVERAGEIFS('WEEKLY DATA'!DA$11:DA$14576,'WEEKLY DATA'!$A$11:$A$14576,'MONTHLY DATA'!$A65,'WEEKLY DATA'!$B$11:$B$14576,'MONTHLY DATA'!$B65)</f>
        <v>273.75</v>
      </c>
      <c r="DB65" s="78">
        <f>AVERAGEIFS('WEEKLY DATA'!DB$11:DB$14576,'WEEKLY DATA'!$A$11:$A$14576,'MONTHLY DATA'!$A65,'WEEKLY DATA'!$B$11:$B$14576,'MONTHLY DATA'!$B65)</f>
        <v>268.75</v>
      </c>
      <c r="DC65" s="154">
        <f t="shared" ref="DC65:DC76" si="37">DB65/DB64-1</f>
        <v>-4.2316258351893121E-2</v>
      </c>
      <c r="DD65" s="78">
        <f>AVERAGEIFS('WEEKLY DATA'!DD$11:DD$14576,'WEEKLY DATA'!$A$11:$A$14576,'MONTHLY DATA'!$A65,'WEEKLY DATA'!$B$11:$B$14576,'MONTHLY DATA'!$B65)</f>
        <v>280.75</v>
      </c>
      <c r="DE65" s="78">
        <f>AVERAGEIFS('WEEKLY DATA'!DE$11:DE$14576,'WEEKLY DATA'!$A$11:$A$14576,'MONTHLY DATA'!$A65,'WEEKLY DATA'!$B$11:$B$14576,'MONTHLY DATA'!$B65)</f>
        <v>290.75</v>
      </c>
      <c r="DF65" s="78">
        <f>AVERAGEIFS('WEEKLY DATA'!DF$11:DF$14576,'WEEKLY DATA'!$A$11:$A$14576,'MONTHLY DATA'!$A65,'WEEKLY DATA'!$B$11:$B$14576,'MONTHLY DATA'!$B65)</f>
        <v>285.75</v>
      </c>
      <c r="DG65" s="154">
        <f t="shared" ref="DG65:DG76" si="38">DF65/DF64-1</f>
        <v>-4.3914680050188171E-2</v>
      </c>
      <c r="DH65" s="78">
        <f>AVERAGEIFS('WEEKLY DATA'!DH$11:DH$14576,'WEEKLY DATA'!$A$11:$A$14576,'MONTHLY DATA'!$A65,'WEEKLY DATA'!$B$11:$B$14576,'MONTHLY DATA'!$B65)</f>
        <v>241.875</v>
      </c>
      <c r="DI65" s="78">
        <f>AVERAGEIFS('WEEKLY DATA'!DI$11:DI$14576,'WEEKLY DATA'!$A$11:$A$14576,'MONTHLY DATA'!$A65,'WEEKLY DATA'!$B$11:$B$14576,'MONTHLY DATA'!$B65)</f>
        <v>251.875</v>
      </c>
      <c r="DJ65" s="78">
        <f>AVERAGEIFS('WEEKLY DATA'!DJ$11:DJ$14576,'WEEKLY DATA'!$A$11:$A$14576,'MONTHLY DATA'!$A65,'WEEKLY DATA'!$B$11:$B$14576,'MONTHLY DATA'!$B65)</f>
        <v>246.875</v>
      </c>
      <c r="DK65" s="154">
        <f t="shared" ref="DK65:DK76" si="39">DJ65/DJ64-1</f>
        <v>-3.8929440389294356E-2</v>
      </c>
      <c r="DL65" s="169">
        <f>AVERAGEIFS('WEEKLY DATA'!DL$11:DL$14576,'WEEKLY DATA'!$A$11:$A$14576,'MONTHLY DATA'!$A65,'WEEKLY DATA'!$B$11:$B$14576,'MONTHLY DATA'!$B65)</f>
        <v>242.625</v>
      </c>
      <c r="DM65" s="78">
        <f>AVERAGEIFS('WEEKLY DATA'!DM$11:DM$14576,'WEEKLY DATA'!$A$11:$A$14576,'MONTHLY DATA'!$A65,'WEEKLY DATA'!$B$11:$B$14576,'MONTHLY DATA'!$B65)</f>
        <v>252.625</v>
      </c>
      <c r="DN65" s="78">
        <f>AVERAGEIFS('WEEKLY DATA'!DN$11:DN$14576,'WEEKLY DATA'!$A$11:$A$14576,'MONTHLY DATA'!$A65,'WEEKLY DATA'!$B$11:$B$14576,'MONTHLY DATA'!$B65)</f>
        <v>247.625</v>
      </c>
      <c r="DO65" s="154">
        <f t="shared" si="13"/>
        <v>-6.7764705882352949E-2</v>
      </c>
      <c r="DP65" s="78">
        <f>AVERAGEIFS('WEEKLY DATA'!DP$11:DP$14576,'WEEKLY DATA'!$A$11:$A$14576,'MONTHLY DATA'!$A65,'WEEKLY DATA'!$B$11:$B$14576,'MONTHLY DATA'!$B65)</f>
        <v>215.875</v>
      </c>
      <c r="DQ65" s="78">
        <f>AVERAGEIFS('WEEKLY DATA'!DQ$11:DQ$14576,'WEEKLY DATA'!$A$11:$A$14576,'MONTHLY DATA'!$A65,'WEEKLY DATA'!$B$11:$B$14576,'MONTHLY DATA'!$B65)</f>
        <v>225.875</v>
      </c>
      <c r="DR65" s="78">
        <f>AVERAGEIFS('WEEKLY DATA'!DR$11:DR$14576,'WEEKLY DATA'!$A$11:$A$14576,'MONTHLY DATA'!$A65,'WEEKLY DATA'!$B$11:$B$14576,'MONTHLY DATA'!$B65)</f>
        <v>220.875</v>
      </c>
      <c r="DS65" s="154">
        <f t="shared" ref="DS65:DS76" si="40">DR65/DR64-1</f>
        <v>-5.8604155567394733E-2</v>
      </c>
      <c r="DT65" s="78">
        <f>AVERAGEIFS('WEEKLY DATA'!DT$11:DT$14576,'WEEKLY DATA'!$A$11:$A$14576,'MONTHLY DATA'!$A65,'WEEKLY DATA'!$B$11:$B$14576,'MONTHLY DATA'!$B65)</f>
        <v>238.75</v>
      </c>
      <c r="DU65" s="78">
        <f>AVERAGEIFS('WEEKLY DATA'!DU$11:DU$14576,'WEEKLY DATA'!$A$11:$A$14576,'MONTHLY DATA'!$A65,'WEEKLY DATA'!$B$11:$B$14576,'MONTHLY DATA'!$B65)</f>
        <v>248.75</v>
      </c>
      <c r="DV65" s="78">
        <f>AVERAGEIFS('WEEKLY DATA'!DV$11:DV$14576,'WEEKLY DATA'!$A$11:$A$14576,'MONTHLY DATA'!$A65,'WEEKLY DATA'!$B$11:$B$14576,'MONTHLY DATA'!$B65)</f>
        <v>243.75</v>
      </c>
      <c r="DW65" s="154">
        <f t="shared" ref="DW65:DW76" si="41">DV65/DV64-1</f>
        <v>-5.1094890510948954E-2</v>
      </c>
      <c r="DX65" s="78">
        <f>AVERAGEIFS('WEEKLY DATA'!DX$11:DX$14576,'WEEKLY DATA'!$A$11:$A$14576,'MONTHLY DATA'!$A65,'WEEKLY DATA'!$B$11:$B$14576,'MONTHLY DATA'!$B65)</f>
        <v>227.875</v>
      </c>
      <c r="DY65" s="78">
        <f>AVERAGEIFS('WEEKLY DATA'!DY$11:DY$14576,'WEEKLY DATA'!$A$11:$A$14576,'MONTHLY DATA'!$A65,'WEEKLY DATA'!$B$11:$B$14576,'MONTHLY DATA'!$B65)</f>
        <v>237.875</v>
      </c>
      <c r="DZ65" s="78">
        <f>AVERAGEIFS('WEEKLY DATA'!DZ$11:DZ$14576,'WEEKLY DATA'!$A$11:$A$14576,'MONTHLY DATA'!$A65,'WEEKLY DATA'!$B$11:$B$14576,'MONTHLY DATA'!$B65)</f>
        <v>232.875</v>
      </c>
      <c r="EA65" s="154">
        <f t="shared" ref="EA65:EA76" si="42">DZ65/DZ64-1</f>
        <v>-4.8518896833503522E-2</v>
      </c>
      <c r="EB65" s="78">
        <f>AVERAGEIFS('WEEKLY DATA'!EB$11:EB$14576,'WEEKLY DATA'!$A$11:$A$14576,'MONTHLY DATA'!$A65,'WEEKLY DATA'!$B$11:$B$14576,'MONTHLY DATA'!$B65)</f>
        <v>278</v>
      </c>
      <c r="EC65" s="78">
        <f>AVERAGEIFS('WEEKLY DATA'!EC$11:EC$14576,'WEEKLY DATA'!$A$11:$A$14576,'MONTHLY DATA'!$A65,'WEEKLY DATA'!$B$11:$B$14576,'MONTHLY DATA'!$B65)</f>
        <v>288</v>
      </c>
      <c r="ED65" s="78">
        <f>AVERAGEIFS('WEEKLY DATA'!ED$11:ED$14576,'WEEKLY DATA'!$A$11:$A$14576,'MONTHLY DATA'!$A65,'WEEKLY DATA'!$B$11:$B$14576,'MONTHLY DATA'!$B65)</f>
        <v>283</v>
      </c>
      <c r="EE65" s="154">
        <f t="shared" si="14"/>
        <v>-3.9049235993208864E-2</v>
      </c>
      <c r="EF65" s="169">
        <f>AVERAGEIFS('WEEKLY DATA'!EF$11:EF$14576,'WEEKLY DATA'!$A$11:$A$14576,'MONTHLY DATA'!$A65,'WEEKLY DATA'!$B$11:$B$14576,'MONTHLY DATA'!$B65)</f>
        <v>254.5</v>
      </c>
      <c r="EG65" s="78">
        <f>AVERAGEIFS('WEEKLY DATA'!EG$11:EG$14576,'WEEKLY DATA'!$A$11:$A$14576,'MONTHLY DATA'!$A65,'WEEKLY DATA'!$B$11:$B$14576,'MONTHLY DATA'!$B65)</f>
        <v>264.5</v>
      </c>
      <c r="EH65" s="78">
        <f>AVERAGEIFS('WEEKLY DATA'!EH$11:EH$14576,'WEEKLY DATA'!$A$11:$A$14576,'MONTHLY DATA'!$A65,'WEEKLY DATA'!$B$11:$B$14576,'MONTHLY DATA'!$B65)</f>
        <v>259.5</v>
      </c>
      <c r="EI65" s="154">
        <f t="shared" ref="EI65:EI76" si="43">EH65/EH64-1</f>
        <v>-2.0292590844738112E-2</v>
      </c>
      <c r="EJ65" s="78">
        <f>AVERAGEIFS('WEEKLY DATA'!EJ$11:EJ$14576,'WEEKLY DATA'!$A$11:$A$14576,'MONTHLY DATA'!$A65,'WEEKLY DATA'!$B$11:$B$14576,'MONTHLY DATA'!$B65)</f>
        <v>276.125</v>
      </c>
      <c r="EK65" s="78">
        <f>AVERAGEIFS('WEEKLY DATA'!EK$11:EK$14576,'WEEKLY DATA'!$A$11:$A$14576,'MONTHLY DATA'!$A65,'WEEKLY DATA'!$B$11:$B$14576,'MONTHLY DATA'!$B65)</f>
        <v>286.125</v>
      </c>
      <c r="EL65" s="78">
        <f>AVERAGEIFS('WEEKLY DATA'!EL$11:EL$14576,'WEEKLY DATA'!$A$11:$A$14576,'MONTHLY DATA'!$A65,'WEEKLY DATA'!$B$11:$B$14576,'MONTHLY DATA'!$B65)</f>
        <v>281.125</v>
      </c>
      <c r="EM65" s="154">
        <f t="shared" ref="EM65:EM76" si="44">EL65/EL64-1</f>
        <v>-3.0185424752048329E-2</v>
      </c>
      <c r="EN65" s="78">
        <f>AVERAGEIFS('WEEKLY DATA'!EN$11:EN$14576,'WEEKLY DATA'!$A$11:$A$14576,'MONTHLY DATA'!$A65,'WEEKLY DATA'!$B$11:$B$14576,'MONTHLY DATA'!$B65)</f>
        <v>221.5</v>
      </c>
      <c r="EO65" s="78">
        <f>AVERAGEIFS('WEEKLY DATA'!EO$11:EO$14576,'WEEKLY DATA'!$A$11:$A$14576,'MONTHLY DATA'!$A65,'WEEKLY DATA'!$B$11:$B$14576,'MONTHLY DATA'!$B65)</f>
        <v>228.375</v>
      </c>
      <c r="EP65" s="78">
        <f>AVERAGEIFS('WEEKLY DATA'!EP$11:EP$14576,'WEEKLY DATA'!$A$11:$A$14576,'MONTHLY DATA'!$A65,'WEEKLY DATA'!$B$11:$B$14576,'MONTHLY DATA'!$B65)</f>
        <v>224.9375</v>
      </c>
      <c r="EQ65" s="154">
        <f t="shared" ref="EQ65:EQ76" si="45">EP65/EP64-1</f>
        <v>-5.0395778364116128E-2</v>
      </c>
      <c r="ER65" s="78">
        <f>AVERAGEIFS('WEEKLY DATA'!ER$11:ER$14576,'WEEKLY DATA'!$A$11:$A$14576,'MONTHLY DATA'!$A65,'WEEKLY DATA'!$B$11:$B$14576,'MONTHLY DATA'!$B65)</f>
        <v>235.625</v>
      </c>
      <c r="ES65" s="78">
        <f>AVERAGEIFS('WEEKLY DATA'!ES$11:ES$14576,'WEEKLY DATA'!$A$11:$A$14576,'MONTHLY DATA'!$A65,'WEEKLY DATA'!$B$11:$B$14576,'MONTHLY DATA'!$B65)</f>
        <v>245.625</v>
      </c>
      <c r="ET65" s="78">
        <f>AVERAGEIFS('WEEKLY DATA'!ET$11:ET$14576,'WEEKLY DATA'!$A$11:$A$14576,'MONTHLY DATA'!$A65,'WEEKLY DATA'!$B$11:$B$14576,'MONTHLY DATA'!$B65)</f>
        <v>240.625</v>
      </c>
      <c r="EU65" s="154">
        <f t="shared" si="15"/>
        <v>-7.2289156626506035E-2</v>
      </c>
      <c r="EV65" s="78">
        <f>AVERAGEIFS('WEEKLY DATA'!EV$11:EV$14576,'WEEKLY DATA'!$A$11:$A$14576,'MONTHLY DATA'!$A65,'WEEKLY DATA'!$B$11:$B$14576,'MONTHLY DATA'!$B65)</f>
        <v>233.125</v>
      </c>
      <c r="EW65" s="78">
        <f>AVERAGEIFS('WEEKLY DATA'!EW$11:EW$14576,'WEEKLY DATA'!$A$11:$A$14576,'MONTHLY DATA'!$A65,'WEEKLY DATA'!$B$11:$B$14576,'MONTHLY DATA'!$B65)</f>
        <v>243.125</v>
      </c>
      <c r="EX65" s="78">
        <f>AVERAGEIFS('WEEKLY DATA'!EX$11:EX$14576,'WEEKLY DATA'!$A$11:$A$14576,'MONTHLY DATA'!$A65,'WEEKLY DATA'!$B$11:$B$14576,'MONTHLY DATA'!$B65)</f>
        <v>238.125</v>
      </c>
      <c r="EY65" s="154">
        <f t="shared" ref="EY65:EY76" si="46">EX65/EX64-1</f>
        <v>-2.6073619631901801E-2</v>
      </c>
      <c r="EZ65" s="78">
        <f>AVERAGEIFS('WEEKLY DATA'!EZ$11:EZ$14576,'WEEKLY DATA'!$A$11:$A$14576,'MONTHLY DATA'!$A65,'WEEKLY DATA'!$B$11:$B$14576,'MONTHLY DATA'!$B65)</f>
        <v>233.75</v>
      </c>
      <c r="FA65" s="78">
        <f>AVERAGEIFS('WEEKLY DATA'!FA$11:FA$14576,'WEEKLY DATA'!$A$11:$A$14576,'MONTHLY DATA'!$A65,'WEEKLY DATA'!$B$11:$B$14576,'MONTHLY DATA'!$B65)</f>
        <v>243.75</v>
      </c>
      <c r="FB65" s="78">
        <f>AVERAGEIFS('WEEKLY DATA'!FB$11:FB$14576,'WEEKLY DATA'!$A$11:$A$14576,'MONTHLY DATA'!$A65,'WEEKLY DATA'!$B$11:$B$14576,'MONTHLY DATA'!$B65)</f>
        <v>238.75</v>
      </c>
      <c r="FC65" s="154">
        <f t="shared" ref="FC65:FC76" si="47">FB65/FB64-1</f>
        <v>-5.0931677018633548E-2</v>
      </c>
      <c r="FD65" s="78">
        <f>AVERAGEIFS('WEEKLY DATA'!FD$11:FD$14576,'WEEKLY DATA'!$A$11:$A$14576,'MONTHLY DATA'!$A65,'WEEKLY DATA'!$B$11:$B$14576,'MONTHLY DATA'!$B65)</f>
        <v>173.625</v>
      </c>
      <c r="FE65" s="78">
        <f>AVERAGEIFS('WEEKLY DATA'!FE$11:FE$14576,'WEEKLY DATA'!$A$11:$A$14576,'MONTHLY DATA'!$A65,'WEEKLY DATA'!$B$11:$B$14576,'MONTHLY DATA'!$B65)</f>
        <v>183.625</v>
      </c>
      <c r="FF65" s="78">
        <f>AVERAGEIFS('WEEKLY DATA'!FF$11:FF$14576,'WEEKLY DATA'!$A$11:$A$14576,'MONTHLY DATA'!$A65,'WEEKLY DATA'!$B$11:$B$14576,'MONTHLY DATA'!$B65)</f>
        <v>178.625</v>
      </c>
      <c r="FG65" s="154">
        <f t="shared" ref="FG65:FG76" si="48">FF65/FF64-1</f>
        <v>-4.9867021276595702E-2</v>
      </c>
      <c r="FH65" s="78">
        <f>AVERAGEIFS('WEEKLY DATA'!FH$11:FH$14576,'WEEKLY DATA'!$A$11:$A$14576,'MONTHLY DATA'!$A65,'WEEKLY DATA'!$B$11:$B$14576,'MONTHLY DATA'!$B65)</f>
        <v>311.5</v>
      </c>
      <c r="FI65" s="78">
        <f>AVERAGEIFS('WEEKLY DATA'!FI$11:FI$14576,'WEEKLY DATA'!$A$11:$A$14576,'MONTHLY DATA'!$A65,'WEEKLY DATA'!$B$11:$B$14576,'MONTHLY DATA'!$B65)</f>
        <v>321.5</v>
      </c>
      <c r="FJ65" s="78">
        <f>AVERAGEIFS('WEEKLY DATA'!FJ$11:FJ$14576,'WEEKLY DATA'!$A$11:$A$14576,'MONTHLY DATA'!$A65,'WEEKLY DATA'!$B$11:$B$14576,'MONTHLY DATA'!$B65)</f>
        <v>316.5</v>
      </c>
      <c r="FK65" s="154">
        <f t="shared" si="16"/>
        <v>-1.9364833462432229E-2</v>
      </c>
      <c r="FL65" s="169">
        <f>AVERAGEIFS('WEEKLY DATA'!FL$11:FL$14576,'WEEKLY DATA'!$A$11:$A$14576,'MONTHLY DATA'!$A65,'WEEKLY DATA'!$B$11:$B$14576,'MONTHLY DATA'!$B65)</f>
        <v>280.625</v>
      </c>
      <c r="FM65" s="78">
        <f>AVERAGEIFS('WEEKLY DATA'!FM$11:FM$14576,'WEEKLY DATA'!$A$11:$A$14576,'MONTHLY DATA'!$A65,'WEEKLY DATA'!$B$11:$B$14576,'MONTHLY DATA'!$B65)</f>
        <v>290.625</v>
      </c>
      <c r="FN65" s="78">
        <f>AVERAGEIFS('WEEKLY DATA'!FN$11:FN$14576,'WEEKLY DATA'!$A$11:$A$14576,'MONTHLY DATA'!$A65,'WEEKLY DATA'!$B$11:$B$14576,'MONTHLY DATA'!$B65)</f>
        <v>285.625</v>
      </c>
      <c r="FO65" s="154">
        <f t="shared" ref="FO65:FO76" si="49">FN65/FN64-1</f>
        <v>-2.1413276231263434E-2</v>
      </c>
      <c r="FP65" s="78">
        <f>AVERAGEIFS('WEEKLY DATA'!FP$11:FP$14576,'WEEKLY DATA'!$A$11:$A$14576,'MONTHLY DATA'!$A65,'WEEKLY DATA'!$B$11:$B$14576,'MONTHLY DATA'!$B65)</f>
        <v>288.75</v>
      </c>
      <c r="FQ65" s="78">
        <f>AVERAGEIFS('WEEKLY DATA'!FQ$11:FQ$14576,'WEEKLY DATA'!$A$11:$A$14576,'MONTHLY DATA'!$A65,'WEEKLY DATA'!$B$11:$B$14576,'MONTHLY DATA'!$B65)</f>
        <v>298.75</v>
      </c>
      <c r="FR65" s="78">
        <f>AVERAGEIFS('WEEKLY DATA'!FR$11:FR$14576,'WEEKLY DATA'!$A$11:$A$14576,'MONTHLY DATA'!$A65,'WEEKLY DATA'!$B$11:$B$14576,'MONTHLY DATA'!$B65)</f>
        <v>293.75</v>
      </c>
      <c r="FS65" s="154">
        <f t="shared" ref="FS65:FS76" si="50">FR65/FR64-1</f>
        <v>-4.6653144016227222E-2</v>
      </c>
      <c r="FT65" s="78">
        <f>AVERAGEIFS('WEEKLY DATA'!FT$11:FT$14576,'WEEKLY DATA'!$A$11:$A$14576,'MONTHLY DATA'!$A65,'WEEKLY DATA'!$B$11:$B$14576,'MONTHLY DATA'!$B65)</f>
        <v>281.25</v>
      </c>
      <c r="FU65" s="78">
        <f>AVERAGEIFS('WEEKLY DATA'!FU$11:FU$14576,'WEEKLY DATA'!$A$11:$A$14576,'MONTHLY DATA'!$A65,'WEEKLY DATA'!$B$11:$B$14576,'MONTHLY DATA'!$B65)</f>
        <v>291.25</v>
      </c>
      <c r="FV65" s="78">
        <f>AVERAGEIFS('WEEKLY DATA'!FV$11:FV$14576,'WEEKLY DATA'!$A$11:$A$14576,'MONTHLY DATA'!$A65,'WEEKLY DATA'!$B$11:$B$14576,'MONTHLY DATA'!$B65)</f>
        <v>286.25</v>
      </c>
      <c r="FW65" s="154">
        <f t="shared" si="17"/>
        <v>-0.11923076923076925</v>
      </c>
      <c r="FX65" s="78">
        <f>AVERAGEIFS('WEEKLY DATA'!FX$11:FX$14576,'WEEKLY DATA'!$A$11:$A$14576,'MONTHLY DATA'!$A65,'WEEKLY DATA'!$B$11:$B$14576,'MONTHLY DATA'!$B65)</f>
        <v>229.25</v>
      </c>
      <c r="FY65" s="78">
        <f>AVERAGEIFS('WEEKLY DATA'!FY$11:FY$14576,'WEEKLY DATA'!$A$11:$A$14576,'MONTHLY DATA'!$A65,'WEEKLY DATA'!$B$11:$B$14576,'MONTHLY DATA'!$B65)</f>
        <v>239.25</v>
      </c>
      <c r="FZ65" s="78">
        <f>AVERAGEIFS('WEEKLY DATA'!FZ$11:FZ$14576,'WEEKLY DATA'!$A$11:$A$14576,'MONTHLY DATA'!$A65,'WEEKLY DATA'!$B$11:$B$14576,'MONTHLY DATA'!$B65)</f>
        <v>234.25</v>
      </c>
      <c r="GA65" s="154">
        <f t="shared" ref="GA65:GA76" si="51">FZ65/FZ64-1</f>
        <v>-3.1914893617021045E-3</v>
      </c>
      <c r="GB65" s="78">
        <f>AVERAGEIFS('WEEKLY DATA'!GB$11:GB$14576,'WEEKLY DATA'!$A$11:$A$14576,'MONTHLY DATA'!$A65,'WEEKLY DATA'!$B$11:$B$14576,'MONTHLY DATA'!$B65)</f>
        <v>335.625</v>
      </c>
      <c r="GC65" s="78">
        <f>AVERAGEIFS('WEEKLY DATA'!GC$11:GC$14576,'WEEKLY DATA'!$A$11:$A$14576,'MONTHLY DATA'!$A65,'WEEKLY DATA'!$B$11:$B$14576,'MONTHLY DATA'!$B65)</f>
        <v>345.625</v>
      </c>
      <c r="GD65" s="78">
        <f>AVERAGEIFS('WEEKLY DATA'!GD$11:GD$14576,'WEEKLY DATA'!$A$11:$A$14576,'MONTHLY DATA'!$A65,'WEEKLY DATA'!$B$11:$B$14576,'MONTHLY DATA'!$B65)</f>
        <v>340.625</v>
      </c>
      <c r="GE65" s="154">
        <f t="shared" si="18"/>
        <v>-4.6202310115505796E-2</v>
      </c>
      <c r="GF65" s="169">
        <f>AVERAGEIFS('WEEKLY DATA'!GF$11:GF$14576,'WEEKLY DATA'!$A$11:$A$14576,'MONTHLY DATA'!$A65,'WEEKLY DATA'!$B$11:$B$14576,'MONTHLY DATA'!$B65)</f>
        <v>315.75</v>
      </c>
      <c r="GG65" s="78">
        <f>AVERAGEIFS('WEEKLY DATA'!GG$11:GG$14576,'WEEKLY DATA'!$A$11:$A$14576,'MONTHLY DATA'!$A65,'WEEKLY DATA'!$B$11:$B$14576,'MONTHLY DATA'!$B65)</f>
        <v>325.75</v>
      </c>
      <c r="GH65" s="78">
        <f>AVERAGEIFS('WEEKLY DATA'!GH$11:GH$14576,'WEEKLY DATA'!$A$11:$A$14576,'MONTHLY DATA'!$A65,'WEEKLY DATA'!$B$11:$B$14576,'MONTHLY DATA'!$B65)</f>
        <v>320.75</v>
      </c>
      <c r="GI65" s="154">
        <f t="shared" ref="GI65:GI76" si="52">GH65/GH64-1</f>
        <v>-2.8030303030303072E-2</v>
      </c>
      <c r="GJ65" s="78">
        <f>AVERAGEIFS('WEEKLY DATA'!GJ$11:GJ$14576,'WEEKLY DATA'!$A$11:$A$14576,'MONTHLY DATA'!$A65,'WEEKLY DATA'!$B$11:$B$14576,'MONTHLY DATA'!$B65)</f>
        <v>326.625</v>
      </c>
      <c r="GK65" s="78">
        <f>AVERAGEIFS('WEEKLY DATA'!GK$11:GK$14576,'WEEKLY DATA'!$A$11:$A$14576,'MONTHLY DATA'!$A65,'WEEKLY DATA'!$B$11:$B$14576,'MONTHLY DATA'!$B65)</f>
        <v>336.625</v>
      </c>
      <c r="GL65" s="78">
        <f>AVERAGEIFS('WEEKLY DATA'!GL$11:GL$14576,'WEEKLY DATA'!$A$11:$A$14576,'MONTHLY DATA'!$A65,'WEEKLY DATA'!$B$11:$B$14576,'MONTHLY DATA'!$B65)</f>
        <v>331.625</v>
      </c>
      <c r="GM65" s="154">
        <f t="shared" ref="GM65:GM76" si="53">GL65/GL64-1</f>
        <v>-2.1755162241887893E-2</v>
      </c>
      <c r="GN65" s="78">
        <f>AVERAGEIFS('WEEKLY DATA'!GN$11:GN$14576,'WEEKLY DATA'!$A$11:$A$14576,'MONTHLY DATA'!$A65,'WEEKLY DATA'!$B$11:$B$14576,'MONTHLY DATA'!$B65)</f>
        <v>312</v>
      </c>
      <c r="GO65" s="78">
        <f>AVERAGEIFS('WEEKLY DATA'!GO$11:GO$14576,'WEEKLY DATA'!$A$11:$A$14576,'MONTHLY DATA'!$A65,'WEEKLY DATA'!$B$11:$B$14576,'MONTHLY DATA'!$B65)</f>
        <v>322</v>
      </c>
      <c r="GP65" s="78">
        <f>AVERAGEIFS('WEEKLY DATA'!GP$11:GP$14576,'WEEKLY DATA'!$A$11:$A$14576,'MONTHLY DATA'!$A65,'WEEKLY DATA'!$B$11:$B$14576,'MONTHLY DATA'!$B65)</f>
        <v>317</v>
      </c>
      <c r="GQ65" s="154">
        <f t="shared" ref="GQ65:GQ76" si="54">GP65/GP64-1</f>
        <v>-2.1227325357005E-2</v>
      </c>
      <c r="GR65" s="78"/>
    </row>
    <row r="66" spans="1:200" ht="15.75" x14ac:dyDescent="0.25">
      <c r="A66">
        <f t="shared" si="4"/>
        <v>8</v>
      </c>
      <c r="B66">
        <f t="shared" si="5"/>
        <v>2014</v>
      </c>
      <c r="C66" s="86">
        <v>41852</v>
      </c>
      <c r="D66" s="78">
        <f>AVERAGEIFS('WEEKLY DATA'!D$11:D$14576,'WEEKLY DATA'!$A$11:$A$14576,'MONTHLY DATA'!$A66,'WEEKLY DATA'!$B$11:$B$14576,'MONTHLY DATA'!$B66)</f>
        <v>377.6</v>
      </c>
      <c r="E66" s="78">
        <f>AVERAGEIFS('WEEKLY DATA'!E$11:E$14576,'WEEKLY DATA'!$A$11:$A$14576,'MONTHLY DATA'!$A66,'WEEKLY DATA'!$B$11:$B$14576,'MONTHLY DATA'!$B66)</f>
        <v>387.6</v>
      </c>
      <c r="F66" s="78">
        <f>AVERAGEIFS('WEEKLY DATA'!F$11:F$14576,'WEEKLY DATA'!$A$11:$A$14576,'MONTHLY DATA'!$A66,'WEEKLY DATA'!$B$11:$B$14576,'MONTHLY DATA'!$B66)</f>
        <v>382.6</v>
      </c>
      <c r="G66" s="154">
        <f t="shared" si="6"/>
        <v>-2.2420951772596509E-2</v>
      </c>
      <c r="H66" s="169">
        <f>AVERAGEIFS('WEEKLY DATA'!H$11:H$14576,'WEEKLY DATA'!$A$11:$A$14576,'MONTHLY DATA'!$A66,'WEEKLY DATA'!$B$11:$B$14576,'MONTHLY DATA'!$B66)</f>
        <v>442</v>
      </c>
      <c r="I66" s="78">
        <f>AVERAGEIFS('WEEKLY DATA'!I$11:I$14576,'WEEKLY DATA'!$A$11:$A$14576,'MONTHLY DATA'!$A66,'WEEKLY DATA'!$B$11:$B$14576,'MONTHLY DATA'!$B66)</f>
        <v>452</v>
      </c>
      <c r="J66" s="78">
        <f>AVERAGEIFS('WEEKLY DATA'!J$11:J$14576,'WEEKLY DATA'!$A$11:$A$14576,'MONTHLY DATA'!$A66,'WEEKLY DATA'!$B$11:$B$14576,'MONTHLY DATA'!$B66)</f>
        <v>447</v>
      </c>
      <c r="K66" s="154">
        <f t="shared" si="19"/>
        <v>-4.1800643086816747E-2</v>
      </c>
      <c r="L66" s="169">
        <f>AVERAGEIFS('WEEKLY DATA'!L$11:L$14576,'WEEKLY DATA'!$A$11:$A$14576,'MONTHLY DATA'!$A66,'WEEKLY DATA'!$B$11:$B$14576,'MONTHLY DATA'!$B66)</f>
        <v>337</v>
      </c>
      <c r="M66" s="78">
        <f>AVERAGEIFS('WEEKLY DATA'!M$11:M$14576,'WEEKLY DATA'!$A$11:$A$14576,'MONTHLY DATA'!$A66,'WEEKLY DATA'!$B$11:$B$14576,'MONTHLY DATA'!$B66)</f>
        <v>347</v>
      </c>
      <c r="N66" s="78">
        <f>AVERAGEIFS('WEEKLY DATA'!N$11:N$14576,'WEEKLY DATA'!$A$11:$A$14576,'MONTHLY DATA'!$A66,'WEEKLY DATA'!$B$11:$B$14576,'MONTHLY DATA'!$B66)</f>
        <v>342</v>
      </c>
      <c r="O66" s="154">
        <f t="shared" si="20"/>
        <v>-8.6956521739129933E-3</v>
      </c>
      <c r="P66" s="169">
        <f>AVERAGEIFS('WEEKLY DATA'!P$11:P$14576,'WEEKLY DATA'!$A$11:$A$14576,'MONTHLY DATA'!$A66,'WEEKLY DATA'!$B$11:$B$14576,'MONTHLY DATA'!$B66)</f>
        <v>303.60000000000002</v>
      </c>
      <c r="Q66" s="78">
        <f>AVERAGEIFS('WEEKLY DATA'!Q$11:Q$14576,'WEEKLY DATA'!$A$11:$A$14576,'MONTHLY DATA'!$A66,'WEEKLY DATA'!$B$11:$B$14576,'MONTHLY DATA'!$B66)</f>
        <v>313.60000000000002</v>
      </c>
      <c r="R66" s="78">
        <f>AVERAGEIFS('WEEKLY DATA'!R$11:R$14576,'WEEKLY DATA'!$A$11:$A$14576,'MONTHLY DATA'!$A66,'WEEKLY DATA'!$B$11:$B$14576,'MONTHLY DATA'!$B66)</f>
        <v>308.60000000000002</v>
      </c>
      <c r="S66" s="154">
        <f t="shared" si="21"/>
        <v>-3.4115805946791755E-2</v>
      </c>
      <c r="T66" s="169">
        <f>AVERAGEIFS('WEEKLY DATA'!T$11:T$14576,'WEEKLY DATA'!$A$11:$A$14576,'MONTHLY DATA'!$A66,'WEEKLY DATA'!$B$11:$B$14576,'MONTHLY DATA'!$B66)</f>
        <v>328.8</v>
      </c>
      <c r="U66" s="78">
        <f>AVERAGEIFS('WEEKLY DATA'!U$11:U$14576,'WEEKLY DATA'!$A$11:$A$14576,'MONTHLY DATA'!$A66,'WEEKLY DATA'!$B$11:$B$14576,'MONTHLY DATA'!$B66)</f>
        <v>338.8</v>
      </c>
      <c r="V66" s="78">
        <f>AVERAGEIFS('WEEKLY DATA'!V$11:V$14576,'WEEKLY DATA'!$A$11:$A$14576,'MONTHLY DATA'!$A66,'WEEKLY DATA'!$B$11:$B$14576,'MONTHLY DATA'!$B66)</f>
        <v>333.8</v>
      </c>
      <c r="W66" s="154">
        <f t="shared" si="7"/>
        <v>-5.1872891887093875E-2</v>
      </c>
      <c r="X66" s="169">
        <f>AVERAGEIFS('WEEKLY DATA'!X$11:X$14576,'WEEKLY DATA'!$A$11:$A$14576,'MONTHLY DATA'!$A66,'WEEKLY DATA'!$B$11:$B$14576,'MONTHLY DATA'!$B66)</f>
        <v>326</v>
      </c>
      <c r="Y66" s="78">
        <f>AVERAGEIFS('WEEKLY DATA'!Y$11:Y$14576,'WEEKLY DATA'!$A$11:$A$14576,'MONTHLY DATA'!$A66,'WEEKLY DATA'!$B$11:$B$14576,'MONTHLY DATA'!$B66)</f>
        <v>336.2</v>
      </c>
      <c r="Z66" s="78">
        <f>AVERAGEIFS('WEEKLY DATA'!Z$11:Z$14576,'WEEKLY DATA'!$A$11:$A$14576,'MONTHLY DATA'!$A66,'WEEKLY DATA'!$B$11:$B$14576,'MONTHLY DATA'!$B66)</f>
        <v>331.1</v>
      </c>
      <c r="AA66" s="154">
        <f t="shared" si="22"/>
        <v>-7.9400749063669451E-3</v>
      </c>
      <c r="AB66" s="169">
        <f>AVERAGEIFS('WEEKLY DATA'!AB$11:AB$14576,'WEEKLY DATA'!$A$11:$A$14576,'MONTHLY DATA'!$A66,'WEEKLY DATA'!$B$11:$B$14576,'MONTHLY DATA'!$B66)</f>
        <v>394</v>
      </c>
      <c r="AC66" s="78">
        <f>AVERAGEIFS('WEEKLY DATA'!AC$11:AC$14576,'WEEKLY DATA'!$A$11:$A$14576,'MONTHLY DATA'!$A66,'WEEKLY DATA'!$B$11:$B$14576,'MONTHLY DATA'!$B66)</f>
        <v>404</v>
      </c>
      <c r="AD66" s="78">
        <f>AVERAGEIFS('WEEKLY DATA'!AD$11:AD$14576,'WEEKLY DATA'!$A$11:$A$14576,'MONTHLY DATA'!$A66,'WEEKLY DATA'!$B$11:$B$14576,'MONTHLY DATA'!$B66)</f>
        <v>399</v>
      </c>
      <c r="AE66" s="154">
        <f t="shared" si="23"/>
        <v>-7.4626865671642006E-3</v>
      </c>
      <c r="AF66" s="169">
        <f>AVERAGEIFS('WEEKLY DATA'!AF$11:AF$14576,'WEEKLY DATA'!$A$11:$A$14576,'MONTHLY DATA'!$A66,'WEEKLY DATA'!$B$11:$B$14576,'MONTHLY DATA'!$B66)</f>
        <v>284.8</v>
      </c>
      <c r="AG66" s="78">
        <f>AVERAGEIFS('WEEKLY DATA'!AG$11:AG$14576,'WEEKLY DATA'!$A$11:$A$14576,'MONTHLY DATA'!$A66,'WEEKLY DATA'!$B$11:$B$14576,'MONTHLY DATA'!$B66)</f>
        <v>294.8</v>
      </c>
      <c r="AH66" s="78">
        <f>AVERAGEIFS('WEEKLY DATA'!AH$11:AH$14576,'WEEKLY DATA'!$A$11:$A$14576,'MONTHLY DATA'!$A66,'WEEKLY DATA'!$B$11:$B$14576,'MONTHLY DATA'!$B66)</f>
        <v>289.8</v>
      </c>
      <c r="AI66" s="154">
        <f t="shared" si="24"/>
        <v>-3.2674118658641005E-3</v>
      </c>
      <c r="AJ66" s="169">
        <f>AVERAGEIFS('WEEKLY DATA'!AJ$11:AJ$14576,'WEEKLY DATA'!$A$11:$A$14576,'MONTHLY DATA'!$A66,'WEEKLY DATA'!$B$11:$B$14576,'MONTHLY DATA'!$B66)</f>
        <v>356.8</v>
      </c>
      <c r="AK66" s="78">
        <f>AVERAGEIFS('WEEKLY DATA'!AK$11:AK$14576,'WEEKLY DATA'!$A$11:$A$14576,'MONTHLY DATA'!$A66,'WEEKLY DATA'!$B$11:$B$14576,'MONTHLY DATA'!$B66)</f>
        <v>366.8</v>
      </c>
      <c r="AL66" s="78">
        <f>AVERAGEIFS('WEEKLY DATA'!AL$11:AL$14576,'WEEKLY DATA'!$A$11:$A$14576,'MONTHLY DATA'!$A66,'WEEKLY DATA'!$B$11:$B$14576,'MONTHLY DATA'!$B66)</f>
        <v>361.8</v>
      </c>
      <c r="AM66" s="154">
        <f t="shared" si="8"/>
        <v>-5.0393700787401574E-2</v>
      </c>
      <c r="AN66" s="169">
        <f>AVERAGEIFS('WEEKLY DATA'!AN$11:AN$14576,'WEEKLY DATA'!$A$11:$A$14576,'MONTHLY DATA'!$A66,'WEEKLY DATA'!$B$11:$B$14576,'MONTHLY DATA'!$B66)</f>
        <v>348</v>
      </c>
      <c r="AO66" s="78">
        <f>AVERAGEIFS('WEEKLY DATA'!AO$11:AO$14576,'WEEKLY DATA'!$A$11:$A$14576,'MONTHLY DATA'!$A66,'WEEKLY DATA'!$B$11:$B$14576,'MONTHLY DATA'!$B66)</f>
        <v>358</v>
      </c>
      <c r="AP66" s="78">
        <f>AVERAGEIFS('WEEKLY DATA'!AP$11:AP$14576,'WEEKLY DATA'!$A$11:$A$14576,'MONTHLY DATA'!$A66,'WEEKLY DATA'!$B$11:$B$14576,'MONTHLY DATA'!$B66)</f>
        <v>353</v>
      </c>
      <c r="AQ66" s="154">
        <f t="shared" si="25"/>
        <v>-5.7409879839786404E-2</v>
      </c>
      <c r="AR66" s="169">
        <f>AVERAGEIFS('WEEKLY DATA'!AR$11:AR$14576,'WEEKLY DATA'!$A$11:$A$14576,'MONTHLY DATA'!$A66,'WEEKLY DATA'!$B$11:$B$14576,'MONTHLY DATA'!$B66)</f>
        <v>362</v>
      </c>
      <c r="AS66" s="78">
        <f>AVERAGEIFS('WEEKLY DATA'!AS$11:AS$14576,'WEEKLY DATA'!$A$11:$A$14576,'MONTHLY DATA'!$A66,'WEEKLY DATA'!$B$11:$B$14576,'MONTHLY DATA'!$B66)</f>
        <v>372</v>
      </c>
      <c r="AT66" s="78">
        <f>AVERAGEIFS('WEEKLY DATA'!AT$11:AT$14576,'WEEKLY DATA'!$A$11:$A$14576,'MONTHLY DATA'!$A66,'WEEKLY DATA'!$B$11:$B$14576,'MONTHLY DATA'!$B66)</f>
        <v>367</v>
      </c>
      <c r="AU66" s="154">
        <f t="shared" si="26"/>
        <v>1.3812154696132506E-2</v>
      </c>
      <c r="AV66" s="169">
        <f>AVERAGEIFS('WEEKLY DATA'!AV$11:AV$14576,'WEEKLY DATA'!$A$11:$A$14576,'MONTHLY DATA'!$A66,'WEEKLY DATA'!$B$11:$B$14576,'MONTHLY DATA'!$B66)</f>
        <v>332.8</v>
      </c>
      <c r="AW66" s="78">
        <f>AVERAGEIFS('WEEKLY DATA'!AW$11:AW$14576,'WEEKLY DATA'!$A$11:$A$14576,'MONTHLY DATA'!$A66,'WEEKLY DATA'!$B$11:$B$14576,'MONTHLY DATA'!$B66)</f>
        <v>342.8</v>
      </c>
      <c r="AX66" s="78">
        <f>AVERAGEIFS('WEEKLY DATA'!AX$11:AX$14576,'WEEKLY DATA'!$A$11:$A$14576,'MONTHLY DATA'!$A66,'WEEKLY DATA'!$B$11:$B$14576,'MONTHLY DATA'!$B66)</f>
        <v>337.8</v>
      </c>
      <c r="AY66" s="154">
        <f t="shared" si="27"/>
        <v>-2.8044280442803826E-3</v>
      </c>
      <c r="AZ66" s="169">
        <f>AVERAGEIFS('WEEKLY DATA'!AZ$11:AZ$14576,'WEEKLY DATA'!$A$11:$A$14576,'MONTHLY DATA'!$A66,'WEEKLY DATA'!$B$11:$B$14576,'MONTHLY DATA'!$B66)</f>
        <v>231.2</v>
      </c>
      <c r="BA66" s="78">
        <f>AVERAGEIFS('WEEKLY DATA'!BA$11:BA$14576,'WEEKLY DATA'!$A$11:$A$14576,'MONTHLY DATA'!$A66,'WEEKLY DATA'!$B$11:$B$14576,'MONTHLY DATA'!$B66)</f>
        <v>241.2</v>
      </c>
      <c r="BB66" s="78">
        <f>AVERAGEIFS('WEEKLY DATA'!BB$11:BB$14576,'WEEKLY DATA'!$A$11:$A$14576,'MONTHLY DATA'!$A66,'WEEKLY DATA'!$B$11:$B$14576,'MONTHLY DATA'!$B66)</f>
        <v>236.2</v>
      </c>
      <c r="BC66" s="154">
        <f t="shared" si="9"/>
        <v>-4.0325038090401222E-2</v>
      </c>
      <c r="BD66" s="169">
        <f>AVERAGEIFS('WEEKLY DATA'!BD$11:BD$14576,'WEEKLY DATA'!$A$11:$A$14576,'MONTHLY DATA'!$A66,'WEEKLY DATA'!$B$11:$B$14576,'MONTHLY DATA'!$B66)</f>
        <v>209.6</v>
      </c>
      <c r="BE66" s="78">
        <f>AVERAGEIFS('WEEKLY DATA'!BE$11:BE$14576,'WEEKLY DATA'!$A$11:$A$14576,'MONTHLY DATA'!$A66,'WEEKLY DATA'!$B$11:$B$14576,'MONTHLY DATA'!$B66)</f>
        <v>219.6</v>
      </c>
      <c r="BF66" s="78">
        <f>AVERAGEIFS('WEEKLY DATA'!BF$11:BF$14576,'WEEKLY DATA'!$A$11:$A$14576,'MONTHLY DATA'!$A66,'WEEKLY DATA'!$B$11:$B$14576,'MONTHLY DATA'!$B66)</f>
        <v>214.6</v>
      </c>
      <c r="BG66" s="154">
        <f t="shared" si="28"/>
        <v>-6.847531199131851E-2</v>
      </c>
      <c r="BH66" s="169">
        <f>AVERAGEIFS('WEEKLY DATA'!BH$11:BH$14576,'WEEKLY DATA'!$A$11:$A$14576,'MONTHLY DATA'!$A66,'WEEKLY DATA'!$B$11:$B$14576,'MONTHLY DATA'!$B66)</f>
        <v>354</v>
      </c>
      <c r="BI66" s="78">
        <f>AVERAGEIFS('WEEKLY DATA'!BI$11:BI$14576,'WEEKLY DATA'!$A$11:$A$14576,'MONTHLY DATA'!$A66,'WEEKLY DATA'!$B$11:$B$14576,'MONTHLY DATA'!$B66)</f>
        <v>364</v>
      </c>
      <c r="BJ66" s="78">
        <f>AVERAGEIFS('WEEKLY DATA'!BJ$11:BJ$14576,'WEEKLY DATA'!$A$11:$A$14576,'MONTHLY DATA'!$A66,'WEEKLY DATA'!$B$11:$B$14576,'MONTHLY DATA'!$B66)</f>
        <v>359</v>
      </c>
      <c r="BK66" s="154">
        <f t="shared" si="29"/>
        <v>-0.10250000000000004</v>
      </c>
      <c r="BL66" s="169">
        <f>AVERAGEIFS('WEEKLY DATA'!BL$11:BL$14576,'WEEKLY DATA'!$A$11:$A$14576,'MONTHLY DATA'!$A66,'WEEKLY DATA'!$B$11:$B$14576,'MONTHLY DATA'!$B66)</f>
        <v>314.39999999999998</v>
      </c>
      <c r="BM66" s="78">
        <f>AVERAGEIFS('WEEKLY DATA'!BM$11:BM$14576,'WEEKLY DATA'!$A$11:$A$14576,'MONTHLY DATA'!$A66,'WEEKLY DATA'!$B$11:$B$14576,'MONTHLY DATA'!$B66)</f>
        <v>324.39999999999998</v>
      </c>
      <c r="BN66" s="78">
        <f>AVERAGEIFS('WEEKLY DATA'!BN$11:BN$14576,'WEEKLY DATA'!$A$11:$A$14576,'MONTHLY DATA'!$A66,'WEEKLY DATA'!$B$11:$B$14576,'MONTHLY DATA'!$B66)</f>
        <v>319.39999999999998</v>
      </c>
      <c r="BO66" s="154">
        <f t="shared" si="30"/>
        <v>-6.2999633296663027E-2</v>
      </c>
      <c r="BP66" s="78">
        <f>AVERAGEIFS('WEEKLY DATA'!BP$11:BP$14576,'WEEKLY DATA'!$A$11:$A$14576,'MONTHLY DATA'!$A66,'WEEKLY DATA'!$B$11:$B$14576,'MONTHLY DATA'!$B66)</f>
        <v>252.2</v>
      </c>
      <c r="BQ66" s="78">
        <f>AVERAGEIFS('WEEKLY DATA'!BQ$11:BQ$14576,'WEEKLY DATA'!$A$11:$A$14576,'MONTHLY DATA'!$A66,'WEEKLY DATA'!$B$11:$B$14576,'MONTHLY DATA'!$B66)</f>
        <v>262.2</v>
      </c>
      <c r="BR66" s="78">
        <f>AVERAGEIFS('WEEKLY DATA'!BR$11:BR$14576,'WEEKLY DATA'!$A$11:$A$14576,'MONTHLY DATA'!$A66,'WEEKLY DATA'!$B$11:$B$14576,'MONTHLY DATA'!$B66)</f>
        <v>257.2</v>
      </c>
      <c r="BS66" s="154">
        <f t="shared" si="10"/>
        <v>-9.340394800192664E-3</v>
      </c>
      <c r="BT66" s="78">
        <f>AVERAGEIFS('WEEKLY DATA'!BT$11:BT$14576,'WEEKLY DATA'!$A$11:$A$14576,'MONTHLY DATA'!$A66,'WEEKLY DATA'!$B$11:$B$14576,'MONTHLY DATA'!$B66)</f>
        <v>231</v>
      </c>
      <c r="BU66" s="78">
        <f>AVERAGEIFS('WEEKLY DATA'!BU$11:BU$14576,'WEEKLY DATA'!$A$11:$A$14576,'MONTHLY DATA'!$A66,'WEEKLY DATA'!$B$11:$B$14576,'MONTHLY DATA'!$B66)</f>
        <v>241</v>
      </c>
      <c r="BV66" s="78">
        <f>AVERAGEIFS('WEEKLY DATA'!BV$11:BV$14576,'WEEKLY DATA'!$A$11:$A$14576,'MONTHLY DATA'!$A66,'WEEKLY DATA'!$B$11:$B$14576,'MONTHLY DATA'!$B66)</f>
        <v>236</v>
      </c>
      <c r="BW66" s="154">
        <f t="shared" si="31"/>
        <v>-2.4289405684754573E-2</v>
      </c>
      <c r="BX66" s="78">
        <f>AVERAGEIFS('WEEKLY DATA'!BX$11:BX$14576,'WEEKLY DATA'!$A$11:$A$14576,'MONTHLY DATA'!$A66,'WEEKLY DATA'!$B$11:$B$14576,'MONTHLY DATA'!$B66)</f>
        <v>242</v>
      </c>
      <c r="BY66" s="78">
        <f>AVERAGEIFS('WEEKLY DATA'!BY$11:BY$14576,'WEEKLY DATA'!$A$11:$A$14576,'MONTHLY DATA'!$A66,'WEEKLY DATA'!$B$11:$B$14576,'MONTHLY DATA'!$B66)</f>
        <v>252</v>
      </c>
      <c r="BZ66" s="78">
        <f>AVERAGEIFS('WEEKLY DATA'!BZ$11:BZ$14576,'WEEKLY DATA'!$A$11:$A$14576,'MONTHLY DATA'!$A66,'WEEKLY DATA'!$B$11:$B$14576,'MONTHLY DATA'!$B66)</f>
        <v>247</v>
      </c>
      <c r="CA66" s="154">
        <f t="shared" si="32"/>
        <v>6.109979633401208E-3</v>
      </c>
      <c r="CB66" s="78">
        <f>AVERAGEIFS('WEEKLY DATA'!CB$11:CB$14576,'WEEKLY DATA'!$A$11:$A$14576,'MONTHLY DATA'!$A66,'WEEKLY DATA'!$B$11:$B$14576,'MONTHLY DATA'!$B66)</f>
        <v>224</v>
      </c>
      <c r="CC66" s="78">
        <f>AVERAGEIFS('WEEKLY DATA'!CC$11:CC$14576,'WEEKLY DATA'!$A$11:$A$14576,'MONTHLY DATA'!$A66,'WEEKLY DATA'!$B$11:$B$14576,'MONTHLY DATA'!$B66)</f>
        <v>234</v>
      </c>
      <c r="CD66" s="78">
        <f>AVERAGEIFS('WEEKLY DATA'!CD$11:CD$14576,'WEEKLY DATA'!$A$11:$A$14576,'MONTHLY DATA'!$A66,'WEEKLY DATA'!$B$11:$B$14576,'MONTHLY DATA'!$B66)</f>
        <v>229</v>
      </c>
      <c r="CE66" s="154">
        <f t="shared" si="33"/>
        <v>-9.9754299754299725E-2</v>
      </c>
      <c r="CF66" s="78">
        <f>AVERAGEIFS('WEEKLY DATA'!CF$11:CF$14576,'WEEKLY DATA'!$A$11:$A$14576,'MONTHLY DATA'!$A66,'WEEKLY DATA'!$B$11:$B$14576,'MONTHLY DATA'!$B66)</f>
        <v>244.8</v>
      </c>
      <c r="CG66" s="78">
        <f>AVERAGEIFS('WEEKLY DATA'!CG$11:CG$14576,'WEEKLY DATA'!$A$11:$A$14576,'MONTHLY DATA'!$A66,'WEEKLY DATA'!$B$11:$B$14576,'MONTHLY DATA'!$B66)</f>
        <v>254.8</v>
      </c>
      <c r="CH66" s="78">
        <f>AVERAGEIFS('WEEKLY DATA'!CH$11:CH$14576,'WEEKLY DATA'!$A$11:$A$14576,'MONTHLY DATA'!$A66,'WEEKLY DATA'!$B$11:$B$14576,'MONTHLY DATA'!$B66)</f>
        <v>249.8</v>
      </c>
      <c r="CI66" s="154">
        <f t="shared" si="11"/>
        <v>-1.5081320847708191E-2</v>
      </c>
      <c r="CJ66" s="78">
        <f>AVERAGEIFS('WEEKLY DATA'!CJ$11:CJ$14576,'WEEKLY DATA'!$A$11:$A$14576,'MONTHLY DATA'!$A66,'WEEKLY DATA'!$B$11:$B$14576,'MONTHLY DATA'!$B66)</f>
        <v>215.4</v>
      </c>
      <c r="CK66" s="78">
        <f>AVERAGEIFS('WEEKLY DATA'!CK$11:CK$14576,'WEEKLY DATA'!$A$11:$A$14576,'MONTHLY DATA'!$A66,'WEEKLY DATA'!$B$11:$B$14576,'MONTHLY DATA'!$B66)</f>
        <v>225.4</v>
      </c>
      <c r="CL66" s="78">
        <f>AVERAGEIFS('WEEKLY DATA'!CL$11:CL$14576,'WEEKLY DATA'!$A$11:$A$14576,'MONTHLY DATA'!$A66,'WEEKLY DATA'!$B$11:$B$14576,'MONTHLY DATA'!$B66)</f>
        <v>220.4</v>
      </c>
      <c r="CM66" s="154">
        <f t="shared" si="34"/>
        <v>-2.8004410143329661E-2</v>
      </c>
      <c r="CN66" s="78">
        <f>AVERAGEIFS('WEEKLY DATA'!CN$11:CN$14576,'WEEKLY DATA'!$A$11:$A$14576,'MONTHLY DATA'!$A66,'WEEKLY DATA'!$B$11:$B$14576,'MONTHLY DATA'!$B66)</f>
        <v>233.2</v>
      </c>
      <c r="CO66" s="78">
        <f>AVERAGEIFS('WEEKLY DATA'!CO$11:CO$14576,'WEEKLY DATA'!$A$11:$A$14576,'MONTHLY DATA'!$A66,'WEEKLY DATA'!$B$11:$B$14576,'MONTHLY DATA'!$B66)</f>
        <v>243.2</v>
      </c>
      <c r="CP66" s="78">
        <f>AVERAGEIFS('WEEKLY DATA'!CP$11:CP$14576,'WEEKLY DATA'!$A$11:$A$14576,'MONTHLY DATA'!$A66,'WEEKLY DATA'!$B$11:$B$14576,'MONTHLY DATA'!$B66)</f>
        <v>238.2</v>
      </c>
      <c r="CQ66" s="154">
        <f t="shared" si="35"/>
        <v>-4.241206030150757E-2</v>
      </c>
      <c r="CR66" s="78">
        <f>AVERAGEIFS('WEEKLY DATA'!CR$11:CR$14576,'WEEKLY DATA'!$A$11:$A$14576,'MONTHLY DATA'!$A66,'WEEKLY DATA'!$B$11:$B$14576,'MONTHLY DATA'!$B66)</f>
        <v>220</v>
      </c>
      <c r="CS66" s="78">
        <f>AVERAGEIFS('WEEKLY DATA'!CS$11:CS$14576,'WEEKLY DATA'!$A$11:$A$14576,'MONTHLY DATA'!$A66,'WEEKLY DATA'!$B$11:$B$14576,'MONTHLY DATA'!$B66)</f>
        <v>230</v>
      </c>
      <c r="CT66" s="78">
        <f>AVERAGEIFS('WEEKLY DATA'!CT$11:CT$14576,'WEEKLY DATA'!$A$11:$A$14576,'MONTHLY DATA'!$A66,'WEEKLY DATA'!$B$11:$B$14576,'MONTHLY DATA'!$B66)</f>
        <v>225</v>
      </c>
      <c r="CU66" s="154">
        <f t="shared" si="36"/>
        <v>-4.812268640930728E-2</v>
      </c>
      <c r="CV66" s="169">
        <f>AVERAGEIFS('WEEKLY DATA'!CV$11:CV$14576,'WEEKLY DATA'!$A$11:$A$14576,'MONTHLY DATA'!$A66,'WEEKLY DATA'!$B$11:$B$14576,'MONTHLY DATA'!$B66)</f>
        <v>281.60000000000002</v>
      </c>
      <c r="CW66" s="78">
        <f>AVERAGEIFS('WEEKLY DATA'!CW$11:CW$14576,'WEEKLY DATA'!$A$11:$A$14576,'MONTHLY DATA'!$A66,'WEEKLY DATA'!$B$11:$B$14576,'MONTHLY DATA'!$B66)</f>
        <v>291.60000000000002</v>
      </c>
      <c r="CX66" s="78">
        <f>AVERAGEIFS('WEEKLY DATA'!CX$11:CX$14576,'WEEKLY DATA'!$A$11:$A$14576,'MONTHLY DATA'!$A66,'WEEKLY DATA'!$B$11:$B$14576,'MONTHLY DATA'!$B66)</f>
        <v>286.60000000000002</v>
      </c>
      <c r="CY66" s="154">
        <f t="shared" si="12"/>
        <v>9.5992954645531814E-3</v>
      </c>
      <c r="CZ66" s="169">
        <f>AVERAGEIFS('WEEKLY DATA'!CZ$11:CZ$14576,'WEEKLY DATA'!$A$11:$A$14576,'MONTHLY DATA'!$A66,'WEEKLY DATA'!$B$11:$B$14576,'MONTHLY DATA'!$B66)</f>
        <v>259.8</v>
      </c>
      <c r="DA66" s="78">
        <f>AVERAGEIFS('WEEKLY DATA'!DA$11:DA$14576,'WEEKLY DATA'!$A$11:$A$14576,'MONTHLY DATA'!$A66,'WEEKLY DATA'!$B$11:$B$14576,'MONTHLY DATA'!$B66)</f>
        <v>269.8</v>
      </c>
      <c r="DB66" s="78">
        <f>AVERAGEIFS('WEEKLY DATA'!DB$11:DB$14576,'WEEKLY DATA'!$A$11:$A$14576,'MONTHLY DATA'!$A66,'WEEKLY DATA'!$B$11:$B$14576,'MONTHLY DATA'!$B66)</f>
        <v>264.8</v>
      </c>
      <c r="DC66" s="154">
        <f t="shared" si="37"/>
        <v>-1.4697674418604589E-2</v>
      </c>
      <c r="DD66" s="78">
        <f>AVERAGEIFS('WEEKLY DATA'!DD$11:DD$14576,'WEEKLY DATA'!$A$11:$A$14576,'MONTHLY DATA'!$A66,'WEEKLY DATA'!$B$11:$B$14576,'MONTHLY DATA'!$B66)</f>
        <v>272.2</v>
      </c>
      <c r="DE66" s="78">
        <f>AVERAGEIFS('WEEKLY DATA'!DE$11:DE$14576,'WEEKLY DATA'!$A$11:$A$14576,'MONTHLY DATA'!$A66,'WEEKLY DATA'!$B$11:$B$14576,'MONTHLY DATA'!$B66)</f>
        <v>282.2</v>
      </c>
      <c r="DF66" s="78">
        <f>AVERAGEIFS('WEEKLY DATA'!DF$11:DF$14576,'WEEKLY DATA'!$A$11:$A$14576,'MONTHLY DATA'!$A66,'WEEKLY DATA'!$B$11:$B$14576,'MONTHLY DATA'!$B66)</f>
        <v>277.2</v>
      </c>
      <c r="DG66" s="154">
        <f t="shared" si="38"/>
        <v>-2.9921259842519699E-2</v>
      </c>
      <c r="DH66" s="78">
        <f>AVERAGEIFS('WEEKLY DATA'!DH$11:DH$14576,'WEEKLY DATA'!$A$11:$A$14576,'MONTHLY DATA'!$A66,'WEEKLY DATA'!$B$11:$B$14576,'MONTHLY DATA'!$B66)</f>
        <v>242</v>
      </c>
      <c r="DI66" s="78">
        <f>AVERAGEIFS('WEEKLY DATA'!DI$11:DI$14576,'WEEKLY DATA'!$A$11:$A$14576,'MONTHLY DATA'!$A66,'WEEKLY DATA'!$B$11:$B$14576,'MONTHLY DATA'!$B66)</f>
        <v>252</v>
      </c>
      <c r="DJ66" s="78">
        <f>AVERAGEIFS('WEEKLY DATA'!DJ$11:DJ$14576,'WEEKLY DATA'!$A$11:$A$14576,'MONTHLY DATA'!$A66,'WEEKLY DATA'!$B$11:$B$14576,'MONTHLY DATA'!$B66)</f>
        <v>247</v>
      </c>
      <c r="DK66" s="154">
        <f t="shared" si="39"/>
        <v>5.0632911392400892E-4</v>
      </c>
      <c r="DL66" s="169">
        <f>AVERAGEIFS('WEEKLY DATA'!DL$11:DL$14576,'WEEKLY DATA'!$A$11:$A$14576,'MONTHLY DATA'!$A66,'WEEKLY DATA'!$B$11:$B$14576,'MONTHLY DATA'!$B66)</f>
        <v>242.4</v>
      </c>
      <c r="DM66" s="78">
        <f>AVERAGEIFS('WEEKLY DATA'!DM$11:DM$14576,'WEEKLY DATA'!$A$11:$A$14576,'MONTHLY DATA'!$A66,'WEEKLY DATA'!$B$11:$B$14576,'MONTHLY DATA'!$B66)</f>
        <v>252.4</v>
      </c>
      <c r="DN66" s="78">
        <f>AVERAGEIFS('WEEKLY DATA'!DN$11:DN$14576,'WEEKLY DATA'!$A$11:$A$14576,'MONTHLY DATA'!$A66,'WEEKLY DATA'!$B$11:$B$14576,'MONTHLY DATA'!$B66)</f>
        <v>247.4</v>
      </c>
      <c r="DO66" s="154">
        <f t="shared" si="13"/>
        <v>-9.0863200403834554E-4</v>
      </c>
      <c r="DP66" s="78">
        <f>AVERAGEIFS('WEEKLY DATA'!DP$11:DP$14576,'WEEKLY DATA'!$A$11:$A$14576,'MONTHLY DATA'!$A66,'WEEKLY DATA'!$B$11:$B$14576,'MONTHLY DATA'!$B66)</f>
        <v>211.4</v>
      </c>
      <c r="DQ66" s="78">
        <f>AVERAGEIFS('WEEKLY DATA'!DQ$11:DQ$14576,'WEEKLY DATA'!$A$11:$A$14576,'MONTHLY DATA'!$A66,'WEEKLY DATA'!$B$11:$B$14576,'MONTHLY DATA'!$B66)</f>
        <v>221.4</v>
      </c>
      <c r="DR66" s="78">
        <f>AVERAGEIFS('WEEKLY DATA'!DR$11:DR$14576,'WEEKLY DATA'!$A$11:$A$14576,'MONTHLY DATA'!$A66,'WEEKLY DATA'!$B$11:$B$14576,'MONTHLY DATA'!$B66)</f>
        <v>216.4</v>
      </c>
      <c r="DS66" s="154">
        <f t="shared" si="40"/>
        <v>-2.0260328239954717E-2</v>
      </c>
      <c r="DT66" s="78">
        <f>AVERAGEIFS('WEEKLY DATA'!DT$11:DT$14576,'WEEKLY DATA'!$A$11:$A$14576,'MONTHLY DATA'!$A66,'WEEKLY DATA'!$B$11:$B$14576,'MONTHLY DATA'!$B66)</f>
        <v>230.6</v>
      </c>
      <c r="DU66" s="78">
        <f>AVERAGEIFS('WEEKLY DATA'!DU$11:DU$14576,'WEEKLY DATA'!$A$11:$A$14576,'MONTHLY DATA'!$A66,'WEEKLY DATA'!$B$11:$B$14576,'MONTHLY DATA'!$B66)</f>
        <v>240.6</v>
      </c>
      <c r="DV66" s="78">
        <f>AVERAGEIFS('WEEKLY DATA'!DV$11:DV$14576,'WEEKLY DATA'!$A$11:$A$14576,'MONTHLY DATA'!$A66,'WEEKLY DATA'!$B$11:$B$14576,'MONTHLY DATA'!$B66)</f>
        <v>235.6</v>
      </c>
      <c r="DW66" s="154">
        <f t="shared" si="41"/>
        <v>-3.3435897435897477E-2</v>
      </c>
      <c r="DX66" s="78">
        <f>AVERAGEIFS('WEEKLY DATA'!DX$11:DX$14576,'WEEKLY DATA'!$A$11:$A$14576,'MONTHLY DATA'!$A66,'WEEKLY DATA'!$B$11:$B$14576,'MONTHLY DATA'!$B66)</f>
        <v>230</v>
      </c>
      <c r="DY66" s="78">
        <f>AVERAGEIFS('WEEKLY DATA'!DY$11:DY$14576,'WEEKLY DATA'!$A$11:$A$14576,'MONTHLY DATA'!$A66,'WEEKLY DATA'!$B$11:$B$14576,'MONTHLY DATA'!$B66)</f>
        <v>240</v>
      </c>
      <c r="DZ66" s="78">
        <f>AVERAGEIFS('WEEKLY DATA'!DZ$11:DZ$14576,'WEEKLY DATA'!$A$11:$A$14576,'MONTHLY DATA'!$A66,'WEEKLY DATA'!$B$11:$B$14576,'MONTHLY DATA'!$B66)</f>
        <v>235</v>
      </c>
      <c r="EA66" s="154">
        <f t="shared" si="42"/>
        <v>9.1250670960816294E-3</v>
      </c>
      <c r="EB66" s="78">
        <f>AVERAGEIFS('WEEKLY DATA'!EB$11:EB$14576,'WEEKLY DATA'!$A$11:$A$14576,'MONTHLY DATA'!$A66,'WEEKLY DATA'!$B$11:$B$14576,'MONTHLY DATA'!$B66)</f>
        <v>278.2</v>
      </c>
      <c r="EC66" s="78">
        <f>AVERAGEIFS('WEEKLY DATA'!EC$11:EC$14576,'WEEKLY DATA'!$A$11:$A$14576,'MONTHLY DATA'!$A66,'WEEKLY DATA'!$B$11:$B$14576,'MONTHLY DATA'!$B66)</f>
        <v>288.2</v>
      </c>
      <c r="ED66" s="78">
        <f>AVERAGEIFS('WEEKLY DATA'!ED$11:ED$14576,'WEEKLY DATA'!$A$11:$A$14576,'MONTHLY DATA'!$A66,'WEEKLY DATA'!$B$11:$B$14576,'MONTHLY DATA'!$B66)</f>
        <v>283.2</v>
      </c>
      <c r="EE66" s="154">
        <f t="shared" si="14"/>
        <v>7.0671378091868853E-4</v>
      </c>
      <c r="EF66" s="169">
        <f>AVERAGEIFS('WEEKLY DATA'!EF$11:EF$14576,'WEEKLY DATA'!$A$11:$A$14576,'MONTHLY DATA'!$A66,'WEEKLY DATA'!$B$11:$B$14576,'MONTHLY DATA'!$B66)</f>
        <v>246</v>
      </c>
      <c r="EG66" s="78">
        <f>AVERAGEIFS('WEEKLY DATA'!EG$11:EG$14576,'WEEKLY DATA'!$A$11:$A$14576,'MONTHLY DATA'!$A66,'WEEKLY DATA'!$B$11:$B$14576,'MONTHLY DATA'!$B66)</f>
        <v>257</v>
      </c>
      <c r="EH66" s="78">
        <f>AVERAGEIFS('WEEKLY DATA'!EH$11:EH$14576,'WEEKLY DATA'!$A$11:$A$14576,'MONTHLY DATA'!$A66,'WEEKLY DATA'!$B$11:$B$14576,'MONTHLY DATA'!$B66)</f>
        <v>251.5</v>
      </c>
      <c r="EI66" s="154">
        <f t="shared" si="43"/>
        <v>-3.0828516377649273E-2</v>
      </c>
      <c r="EJ66" s="78">
        <f>AVERAGEIFS('WEEKLY DATA'!EJ$11:EJ$14576,'WEEKLY DATA'!$A$11:$A$14576,'MONTHLY DATA'!$A66,'WEEKLY DATA'!$B$11:$B$14576,'MONTHLY DATA'!$B66)</f>
        <v>270</v>
      </c>
      <c r="EK66" s="78">
        <f>AVERAGEIFS('WEEKLY DATA'!EK$11:EK$14576,'WEEKLY DATA'!$A$11:$A$14576,'MONTHLY DATA'!$A66,'WEEKLY DATA'!$B$11:$B$14576,'MONTHLY DATA'!$B66)</f>
        <v>280</v>
      </c>
      <c r="EL66" s="78">
        <f>AVERAGEIFS('WEEKLY DATA'!EL$11:EL$14576,'WEEKLY DATA'!$A$11:$A$14576,'MONTHLY DATA'!$A66,'WEEKLY DATA'!$B$11:$B$14576,'MONTHLY DATA'!$B66)</f>
        <v>275</v>
      </c>
      <c r="EM66" s="154">
        <f t="shared" si="44"/>
        <v>-2.178746109381946E-2</v>
      </c>
      <c r="EN66" s="78">
        <f>AVERAGEIFS('WEEKLY DATA'!EN$11:EN$14576,'WEEKLY DATA'!$A$11:$A$14576,'MONTHLY DATA'!$A66,'WEEKLY DATA'!$B$11:$B$14576,'MONTHLY DATA'!$B66)</f>
        <v>220</v>
      </c>
      <c r="EO66" s="78">
        <f>AVERAGEIFS('WEEKLY DATA'!EO$11:EO$14576,'WEEKLY DATA'!$A$11:$A$14576,'MONTHLY DATA'!$A66,'WEEKLY DATA'!$B$11:$B$14576,'MONTHLY DATA'!$B66)</f>
        <v>229</v>
      </c>
      <c r="EP66" s="78">
        <f>AVERAGEIFS('WEEKLY DATA'!EP$11:EP$14576,'WEEKLY DATA'!$A$11:$A$14576,'MONTHLY DATA'!$A66,'WEEKLY DATA'!$B$11:$B$14576,'MONTHLY DATA'!$B66)</f>
        <v>224.5</v>
      </c>
      <c r="EQ66" s="154">
        <f t="shared" si="45"/>
        <v>-1.9449847179772162E-3</v>
      </c>
      <c r="ER66" s="78">
        <f>AVERAGEIFS('WEEKLY DATA'!ER$11:ER$14576,'WEEKLY DATA'!$A$11:$A$14576,'MONTHLY DATA'!$A66,'WEEKLY DATA'!$B$11:$B$14576,'MONTHLY DATA'!$B66)</f>
        <v>231.8</v>
      </c>
      <c r="ES66" s="78">
        <f>AVERAGEIFS('WEEKLY DATA'!ES$11:ES$14576,'WEEKLY DATA'!$A$11:$A$14576,'MONTHLY DATA'!$A66,'WEEKLY DATA'!$B$11:$B$14576,'MONTHLY DATA'!$B66)</f>
        <v>241.8</v>
      </c>
      <c r="ET66" s="78">
        <f>AVERAGEIFS('WEEKLY DATA'!ET$11:ET$14576,'WEEKLY DATA'!$A$11:$A$14576,'MONTHLY DATA'!$A66,'WEEKLY DATA'!$B$11:$B$14576,'MONTHLY DATA'!$B66)</f>
        <v>236.8</v>
      </c>
      <c r="EU66" s="154">
        <f t="shared" si="15"/>
        <v>-1.5896103896103853E-2</v>
      </c>
      <c r="EV66" s="78">
        <f>AVERAGEIFS('WEEKLY DATA'!EV$11:EV$14576,'WEEKLY DATA'!$A$11:$A$14576,'MONTHLY DATA'!$A66,'WEEKLY DATA'!$B$11:$B$14576,'MONTHLY DATA'!$B66)</f>
        <v>203</v>
      </c>
      <c r="EW66" s="78">
        <f>AVERAGEIFS('WEEKLY DATA'!EW$11:EW$14576,'WEEKLY DATA'!$A$11:$A$14576,'MONTHLY DATA'!$A66,'WEEKLY DATA'!$B$11:$B$14576,'MONTHLY DATA'!$B66)</f>
        <v>213</v>
      </c>
      <c r="EX66" s="78">
        <f>AVERAGEIFS('WEEKLY DATA'!EX$11:EX$14576,'WEEKLY DATA'!$A$11:$A$14576,'MONTHLY DATA'!$A66,'WEEKLY DATA'!$B$11:$B$14576,'MONTHLY DATA'!$B66)</f>
        <v>208</v>
      </c>
      <c r="EY66" s="154">
        <f t="shared" si="46"/>
        <v>-0.12650918635170605</v>
      </c>
      <c r="EZ66" s="78">
        <f>AVERAGEIFS('WEEKLY DATA'!EZ$11:EZ$14576,'WEEKLY DATA'!$A$11:$A$14576,'MONTHLY DATA'!$A66,'WEEKLY DATA'!$B$11:$B$14576,'MONTHLY DATA'!$B66)</f>
        <v>238.2</v>
      </c>
      <c r="FA66" s="78">
        <f>AVERAGEIFS('WEEKLY DATA'!FA$11:FA$14576,'WEEKLY DATA'!$A$11:$A$14576,'MONTHLY DATA'!$A66,'WEEKLY DATA'!$B$11:$B$14576,'MONTHLY DATA'!$B66)</f>
        <v>248.2</v>
      </c>
      <c r="FB66" s="78">
        <f>AVERAGEIFS('WEEKLY DATA'!FB$11:FB$14576,'WEEKLY DATA'!$A$11:$A$14576,'MONTHLY DATA'!$A66,'WEEKLY DATA'!$B$11:$B$14576,'MONTHLY DATA'!$B66)</f>
        <v>243.2</v>
      </c>
      <c r="FC66" s="154">
        <f t="shared" si="47"/>
        <v>1.863874345549732E-2</v>
      </c>
      <c r="FD66" s="78">
        <f>AVERAGEIFS('WEEKLY DATA'!FD$11:FD$14576,'WEEKLY DATA'!$A$11:$A$14576,'MONTHLY DATA'!$A66,'WEEKLY DATA'!$B$11:$B$14576,'MONTHLY DATA'!$B66)</f>
        <v>193</v>
      </c>
      <c r="FE66" s="78">
        <f>AVERAGEIFS('WEEKLY DATA'!FE$11:FE$14576,'WEEKLY DATA'!$A$11:$A$14576,'MONTHLY DATA'!$A66,'WEEKLY DATA'!$B$11:$B$14576,'MONTHLY DATA'!$B66)</f>
        <v>203</v>
      </c>
      <c r="FF66" s="78">
        <f>AVERAGEIFS('WEEKLY DATA'!FF$11:FF$14576,'WEEKLY DATA'!$A$11:$A$14576,'MONTHLY DATA'!$A66,'WEEKLY DATA'!$B$11:$B$14576,'MONTHLY DATA'!$B66)</f>
        <v>198</v>
      </c>
      <c r="FG66" s="154">
        <f t="shared" si="48"/>
        <v>0.10846745976207139</v>
      </c>
      <c r="FH66" s="78">
        <f>AVERAGEIFS('WEEKLY DATA'!FH$11:FH$14576,'WEEKLY DATA'!$A$11:$A$14576,'MONTHLY DATA'!$A66,'WEEKLY DATA'!$B$11:$B$14576,'MONTHLY DATA'!$B66)</f>
        <v>301</v>
      </c>
      <c r="FI66" s="78">
        <f>AVERAGEIFS('WEEKLY DATA'!FI$11:FI$14576,'WEEKLY DATA'!$A$11:$A$14576,'MONTHLY DATA'!$A66,'WEEKLY DATA'!$B$11:$B$14576,'MONTHLY DATA'!$B66)</f>
        <v>311.2</v>
      </c>
      <c r="FJ66" s="78">
        <f>AVERAGEIFS('WEEKLY DATA'!FJ$11:FJ$14576,'WEEKLY DATA'!$A$11:$A$14576,'MONTHLY DATA'!$A66,'WEEKLY DATA'!$B$11:$B$14576,'MONTHLY DATA'!$B66)</f>
        <v>306.10000000000002</v>
      </c>
      <c r="FK66" s="154">
        <f t="shared" si="16"/>
        <v>-3.2859399684044166E-2</v>
      </c>
      <c r="FL66" s="169">
        <f>AVERAGEIFS('WEEKLY DATA'!FL$11:FL$14576,'WEEKLY DATA'!$A$11:$A$14576,'MONTHLY DATA'!$A66,'WEEKLY DATA'!$B$11:$B$14576,'MONTHLY DATA'!$B66)</f>
        <v>280</v>
      </c>
      <c r="FM66" s="78">
        <f>AVERAGEIFS('WEEKLY DATA'!FM$11:FM$14576,'WEEKLY DATA'!$A$11:$A$14576,'MONTHLY DATA'!$A66,'WEEKLY DATA'!$B$11:$B$14576,'MONTHLY DATA'!$B66)</f>
        <v>290</v>
      </c>
      <c r="FN66" s="78">
        <f>AVERAGEIFS('WEEKLY DATA'!FN$11:FN$14576,'WEEKLY DATA'!$A$11:$A$14576,'MONTHLY DATA'!$A66,'WEEKLY DATA'!$B$11:$B$14576,'MONTHLY DATA'!$B66)</f>
        <v>285</v>
      </c>
      <c r="FO66" s="154">
        <f t="shared" si="49"/>
        <v>-2.1881838074397919E-3</v>
      </c>
      <c r="FP66" s="78">
        <f>AVERAGEIFS('WEEKLY DATA'!FP$11:FP$14576,'WEEKLY DATA'!$A$11:$A$14576,'MONTHLY DATA'!$A66,'WEEKLY DATA'!$B$11:$B$14576,'MONTHLY DATA'!$B66)</f>
        <v>287</v>
      </c>
      <c r="FQ66" s="78">
        <f>AVERAGEIFS('WEEKLY DATA'!FQ$11:FQ$14576,'WEEKLY DATA'!$A$11:$A$14576,'MONTHLY DATA'!$A66,'WEEKLY DATA'!$B$11:$B$14576,'MONTHLY DATA'!$B66)</f>
        <v>297</v>
      </c>
      <c r="FR66" s="78">
        <f>AVERAGEIFS('WEEKLY DATA'!FR$11:FR$14576,'WEEKLY DATA'!$A$11:$A$14576,'MONTHLY DATA'!$A66,'WEEKLY DATA'!$B$11:$B$14576,'MONTHLY DATA'!$B66)</f>
        <v>292</v>
      </c>
      <c r="FS66" s="154">
        <f t="shared" si="50"/>
        <v>-5.9574468085106247E-3</v>
      </c>
      <c r="FT66" s="78">
        <f>AVERAGEIFS('WEEKLY DATA'!FT$11:FT$14576,'WEEKLY DATA'!$A$11:$A$14576,'MONTHLY DATA'!$A66,'WEEKLY DATA'!$B$11:$B$14576,'MONTHLY DATA'!$B66)</f>
        <v>290</v>
      </c>
      <c r="FU66" s="78">
        <f>AVERAGEIFS('WEEKLY DATA'!FU$11:FU$14576,'WEEKLY DATA'!$A$11:$A$14576,'MONTHLY DATA'!$A66,'WEEKLY DATA'!$B$11:$B$14576,'MONTHLY DATA'!$B66)</f>
        <v>300</v>
      </c>
      <c r="FV66" s="78">
        <f>AVERAGEIFS('WEEKLY DATA'!FV$11:FV$14576,'WEEKLY DATA'!$A$11:$A$14576,'MONTHLY DATA'!$A66,'WEEKLY DATA'!$B$11:$B$14576,'MONTHLY DATA'!$B66)</f>
        <v>295</v>
      </c>
      <c r="FW66" s="154">
        <f t="shared" si="17"/>
        <v>3.0567685589519611E-2</v>
      </c>
      <c r="FX66" s="78">
        <f>AVERAGEIFS('WEEKLY DATA'!FX$11:FX$14576,'WEEKLY DATA'!$A$11:$A$14576,'MONTHLY DATA'!$A66,'WEEKLY DATA'!$B$11:$B$14576,'MONTHLY DATA'!$B66)</f>
        <v>232.4</v>
      </c>
      <c r="FY66" s="78">
        <f>AVERAGEIFS('WEEKLY DATA'!FY$11:FY$14576,'WEEKLY DATA'!$A$11:$A$14576,'MONTHLY DATA'!$A66,'WEEKLY DATA'!$B$11:$B$14576,'MONTHLY DATA'!$B66)</f>
        <v>242.4</v>
      </c>
      <c r="FZ66" s="78">
        <f>AVERAGEIFS('WEEKLY DATA'!FZ$11:FZ$14576,'WEEKLY DATA'!$A$11:$A$14576,'MONTHLY DATA'!$A66,'WEEKLY DATA'!$B$11:$B$14576,'MONTHLY DATA'!$B66)</f>
        <v>237.4</v>
      </c>
      <c r="GA66" s="154">
        <f t="shared" si="51"/>
        <v>1.3447171824973347E-2</v>
      </c>
      <c r="GB66" s="78">
        <f>AVERAGEIFS('WEEKLY DATA'!GB$11:GB$14576,'WEEKLY DATA'!$A$11:$A$14576,'MONTHLY DATA'!$A66,'WEEKLY DATA'!$B$11:$B$14576,'MONTHLY DATA'!$B66)</f>
        <v>334.6</v>
      </c>
      <c r="GC66" s="78">
        <f>AVERAGEIFS('WEEKLY DATA'!GC$11:GC$14576,'WEEKLY DATA'!$A$11:$A$14576,'MONTHLY DATA'!$A66,'WEEKLY DATA'!$B$11:$B$14576,'MONTHLY DATA'!$B66)</f>
        <v>344.6</v>
      </c>
      <c r="GD66" s="78">
        <f>AVERAGEIFS('WEEKLY DATA'!GD$11:GD$14576,'WEEKLY DATA'!$A$11:$A$14576,'MONTHLY DATA'!$A66,'WEEKLY DATA'!$B$11:$B$14576,'MONTHLY DATA'!$B66)</f>
        <v>339.6</v>
      </c>
      <c r="GE66" s="154">
        <f t="shared" si="18"/>
        <v>-3.009174311926488E-3</v>
      </c>
      <c r="GF66" s="169">
        <f>AVERAGEIFS('WEEKLY DATA'!GF$11:GF$14576,'WEEKLY DATA'!$A$11:$A$14576,'MONTHLY DATA'!$A66,'WEEKLY DATA'!$B$11:$B$14576,'MONTHLY DATA'!$B66)</f>
        <v>311.8</v>
      </c>
      <c r="GG66" s="78">
        <f>AVERAGEIFS('WEEKLY DATA'!GG$11:GG$14576,'WEEKLY DATA'!$A$11:$A$14576,'MONTHLY DATA'!$A66,'WEEKLY DATA'!$B$11:$B$14576,'MONTHLY DATA'!$B66)</f>
        <v>321.8</v>
      </c>
      <c r="GH66" s="78">
        <f>AVERAGEIFS('WEEKLY DATA'!GH$11:GH$14576,'WEEKLY DATA'!$A$11:$A$14576,'MONTHLY DATA'!$A66,'WEEKLY DATA'!$B$11:$B$14576,'MONTHLY DATA'!$B66)</f>
        <v>316.8</v>
      </c>
      <c r="GI66" s="154">
        <f t="shared" si="52"/>
        <v>-1.2314886983632034E-2</v>
      </c>
      <c r="GJ66" s="78">
        <f>AVERAGEIFS('WEEKLY DATA'!GJ$11:GJ$14576,'WEEKLY DATA'!$A$11:$A$14576,'MONTHLY DATA'!$A66,'WEEKLY DATA'!$B$11:$B$14576,'MONTHLY DATA'!$B66)</f>
        <v>322.2</v>
      </c>
      <c r="GK66" s="78">
        <f>AVERAGEIFS('WEEKLY DATA'!GK$11:GK$14576,'WEEKLY DATA'!$A$11:$A$14576,'MONTHLY DATA'!$A66,'WEEKLY DATA'!$B$11:$B$14576,'MONTHLY DATA'!$B66)</f>
        <v>332.2</v>
      </c>
      <c r="GL66" s="78">
        <f>AVERAGEIFS('WEEKLY DATA'!GL$11:GL$14576,'WEEKLY DATA'!$A$11:$A$14576,'MONTHLY DATA'!$A66,'WEEKLY DATA'!$B$11:$B$14576,'MONTHLY DATA'!$B66)</f>
        <v>327.2</v>
      </c>
      <c r="GM66" s="154">
        <f t="shared" si="53"/>
        <v>-1.3343384847342654E-2</v>
      </c>
      <c r="GN66" s="78">
        <f>AVERAGEIFS('WEEKLY DATA'!GN$11:GN$14576,'WEEKLY DATA'!$A$11:$A$14576,'MONTHLY DATA'!$A66,'WEEKLY DATA'!$B$11:$B$14576,'MONTHLY DATA'!$B66)</f>
        <v>304</v>
      </c>
      <c r="GO66" s="78">
        <f>AVERAGEIFS('WEEKLY DATA'!GO$11:GO$14576,'WEEKLY DATA'!$A$11:$A$14576,'MONTHLY DATA'!$A66,'WEEKLY DATA'!$B$11:$B$14576,'MONTHLY DATA'!$B66)</f>
        <v>314</v>
      </c>
      <c r="GP66" s="78">
        <f>AVERAGEIFS('WEEKLY DATA'!GP$11:GP$14576,'WEEKLY DATA'!$A$11:$A$14576,'MONTHLY DATA'!$A66,'WEEKLY DATA'!$B$11:$B$14576,'MONTHLY DATA'!$B66)</f>
        <v>309</v>
      </c>
      <c r="GQ66" s="154">
        <f t="shared" si="54"/>
        <v>-2.5236593059936863E-2</v>
      </c>
      <c r="GR66" s="78"/>
    </row>
    <row r="67" spans="1:200" ht="15.75" x14ac:dyDescent="0.25">
      <c r="A67">
        <f t="shared" si="4"/>
        <v>9</v>
      </c>
      <c r="B67">
        <f t="shared" si="5"/>
        <v>2014</v>
      </c>
      <c r="C67" s="86">
        <v>41883</v>
      </c>
      <c r="D67" s="78">
        <f>AVERAGEIFS('WEEKLY DATA'!D$11:D$14576,'WEEKLY DATA'!$A$11:$A$14576,'MONTHLY DATA'!$A67,'WEEKLY DATA'!$B$11:$B$14576,'MONTHLY DATA'!$B67)</f>
        <v>368.75</v>
      </c>
      <c r="E67" s="78">
        <f>AVERAGEIFS('WEEKLY DATA'!E$11:E$14576,'WEEKLY DATA'!$A$11:$A$14576,'MONTHLY DATA'!$A67,'WEEKLY DATA'!$B$11:$B$14576,'MONTHLY DATA'!$B67)</f>
        <v>378.75</v>
      </c>
      <c r="F67" s="78">
        <f>AVERAGEIFS('WEEKLY DATA'!F$11:F$14576,'WEEKLY DATA'!$A$11:$A$14576,'MONTHLY DATA'!$A67,'WEEKLY DATA'!$B$11:$B$14576,'MONTHLY DATA'!$B67)</f>
        <v>373.75</v>
      </c>
      <c r="G67" s="154">
        <f t="shared" si="6"/>
        <v>-2.3131207527443909E-2</v>
      </c>
      <c r="H67" s="169">
        <f>AVERAGEIFS('WEEKLY DATA'!H$11:H$14576,'WEEKLY DATA'!$A$11:$A$14576,'MONTHLY DATA'!$A67,'WEEKLY DATA'!$B$11:$B$14576,'MONTHLY DATA'!$B67)</f>
        <v>427.25</v>
      </c>
      <c r="I67" s="78">
        <f>AVERAGEIFS('WEEKLY DATA'!I$11:I$14576,'WEEKLY DATA'!$A$11:$A$14576,'MONTHLY DATA'!$A67,'WEEKLY DATA'!$B$11:$B$14576,'MONTHLY DATA'!$B67)</f>
        <v>437.25</v>
      </c>
      <c r="J67" s="78">
        <f>AVERAGEIFS('WEEKLY DATA'!J$11:J$14576,'WEEKLY DATA'!$A$11:$A$14576,'MONTHLY DATA'!$A67,'WEEKLY DATA'!$B$11:$B$14576,'MONTHLY DATA'!$B67)</f>
        <v>432.25</v>
      </c>
      <c r="K67" s="154">
        <f t="shared" si="19"/>
        <v>-3.299776286353473E-2</v>
      </c>
      <c r="L67" s="169">
        <f>AVERAGEIFS('WEEKLY DATA'!L$11:L$14576,'WEEKLY DATA'!$A$11:$A$14576,'MONTHLY DATA'!$A67,'WEEKLY DATA'!$B$11:$B$14576,'MONTHLY DATA'!$B67)</f>
        <v>341.25</v>
      </c>
      <c r="M67" s="78">
        <f>AVERAGEIFS('WEEKLY DATA'!M$11:M$14576,'WEEKLY DATA'!$A$11:$A$14576,'MONTHLY DATA'!$A67,'WEEKLY DATA'!$B$11:$B$14576,'MONTHLY DATA'!$B67)</f>
        <v>351.25</v>
      </c>
      <c r="N67" s="78">
        <f>AVERAGEIFS('WEEKLY DATA'!N$11:N$14576,'WEEKLY DATA'!$A$11:$A$14576,'MONTHLY DATA'!$A67,'WEEKLY DATA'!$B$11:$B$14576,'MONTHLY DATA'!$B67)</f>
        <v>346.25</v>
      </c>
      <c r="O67" s="154">
        <f t="shared" si="20"/>
        <v>1.2426900584795231E-2</v>
      </c>
      <c r="P67" s="169">
        <f>AVERAGEIFS('WEEKLY DATA'!P$11:P$14576,'WEEKLY DATA'!$A$11:$A$14576,'MONTHLY DATA'!$A67,'WEEKLY DATA'!$B$11:$B$14576,'MONTHLY DATA'!$B67)</f>
        <v>312.5</v>
      </c>
      <c r="Q67" s="78">
        <f>AVERAGEIFS('WEEKLY DATA'!Q$11:Q$14576,'WEEKLY DATA'!$A$11:$A$14576,'MONTHLY DATA'!$A67,'WEEKLY DATA'!$B$11:$B$14576,'MONTHLY DATA'!$B67)</f>
        <v>322.5</v>
      </c>
      <c r="R67" s="78">
        <f>AVERAGEIFS('WEEKLY DATA'!R$11:R$14576,'WEEKLY DATA'!$A$11:$A$14576,'MONTHLY DATA'!$A67,'WEEKLY DATA'!$B$11:$B$14576,'MONTHLY DATA'!$B67)</f>
        <v>317.5</v>
      </c>
      <c r="S67" s="154">
        <f t="shared" si="21"/>
        <v>2.8839922229423109E-2</v>
      </c>
      <c r="T67" s="169">
        <f>AVERAGEIFS('WEEKLY DATA'!T$11:T$14576,'WEEKLY DATA'!$A$11:$A$14576,'MONTHLY DATA'!$A67,'WEEKLY DATA'!$B$11:$B$14576,'MONTHLY DATA'!$B67)</f>
        <v>318.25</v>
      </c>
      <c r="U67" s="78">
        <f>AVERAGEIFS('WEEKLY DATA'!U$11:U$14576,'WEEKLY DATA'!$A$11:$A$14576,'MONTHLY DATA'!$A67,'WEEKLY DATA'!$B$11:$B$14576,'MONTHLY DATA'!$B67)</f>
        <v>328.25</v>
      </c>
      <c r="V67" s="78">
        <f>AVERAGEIFS('WEEKLY DATA'!V$11:V$14576,'WEEKLY DATA'!$A$11:$A$14576,'MONTHLY DATA'!$A67,'WEEKLY DATA'!$B$11:$B$14576,'MONTHLY DATA'!$B67)</f>
        <v>323.25</v>
      </c>
      <c r="W67" s="154">
        <f t="shared" si="7"/>
        <v>-3.1605751947273886E-2</v>
      </c>
      <c r="X67" s="169">
        <f>AVERAGEIFS('WEEKLY DATA'!X$11:X$14576,'WEEKLY DATA'!$A$11:$A$14576,'MONTHLY DATA'!$A67,'WEEKLY DATA'!$B$11:$B$14576,'MONTHLY DATA'!$B67)</f>
        <v>310.25</v>
      </c>
      <c r="Y67" s="78">
        <f>AVERAGEIFS('WEEKLY DATA'!Y$11:Y$14576,'WEEKLY DATA'!$A$11:$A$14576,'MONTHLY DATA'!$A67,'WEEKLY DATA'!$B$11:$B$14576,'MONTHLY DATA'!$B67)</f>
        <v>320.25</v>
      </c>
      <c r="Z67" s="78">
        <f>AVERAGEIFS('WEEKLY DATA'!Z$11:Z$14576,'WEEKLY DATA'!$A$11:$A$14576,'MONTHLY DATA'!$A67,'WEEKLY DATA'!$B$11:$B$14576,'MONTHLY DATA'!$B67)</f>
        <v>315.25</v>
      </c>
      <c r="AA67" s="154">
        <f t="shared" si="22"/>
        <v>-4.7870733917245611E-2</v>
      </c>
      <c r="AB67" s="169">
        <f>AVERAGEIFS('WEEKLY DATA'!AB$11:AB$14576,'WEEKLY DATA'!$A$11:$A$14576,'MONTHLY DATA'!$A67,'WEEKLY DATA'!$B$11:$B$14576,'MONTHLY DATA'!$B67)</f>
        <v>361.75</v>
      </c>
      <c r="AC67" s="78">
        <f>AVERAGEIFS('WEEKLY DATA'!AC$11:AC$14576,'WEEKLY DATA'!$A$11:$A$14576,'MONTHLY DATA'!$A67,'WEEKLY DATA'!$B$11:$B$14576,'MONTHLY DATA'!$B67)</f>
        <v>371.75</v>
      </c>
      <c r="AD67" s="78">
        <f>AVERAGEIFS('WEEKLY DATA'!AD$11:AD$14576,'WEEKLY DATA'!$A$11:$A$14576,'MONTHLY DATA'!$A67,'WEEKLY DATA'!$B$11:$B$14576,'MONTHLY DATA'!$B67)</f>
        <v>366.75</v>
      </c>
      <c r="AE67" s="154">
        <f t="shared" si="23"/>
        <v>-8.0827067669172914E-2</v>
      </c>
      <c r="AF67" s="169">
        <f>AVERAGEIFS('WEEKLY DATA'!AF$11:AF$14576,'WEEKLY DATA'!$A$11:$A$14576,'MONTHLY DATA'!$A67,'WEEKLY DATA'!$B$11:$B$14576,'MONTHLY DATA'!$B67)</f>
        <v>288.75</v>
      </c>
      <c r="AG67" s="78">
        <f>AVERAGEIFS('WEEKLY DATA'!AG$11:AG$14576,'WEEKLY DATA'!$A$11:$A$14576,'MONTHLY DATA'!$A67,'WEEKLY DATA'!$B$11:$B$14576,'MONTHLY DATA'!$B67)</f>
        <v>298.75</v>
      </c>
      <c r="AH67" s="78">
        <f>AVERAGEIFS('WEEKLY DATA'!AH$11:AH$14576,'WEEKLY DATA'!$A$11:$A$14576,'MONTHLY DATA'!$A67,'WEEKLY DATA'!$B$11:$B$14576,'MONTHLY DATA'!$B67)</f>
        <v>293.75</v>
      </c>
      <c r="AI67" s="154">
        <f t="shared" si="24"/>
        <v>1.3630089717046268E-2</v>
      </c>
      <c r="AJ67" s="169">
        <f>AVERAGEIFS('WEEKLY DATA'!AJ$11:AJ$14576,'WEEKLY DATA'!$A$11:$A$14576,'MONTHLY DATA'!$A67,'WEEKLY DATA'!$B$11:$B$14576,'MONTHLY DATA'!$B67)</f>
        <v>340.5</v>
      </c>
      <c r="AK67" s="78">
        <f>AVERAGEIFS('WEEKLY DATA'!AK$11:AK$14576,'WEEKLY DATA'!$A$11:$A$14576,'MONTHLY DATA'!$A67,'WEEKLY DATA'!$B$11:$B$14576,'MONTHLY DATA'!$B67)</f>
        <v>350.5</v>
      </c>
      <c r="AL67" s="78">
        <f>AVERAGEIFS('WEEKLY DATA'!AL$11:AL$14576,'WEEKLY DATA'!$A$11:$A$14576,'MONTHLY DATA'!$A67,'WEEKLY DATA'!$B$11:$B$14576,'MONTHLY DATA'!$B67)</f>
        <v>345.5</v>
      </c>
      <c r="AM67" s="154">
        <f t="shared" si="8"/>
        <v>-4.5052515201769006E-2</v>
      </c>
      <c r="AN67" s="169">
        <f>AVERAGEIFS('WEEKLY DATA'!AN$11:AN$14576,'WEEKLY DATA'!$A$11:$A$14576,'MONTHLY DATA'!$A67,'WEEKLY DATA'!$B$11:$B$14576,'MONTHLY DATA'!$B67)</f>
        <v>335.75</v>
      </c>
      <c r="AO67" s="78">
        <f>AVERAGEIFS('WEEKLY DATA'!AO$11:AO$14576,'WEEKLY DATA'!$A$11:$A$14576,'MONTHLY DATA'!$A67,'WEEKLY DATA'!$B$11:$B$14576,'MONTHLY DATA'!$B67)</f>
        <v>345.75</v>
      </c>
      <c r="AP67" s="78">
        <f>AVERAGEIFS('WEEKLY DATA'!AP$11:AP$14576,'WEEKLY DATA'!$A$11:$A$14576,'MONTHLY DATA'!$A67,'WEEKLY DATA'!$B$11:$B$14576,'MONTHLY DATA'!$B67)</f>
        <v>340.75</v>
      </c>
      <c r="AQ67" s="154">
        <f t="shared" si="25"/>
        <v>-3.4702549575070796E-2</v>
      </c>
      <c r="AR67" s="169">
        <f>AVERAGEIFS('WEEKLY DATA'!AR$11:AR$14576,'WEEKLY DATA'!$A$11:$A$14576,'MONTHLY DATA'!$A67,'WEEKLY DATA'!$B$11:$B$14576,'MONTHLY DATA'!$B67)</f>
        <v>352.25</v>
      </c>
      <c r="AS67" s="78">
        <f>AVERAGEIFS('WEEKLY DATA'!AS$11:AS$14576,'WEEKLY DATA'!$A$11:$A$14576,'MONTHLY DATA'!$A67,'WEEKLY DATA'!$B$11:$B$14576,'MONTHLY DATA'!$B67)</f>
        <v>362.25</v>
      </c>
      <c r="AT67" s="78">
        <f>AVERAGEIFS('WEEKLY DATA'!AT$11:AT$14576,'WEEKLY DATA'!$A$11:$A$14576,'MONTHLY DATA'!$A67,'WEEKLY DATA'!$B$11:$B$14576,'MONTHLY DATA'!$B67)</f>
        <v>357.25</v>
      </c>
      <c r="AU67" s="154">
        <f t="shared" si="26"/>
        <v>-2.6566757493188042E-2</v>
      </c>
      <c r="AV67" s="169">
        <f>AVERAGEIFS('WEEKLY DATA'!AV$11:AV$14576,'WEEKLY DATA'!$A$11:$A$14576,'MONTHLY DATA'!$A67,'WEEKLY DATA'!$B$11:$B$14576,'MONTHLY DATA'!$B67)</f>
        <v>314.5</v>
      </c>
      <c r="AW67" s="78">
        <f>AVERAGEIFS('WEEKLY DATA'!AW$11:AW$14576,'WEEKLY DATA'!$A$11:$A$14576,'MONTHLY DATA'!$A67,'WEEKLY DATA'!$B$11:$B$14576,'MONTHLY DATA'!$B67)</f>
        <v>324.5</v>
      </c>
      <c r="AX67" s="78">
        <f>AVERAGEIFS('WEEKLY DATA'!AX$11:AX$14576,'WEEKLY DATA'!$A$11:$A$14576,'MONTHLY DATA'!$A67,'WEEKLY DATA'!$B$11:$B$14576,'MONTHLY DATA'!$B67)</f>
        <v>319.5</v>
      </c>
      <c r="AY67" s="154">
        <f t="shared" si="27"/>
        <v>-5.417406749555953E-2</v>
      </c>
      <c r="AZ67" s="169">
        <f>AVERAGEIFS('WEEKLY DATA'!AZ$11:AZ$14576,'WEEKLY DATA'!$A$11:$A$14576,'MONTHLY DATA'!$A67,'WEEKLY DATA'!$B$11:$B$14576,'MONTHLY DATA'!$B67)</f>
        <v>250.75</v>
      </c>
      <c r="BA67" s="78">
        <f>AVERAGEIFS('WEEKLY DATA'!BA$11:BA$14576,'WEEKLY DATA'!$A$11:$A$14576,'MONTHLY DATA'!$A67,'WEEKLY DATA'!$B$11:$B$14576,'MONTHLY DATA'!$B67)</f>
        <v>260.75</v>
      </c>
      <c r="BB67" s="78">
        <f>AVERAGEIFS('WEEKLY DATA'!BB$11:BB$14576,'WEEKLY DATA'!$A$11:$A$14576,'MONTHLY DATA'!$A67,'WEEKLY DATA'!$B$11:$B$14576,'MONTHLY DATA'!$B67)</f>
        <v>255.75</v>
      </c>
      <c r="BC67" s="154">
        <f t="shared" si="9"/>
        <v>8.2768839966130381E-2</v>
      </c>
      <c r="BD67" s="169">
        <f>AVERAGEIFS('WEEKLY DATA'!BD$11:BD$14576,'WEEKLY DATA'!$A$11:$A$14576,'MONTHLY DATA'!$A67,'WEEKLY DATA'!$B$11:$B$14576,'MONTHLY DATA'!$B67)</f>
        <v>228.75</v>
      </c>
      <c r="BE67" s="78">
        <f>AVERAGEIFS('WEEKLY DATA'!BE$11:BE$14576,'WEEKLY DATA'!$A$11:$A$14576,'MONTHLY DATA'!$A67,'WEEKLY DATA'!$B$11:$B$14576,'MONTHLY DATA'!$B67)</f>
        <v>238.75</v>
      </c>
      <c r="BF67" s="78">
        <f>AVERAGEIFS('WEEKLY DATA'!BF$11:BF$14576,'WEEKLY DATA'!$A$11:$A$14576,'MONTHLY DATA'!$A67,'WEEKLY DATA'!$B$11:$B$14576,'MONTHLY DATA'!$B67)</f>
        <v>233.75</v>
      </c>
      <c r="BG67" s="154">
        <f t="shared" si="28"/>
        <v>8.9235787511649622E-2</v>
      </c>
      <c r="BH67" s="169">
        <f>AVERAGEIFS('WEEKLY DATA'!BH$11:BH$14576,'WEEKLY DATA'!$A$11:$A$14576,'MONTHLY DATA'!$A67,'WEEKLY DATA'!$B$11:$B$14576,'MONTHLY DATA'!$B67)</f>
        <v>288.75</v>
      </c>
      <c r="BI67" s="78">
        <f>AVERAGEIFS('WEEKLY DATA'!BI$11:BI$14576,'WEEKLY DATA'!$A$11:$A$14576,'MONTHLY DATA'!$A67,'WEEKLY DATA'!$B$11:$B$14576,'MONTHLY DATA'!$B67)</f>
        <v>298.75</v>
      </c>
      <c r="BJ67" s="78">
        <f>AVERAGEIFS('WEEKLY DATA'!BJ$11:BJ$14576,'WEEKLY DATA'!$A$11:$A$14576,'MONTHLY DATA'!$A67,'WEEKLY DATA'!$B$11:$B$14576,'MONTHLY DATA'!$B67)</f>
        <v>293.75</v>
      </c>
      <c r="BK67" s="154">
        <f t="shared" si="29"/>
        <v>-0.18175487465181062</v>
      </c>
      <c r="BL67" s="169">
        <f>AVERAGEIFS('WEEKLY DATA'!BL$11:BL$14576,'WEEKLY DATA'!$A$11:$A$14576,'MONTHLY DATA'!$A67,'WEEKLY DATA'!$B$11:$B$14576,'MONTHLY DATA'!$B67)</f>
        <v>279.5</v>
      </c>
      <c r="BM67" s="78">
        <f>AVERAGEIFS('WEEKLY DATA'!BM$11:BM$14576,'WEEKLY DATA'!$A$11:$A$14576,'MONTHLY DATA'!$A67,'WEEKLY DATA'!$B$11:$B$14576,'MONTHLY DATA'!$B67)</f>
        <v>289.5</v>
      </c>
      <c r="BN67" s="78">
        <f>AVERAGEIFS('WEEKLY DATA'!BN$11:BN$14576,'WEEKLY DATA'!$A$11:$A$14576,'MONTHLY DATA'!$A67,'WEEKLY DATA'!$B$11:$B$14576,'MONTHLY DATA'!$B67)</f>
        <v>284.5</v>
      </c>
      <c r="BO67" s="154">
        <f t="shared" si="30"/>
        <v>-0.10926737633061989</v>
      </c>
      <c r="BP67" s="78">
        <f>AVERAGEIFS('WEEKLY DATA'!BP$11:BP$14576,'WEEKLY DATA'!$A$11:$A$14576,'MONTHLY DATA'!$A67,'WEEKLY DATA'!$B$11:$B$14576,'MONTHLY DATA'!$B67)</f>
        <v>275.25</v>
      </c>
      <c r="BQ67" s="78">
        <f>AVERAGEIFS('WEEKLY DATA'!BQ$11:BQ$14576,'WEEKLY DATA'!$A$11:$A$14576,'MONTHLY DATA'!$A67,'WEEKLY DATA'!$B$11:$B$14576,'MONTHLY DATA'!$B67)</f>
        <v>285.25</v>
      </c>
      <c r="BR67" s="78">
        <f>AVERAGEIFS('WEEKLY DATA'!BR$11:BR$14576,'WEEKLY DATA'!$A$11:$A$14576,'MONTHLY DATA'!$A67,'WEEKLY DATA'!$B$11:$B$14576,'MONTHLY DATA'!$B67)</f>
        <v>280.25</v>
      </c>
      <c r="BS67" s="154">
        <f t="shared" si="10"/>
        <v>8.9618973561430781E-2</v>
      </c>
      <c r="BT67" s="78">
        <f>AVERAGEIFS('WEEKLY DATA'!BT$11:BT$14576,'WEEKLY DATA'!$A$11:$A$14576,'MONTHLY DATA'!$A67,'WEEKLY DATA'!$B$11:$B$14576,'MONTHLY DATA'!$B67)</f>
        <v>250.5</v>
      </c>
      <c r="BU67" s="78">
        <f>AVERAGEIFS('WEEKLY DATA'!BU$11:BU$14576,'WEEKLY DATA'!$A$11:$A$14576,'MONTHLY DATA'!$A67,'WEEKLY DATA'!$B$11:$B$14576,'MONTHLY DATA'!$B67)</f>
        <v>260.5</v>
      </c>
      <c r="BV67" s="78">
        <f>AVERAGEIFS('WEEKLY DATA'!BV$11:BV$14576,'WEEKLY DATA'!$A$11:$A$14576,'MONTHLY DATA'!$A67,'WEEKLY DATA'!$B$11:$B$14576,'MONTHLY DATA'!$B67)</f>
        <v>255.5</v>
      </c>
      <c r="BW67" s="154">
        <f t="shared" si="31"/>
        <v>8.2627118644067687E-2</v>
      </c>
      <c r="BX67" s="78">
        <f>AVERAGEIFS('WEEKLY DATA'!BX$11:BX$14576,'WEEKLY DATA'!$A$11:$A$14576,'MONTHLY DATA'!$A67,'WEEKLY DATA'!$B$11:$B$14576,'MONTHLY DATA'!$B67)</f>
        <v>264.25</v>
      </c>
      <c r="BY67" s="78">
        <f>AVERAGEIFS('WEEKLY DATA'!BY$11:BY$14576,'WEEKLY DATA'!$A$11:$A$14576,'MONTHLY DATA'!$A67,'WEEKLY DATA'!$B$11:$B$14576,'MONTHLY DATA'!$B67)</f>
        <v>274.25</v>
      </c>
      <c r="BZ67" s="78">
        <f>AVERAGEIFS('WEEKLY DATA'!BZ$11:BZ$14576,'WEEKLY DATA'!$A$11:$A$14576,'MONTHLY DATA'!$A67,'WEEKLY DATA'!$B$11:$B$14576,'MONTHLY DATA'!$B67)</f>
        <v>269.25</v>
      </c>
      <c r="CA67" s="154">
        <f t="shared" si="32"/>
        <v>9.0080971659919129E-2</v>
      </c>
      <c r="CB67" s="78">
        <f>AVERAGEIFS('WEEKLY DATA'!CB$11:CB$14576,'WEEKLY DATA'!$A$11:$A$14576,'MONTHLY DATA'!$A67,'WEEKLY DATA'!$B$11:$B$14576,'MONTHLY DATA'!$B67)</f>
        <v>233.25</v>
      </c>
      <c r="CC67" s="78">
        <f>AVERAGEIFS('WEEKLY DATA'!CC$11:CC$14576,'WEEKLY DATA'!$A$11:$A$14576,'MONTHLY DATA'!$A67,'WEEKLY DATA'!$B$11:$B$14576,'MONTHLY DATA'!$B67)</f>
        <v>243.25</v>
      </c>
      <c r="CD67" s="78">
        <f>AVERAGEIFS('WEEKLY DATA'!CD$11:CD$14576,'WEEKLY DATA'!$A$11:$A$14576,'MONTHLY DATA'!$A67,'WEEKLY DATA'!$B$11:$B$14576,'MONTHLY DATA'!$B67)</f>
        <v>238.25</v>
      </c>
      <c r="CE67" s="154">
        <f t="shared" si="33"/>
        <v>4.0393013100436637E-2</v>
      </c>
      <c r="CF67" s="78">
        <f>AVERAGEIFS('WEEKLY DATA'!CF$11:CF$14576,'WEEKLY DATA'!$A$11:$A$14576,'MONTHLY DATA'!$A67,'WEEKLY DATA'!$B$11:$B$14576,'MONTHLY DATA'!$B67)</f>
        <v>263.25</v>
      </c>
      <c r="CG67" s="78">
        <f>AVERAGEIFS('WEEKLY DATA'!CG$11:CG$14576,'WEEKLY DATA'!$A$11:$A$14576,'MONTHLY DATA'!$A67,'WEEKLY DATA'!$B$11:$B$14576,'MONTHLY DATA'!$B67)</f>
        <v>273.25</v>
      </c>
      <c r="CH67" s="78">
        <f>AVERAGEIFS('WEEKLY DATA'!CH$11:CH$14576,'WEEKLY DATA'!$A$11:$A$14576,'MONTHLY DATA'!$A67,'WEEKLY DATA'!$B$11:$B$14576,'MONTHLY DATA'!$B67)</f>
        <v>268.25</v>
      </c>
      <c r="CI67" s="154">
        <f t="shared" si="11"/>
        <v>7.3859087269815715E-2</v>
      </c>
      <c r="CJ67" s="78">
        <f>AVERAGEIFS('WEEKLY DATA'!CJ$11:CJ$14576,'WEEKLY DATA'!$A$11:$A$14576,'MONTHLY DATA'!$A67,'WEEKLY DATA'!$B$11:$B$14576,'MONTHLY DATA'!$B67)</f>
        <v>233</v>
      </c>
      <c r="CK67" s="78">
        <f>AVERAGEIFS('WEEKLY DATA'!CK$11:CK$14576,'WEEKLY DATA'!$A$11:$A$14576,'MONTHLY DATA'!$A67,'WEEKLY DATA'!$B$11:$B$14576,'MONTHLY DATA'!$B67)</f>
        <v>243</v>
      </c>
      <c r="CL67" s="78">
        <f>AVERAGEIFS('WEEKLY DATA'!CL$11:CL$14576,'WEEKLY DATA'!$A$11:$A$14576,'MONTHLY DATA'!$A67,'WEEKLY DATA'!$B$11:$B$14576,'MONTHLY DATA'!$B67)</f>
        <v>238</v>
      </c>
      <c r="CM67" s="154">
        <f t="shared" si="34"/>
        <v>7.9854809437386542E-2</v>
      </c>
      <c r="CN67" s="78">
        <f>AVERAGEIFS('WEEKLY DATA'!CN$11:CN$14576,'WEEKLY DATA'!$A$11:$A$14576,'MONTHLY DATA'!$A67,'WEEKLY DATA'!$B$11:$B$14576,'MONTHLY DATA'!$B67)</f>
        <v>247.75</v>
      </c>
      <c r="CO67" s="78">
        <f>AVERAGEIFS('WEEKLY DATA'!CO$11:CO$14576,'WEEKLY DATA'!$A$11:$A$14576,'MONTHLY DATA'!$A67,'WEEKLY DATA'!$B$11:$B$14576,'MONTHLY DATA'!$B67)</f>
        <v>257.75</v>
      </c>
      <c r="CP67" s="78">
        <f>AVERAGEIFS('WEEKLY DATA'!CP$11:CP$14576,'WEEKLY DATA'!$A$11:$A$14576,'MONTHLY DATA'!$A67,'WEEKLY DATA'!$B$11:$B$14576,'MONTHLY DATA'!$B67)</f>
        <v>252.75</v>
      </c>
      <c r="CQ67" s="154">
        <f t="shared" si="35"/>
        <v>6.1083123425692776E-2</v>
      </c>
      <c r="CR67" s="78">
        <f>AVERAGEIFS('WEEKLY DATA'!CR$11:CR$14576,'WEEKLY DATA'!$A$11:$A$14576,'MONTHLY DATA'!$A67,'WEEKLY DATA'!$B$11:$B$14576,'MONTHLY DATA'!$B67)</f>
        <v>231.75</v>
      </c>
      <c r="CS67" s="78">
        <f>AVERAGEIFS('WEEKLY DATA'!CS$11:CS$14576,'WEEKLY DATA'!$A$11:$A$14576,'MONTHLY DATA'!$A67,'WEEKLY DATA'!$B$11:$B$14576,'MONTHLY DATA'!$B67)</f>
        <v>241.75</v>
      </c>
      <c r="CT67" s="78">
        <f>AVERAGEIFS('WEEKLY DATA'!CT$11:CT$14576,'WEEKLY DATA'!$A$11:$A$14576,'MONTHLY DATA'!$A67,'WEEKLY DATA'!$B$11:$B$14576,'MONTHLY DATA'!$B67)</f>
        <v>236.75</v>
      </c>
      <c r="CU67" s="154">
        <f t="shared" si="36"/>
        <v>5.222222222222217E-2</v>
      </c>
      <c r="CV67" s="169">
        <f>AVERAGEIFS('WEEKLY DATA'!CV$11:CV$14576,'WEEKLY DATA'!$A$11:$A$14576,'MONTHLY DATA'!$A67,'WEEKLY DATA'!$B$11:$B$14576,'MONTHLY DATA'!$B67)</f>
        <v>297.25</v>
      </c>
      <c r="CW67" s="78">
        <f>AVERAGEIFS('WEEKLY DATA'!CW$11:CW$14576,'WEEKLY DATA'!$A$11:$A$14576,'MONTHLY DATA'!$A67,'WEEKLY DATA'!$B$11:$B$14576,'MONTHLY DATA'!$B67)</f>
        <v>307.25</v>
      </c>
      <c r="CX67" s="78">
        <f>AVERAGEIFS('WEEKLY DATA'!CX$11:CX$14576,'WEEKLY DATA'!$A$11:$A$14576,'MONTHLY DATA'!$A67,'WEEKLY DATA'!$B$11:$B$14576,'MONTHLY DATA'!$B67)</f>
        <v>302.25</v>
      </c>
      <c r="CY67" s="154">
        <f t="shared" si="12"/>
        <v>5.4605722260990808E-2</v>
      </c>
      <c r="CZ67" s="169">
        <f>AVERAGEIFS('WEEKLY DATA'!CZ$11:CZ$14576,'WEEKLY DATA'!$A$11:$A$14576,'MONTHLY DATA'!$A67,'WEEKLY DATA'!$B$11:$B$14576,'MONTHLY DATA'!$B67)</f>
        <v>270.75</v>
      </c>
      <c r="DA67" s="78">
        <f>AVERAGEIFS('WEEKLY DATA'!DA$11:DA$14576,'WEEKLY DATA'!$A$11:$A$14576,'MONTHLY DATA'!$A67,'WEEKLY DATA'!$B$11:$B$14576,'MONTHLY DATA'!$B67)</f>
        <v>280.75</v>
      </c>
      <c r="DB67" s="78">
        <f>AVERAGEIFS('WEEKLY DATA'!DB$11:DB$14576,'WEEKLY DATA'!$A$11:$A$14576,'MONTHLY DATA'!$A67,'WEEKLY DATA'!$B$11:$B$14576,'MONTHLY DATA'!$B67)</f>
        <v>275.75</v>
      </c>
      <c r="DC67" s="154">
        <f t="shared" si="37"/>
        <v>4.135196374622363E-2</v>
      </c>
      <c r="DD67" s="78">
        <f>AVERAGEIFS('WEEKLY DATA'!DD$11:DD$14576,'WEEKLY DATA'!$A$11:$A$14576,'MONTHLY DATA'!$A67,'WEEKLY DATA'!$B$11:$B$14576,'MONTHLY DATA'!$B67)</f>
        <v>282.5</v>
      </c>
      <c r="DE67" s="78">
        <f>AVERAGEIFS('WEEKLY DATA'!DE$11:DE$14576,'WEEKLY DATA'!$A$11:$A$14576,'MONTHLY DATA'!$A67,'WEEKLY DATA'!$B$11:$B$14576,'MONTHLY DATA'!$B67)</f>
        <v>292.5</v>
      </c>
      <c r="DF67" s="78">
        <f>AVERAGEIFS('WEEKLY DATA'!DF$11:DF$14576,'WEEKLY DATA'!$A$11:$A$14576,'MONTHLY DATA'!$A67,'WEEKLY DATA'!$B$11:$B$14576,'MONTHLY DATA'!$B67)</f>
        <v>287.5</v>
      </c>
      <c r="DG67" s="154">
        <f t="shared" si="38"/>
        <v>3.7157287157287167E-2</v>
      </c>
      <c r="DH67" s="78">
        <f>AVERAGEIFS('WEEKLY DATA'!DH$11:DH$14576,'WEEKLY DATA'!$A$11:$A$14576,'MONTHLY DATA'!$A67,'WEEKLY DATA'!$B$11:$B$14576,'MONTHLY DATA'!$B67)</f>
        <v>260</v>
      </c>
      <c r="DI67" s="78">
        <f>AVERAGEIFS('WEEKLY DATA'!DI$11:DI$14576,'WEEKLY DATA'!$A$11:$A$14576,'MONTHLY DATA'!$A67,'WEEKLY DATA'!$B$11:$B$14576,'MONTHLY DATA'!$B67)</f>
        <v>270</v>
      </c>
      <c r="DJ67" s="78">
        <f>AVERAGEIFS('WEEKLY DATA'!DJ$11:DJ$14576,'WEEKLY DATA'!$A$11:$A$14576,'MONTHLY DATA'!$A67,'WEEKLY DATA'!$B$11:$B$14576,'MONTHLY DATA'!$B67)</f>
        <v>265</v>
      </c>
      <c r="DK67" s="154">
        <f t="shared" si="39"/>
        <v>7.2874493927125528E-2</v>
      </c>
      <c r="DL67" s="169">
        <f>AVERAGEIFS('WEEKLY DATA'!DL$11:DL$14576,'WEEKLY DATA'!$A$11:$A$14576,'MONTHLY DATA'!$A67,'WEEKLY DATA'!$B$11:$B$14576,'MONTHLY DATA'!$B67)</f>
        <v>265.75</v>
      </c>
      <c r="DM67" s="78">
        <f>AVERAGEIFS('WEEKLY DATA'!DM$11:DM$14576,'WEEKLY DATA'!$A$11:$A$14576,'MONTHLY DATA'!$A67,'WEEKLY DATA'!$B$11:$B$14576,'MONTHLY DATA'!$B67)</f>
        <v>275.75</v>
      </c>
      <c r="DN67" s="78">
        <f>AVERAGEIFS('WEEKLY DATA'!DN$11:DN$14576,'WEEKLY DATA'!$A$11:$A$14576,'MONTHLY DATA'!$A67,'WEEKLY DATA'!$B$11:$B$14576,'MONTHLY DATA'!$B67)</f>
        <v>270.75</v>
      </c>
      <c r="DO67" s="154">
        <f t="shared" si="13"/>
        <v>9.4381568310428321E-2</v>
      </c>
      <c r="DP67" s="78">
        <f>AVERAGEIFS('WEEKLY DATA'!DP$11:DP$14576,'WEEKLY DATA'!$A$11:$A$14576,'MONTHLY DATA'!$A67,'WEEKLY DATA'!$B$11:$B$14576,'MONTHLY DATA'!$B67)</f>
        <v>233</v>
      </c>
      <c r="DQ67" s="78">
        <f>AVERAGEIFS('WEEKLY DATA'!DQ$11:DQ$14576,'WEEKLY DATA'!$A$11:$A$14576,'MONTHLY DATA'!$A67,'WEEKLY DATA'!$B$11:$B$14576,'MONTHLY DATA'!$B67)</f>
        <v>243</v>
      </c>
      <c r="DR67" s="78">
        <f>AVERAGEIFS('WEEKLY DATA'!DR$11:DR$14576,'WEEKLY DATA'!$A$11:$A$14576,'MONTHLY DATA'!$A67,'WEEKLY DATA'!$B$11:$B$14576,'MONTHLY DATA'!$B67)</f>
        <v>238</v>
      </c>
      <c r="DS67" s="154">
        <f t="shared" si="40"/>
        <v>9.9815157116450948E-2</v>
      </c>
      <c r="DT67" s="78">
        <f>AVERAGEIFS('WEEKLY DATA'!DT$11:DT$14576,'WEEKLY DATA'!$A$11:$A$14576,'MONTHLY DATA'!$A67,'WEEKLY DATA'!$B$11:$B$14576,'MONTHLY DATA'!$B67)</f>
        <v>242.5</v>
      </c>
      <c r="DU67" s="78">
        <f>AVERAGEIFS('WEEKLY DATA'!DU$11:DU$14576,'WEEKLY DATA'!$A$11:$A$14576,'MONTHLY DATA'!$A67,'WEEKLY DATA'!$B$11:$B$14576,'MONTHLY DATA'!$B67)</f>
        <v>252.5</v>
      </c>
      <c r="DV67" s="78">
        <f>AVERAGEIFS('WEEKLY DATA'!DV$11:DV$14576,'WEEKLY DATA'!$A$11:$A$14576,'MONTHLY DATA'!$A67,'WEEKLY DATA'!$B$11:$B$14576,'MONTHLY DATA'!$B67)</f>
        <v>247.5</v>
      </c>
      <c r="DW67" s="154">
        <f t="shared" si="41"/>
        <v>5.0509337860781045E-2</v>
      </c>
      <c r="DX67" s="78">
        <f>AVERAGEIFS('WEEKLY DATA'!DX$11:DX$14576,'WEEKLY DATA'!$A$11:$A$14576,'MONTHLY DATA'!$A67,'WEEKLY DATA'!$B$11:$B$14576,'MONTHLY DATA'!$B67)</f>
        <v>236.75</v>
      </c>
      <c r="DY67" s="78">
        <f>AVERAGEIFS('WEEKLY DATA'!DY$11:DY$14576,'WEEKLY DATA'!$A$11:$A$14576,'MONTHLY DATA'!$A67,'WEEKLY DATA'!$B$11:$B$14576,'MONTHLY DATA'!$B67)</f>
        <v>246.75</v>
      </c>
      <c r="DZ67" s="78">
        <f>AVERAGEIFS('WEEKLY DATA'!DZ$11:DZ$14576,'WEEKLY DATA'!$A$11:$A$14576,'MONTHLY DATA'!$A67,'WEEKLY DATA'!$B$11:$B$14576,'MONTHLY DATA'!$B67)</f>
        <v>241.75</v>
      </c>
      <c r="EA67" s="154">
        <f t="shared" si="42"/>
        <v>2.8723404255319052E-2</v>
      </c>
      <c r="EB67" s="78">
        <f>AVERAGEIFS('WEEKLY DATA'!EB$11:EB$14576,'WEEKLY DATA'!$A$11:$A$14576,'MONTHLY DATA'!$A67,'WEEKLY DATA'!$B$11:$B$14576,'MONTHLY DATA'!$B67)</f>
        <v>273.25</v>
      </c>
      <c r="EC67" s="78">
        <f>AVERAGEIFS('WEEKLY DATA'!EC$11:EC$14576,'WEEKLY DATA'!$A$11:$A$14576,'MONTHLY DATA'!$A67,'WEEKLY DATA'!$B$11:$B$14576,'MONTHLY DATA'!$B67)</f>
        <v>283.25</v>
      </c>
      <c r="ED67" s="78">
        <f>AVERAGEIFS('WEEKLY DATA'!ED$11:ED$14576,'WEEKLY DATA'!$A$11:$A$14576,'MONTHLY DATA'!$A67,'WEEKLY DATA'!$B$11:$B$14576,'MONTHLY DATA'!$B67)</f>
        <v>278.25</v>
      </c>
      <c r="EE67" s="154">
        <f t="shared" si="14"/>
        <v>-1.7478813559322015E-2</v>
      </c>
      <c r="EF67" s="169">
        <f>AVERAGEIFS('WEEKLY DATA'!EF$11:EF$14576,'WEEKLY DATA'!$A$11:$A$14576,'MONTHLY DATA'!$A67,'WEEKLY DATA'!$B$11:$B$14576,'MONTHLY DATA'!$B67)</f>
        <v>245.75</v>
      </c>
      <c r="EG67" s="78">
        <f>AVERAGEIFS('WEEKLY DATA'!EG$11:EG$14576,'WEEKLY DATA'!$A$11:$A$14576,'MONTHLY DATA'!$A67,'WEEKLY DATA'!$B$11:$B$14576,'MONTHLY DATA'!$B67)</f>
        <v>255.75</v>
      </c>
      <c r="EH67" s="78">
        <f>AVERAGEIFS('WEEKLY DATA'!EH$11:EH$14576,'WEEKLY DATA'!$A$11:$A$14576,'MONTHLY DATA'!$A67,'WEEKLY DATA'!$B$11:$B$14576,'MONTHLY DATA'!$B67)</f>
        <v>250.75</v>
      </c>
      <c r="EI67" s="154">
        <f t="shared" si="43"/>
        <v>-2.9821073558647937E-3</v>
      </c>
      <c r="EJ67" s="78">
        <f>AVERAGEIFS('WEEKLY DATA'!EJ$11:EJ$14576,'WEEKLY DATA'!$A$11:$A$14576,'MONTHLY DATA'!$A67,'WEEKLY DATA'!$B$11:$B$14576,'MONTHLY DATA'!$B67)</f>
        <v>261.25</v>
      </c>
      <c r="EK67" s="78">
        <f>AVERAGEIFS('WEEKLY DATA'!EK$11:EK$14576,'WEEKLY DATA'!$A$11:$A$14576,'MONTHLY DATA'!$A67,'WEEKLY DATA'!$B$11:$B$14576,'MONTHLY DATA'!$B67)</f>
        <v>271.25</v>
      </c>
      <c r="EL67" s="78">
        <f>AVERAGEIFS('WEEKLY DATA'!EL$11:EL$14576,'WEEKLY DATA'!$A$11:$A$14576,'MONTHLY DATA'!$A67,'WEEKLY DATA'!$B$11:$B$14576,'MONTHLY DATA'!$B67)</f>
        <v>266.25</v>
      </c>
      <c r="EM67" s="154">
        <f t="shared" si="44"/>
        <v>-3.1818181818181857E-2</v>
      </c>
      <c r="EN67" s="78">
        <f>AVERAGEIFS('WEEKLY DATA'!EN$11:EN$14576,'WEEKLY DATA'!$A$11:$A$14576,'MONTHLY DATA'!$A67,'WEEKLY DATA'!$B$11:$B$14576,'MONTHLY DATA'!$B67)</f>
        <v>231.25</v>
      </c>
      <c r="EO67" s="78">
        <f>AVERAGEIFS('WEEKLY DATA'!EO$11:EO$14576,'WEEKLY DATA'!$A$11:$A$14576,'MONTHLY DATA'!$A67,'WEEKLY DATA'!$B$11:$B$14576,'MONTHLY DATA'!$B67)</f>
        <v>241.25</v>
      </c>
      <c r="EP67" s="78">
        <f>AVERAGEIFS('WEEKLY DATA'!EP$11:EP$14576,'WEEKLY DATA'!$A$11:$A$14576,'MONTHLY DATA'!$A67,'WEEKLY DATA'!$B$11:$B$14576,'MONTHLY DATA'!$B67)</f>
        <v>236.25</v>
      </c>
      <c r="EQ67" s="154">
        <f t="shared" si="45"/>
        <v>5.2338530066815103E-2</v>
      </c>
      <c r="ER67" s="78">
        <f>AVERAGEIFS('WEEKLY DATA'!ER$11:ER$14576,'WEEKLY DATA'!$A$11:$A$14576,'MONTHLY DATA'!$A67,'WEEKLY DATA'!$B$11:$B$14576,'MONTHLY DATA'!$B67)</f>
        <v>259.5</v>
      </c>
      <c r="ES67" s="78">
        <f>AVERAGEIFS('WEEKLY DATA'!ES$11:ES$14576,'WEEKLY DATA'!$A$11:$A$14576,'MONTHLY DATA'!$A67,'WEEKLY DATA'!$B$11:$B$14576,'MONTHLY DATA'!$B67)</f>
        <v>269.5</v>
      </c>
      <c r="ET67" s="78">
        <f>AVERAGEIFS('WEEKLY DATA'!ET$11:ET$14576,'WEEKLY DATA'!$A$11:$A$14576,'MONTHLY DATA'!$A67,'WEEKLY DATA'!$B$11:$B$14576,'MONTHLY DATA'!$B67)</f>
        <v>264.5</v>
      </c>
      <c r="EU67" s="154">
        <f t="shared" si="15"/>
        <v>0.11697635135135132</v>
      </c>
      <c r="EV67" s="78">
        <f>AVERAGEIFS('WEEKLY DATA'!EV$11:EV$14576,'WEEKLY DATA'!$A$11:$A$14576,'MONTHLY DATA'!$A67,'WEEKLY DATA'!$B$11:$B$14576,'MONTHLY DATA'!$B67)</f>
        <v>228.5</v>
      </c>
      <c r="EW67" s="78">
        <f>AVERAGEIFS('WEEKLY DATA'!EW$11:EW$14576,'WEEKLY DATA'!$A$11:$A$14576,'MONTHLY DATA'!$A67,'WEEKLY DATA'!$B$11:$B$14576,'MONTHLY DATA'!$B67)</f>
        <v>238.5</v>
      </c>
      <c r="EX67" s="78">
        <f>AVERAGEIFS('WEEKLY DATA'!EX$11:EX$14576,'WEEKLY DATA'!$A$11:$A$14576,'MONTHLY DATA'!$A67,'WEEKLY DATA'!$B$11:$B$14576,'MONTHLY DATA'!$B67)</f>
        <v>233.5</v>
      </c>
      <c r="EY67" s="154">
        <f t="shared" si="46"/>
        <v>0.12259615384615374</v>
      </c>
      <c r="EZ67" s="78">
        <f>AVERAGEIFS('WEEKLY DATA'!EZ$11:EZ$14576,'WEEKLY DATA'!$A$11:$A$14576,'MONTHLY DATA'!$A67,'WEEKLY DATA'!$B$11:$B$14576,'MONTHLY DATA'!$B67)</f>
        <v>253.25</v>
      </c>
      <c r="FA67" s="78">
        <f>AVERAGEIFS('WEEKLY DATA'!FA$11:FA$14576,'WEEKLY DATA'!$A$11:$A$14576,'MONTHLY DATA'!$A67,'WEEKLY DATA'!$B$11:$B$14576,'MONTHLY DATA'!$B67)</f>
        <v>263.25</v>
      </c>
      <c r="FB67" s="78">
        <f>AVERAGEIFS('WEEKLY DATA'!FB$11:FB$14576,'WEEKLY DATA'!$A$11:$A$14576,'MONTHLY DATA'!$A67,'WEEKLY DATA'!$B$11:$B$14576,'MONTHLY DATA'!$B67)</f>
        <v>258.25</v>
      </c>
      <c r="FC67" s="154">
        <f t="shared" si="47"/>
        <v>6.188322368421062E-2</v>
      </c>
      <c r="FD67" s="78">
        <f>AVERAGEIFS('WEEKLY DATA'!FD$11:FD$14576,'WEEKLY DATA'!$A$11:$A$14576,'MONTHLY DATA'!$A67,'WEEKLY DATA'!$B$11:$B$14576,'MONTHLY DATA'!$B67)</f>
        <v>209.5</v>
      </c>
      <c r="FE67" s="78">
        <f>AVERAGEIFS('WEEKLY DATA'!FE$11:FE$14576,'WEEKLY DATA'!$A$11:$A$14576,'MONTHLY DATA'!$A67,'WEEKLY DATA'!$B$11:$B$14576,'MONTHLY DATA'!$B67)</f>
        <v>219.5</v>
      </c>
      <c r="FF67" s="78">
        <f>AVERAGEIFS('WEEKLY DATA'!FF$11:FF$14576,'WEEKLY DATA'!$A$11:$A$14576,'MONTHLY DATA'!$A67,'WEEKLY DATA'!$B$11:$B$14576,'MONTHLY DATA'!$B67)</f>
        <v>214.5</v>
      </c>
      <c r="FG67" s="154">
        <f t="shared" si="48"/>
        <v>8.3333333333333259E-2</v>
      </c>
      <c r="FH67" s="78">
        <f>AVERAGEIFS('WEEKLY DATA'!FH$11:FH$14576,'WEEKLY DATA'!$A$11:$A$14576,'MONTHLY DATA'!$A67,'WEEKLY DATA'!$B$11:$B$14576,'MONTHLY DATA'!$B67)</f>
        <v>287.25</v>
      </c>
      <c r="FI67" s="78">
        <f>AVERAGEIFS('WEEKLY DATA'!FI$11:FI$14576,'WEEKLY DATA'!$A$11:$A$14576,'MONTHLY DATA'!$A67,'WEEKLY DATA'!$B$11:$B$14576,'MONTHLY DATA'!$B67)</f>
        <v>297.25</v>
      </c>
      <c r="FJ67" s="78">
        <f>AVERAGEIFS('WEEKLY DATA'!FJ$11:FJ$14576,'WEEKLY DATA'!$A$11:$A$14576,'MONTHLY DATA'!$A67,'WEEKLY DATA'!$B$11:$B$14576,'MONTHLY DATA'!$B67)</f>
        <v>292.25</v>
      </c>
      <c r="FK67" s="154">
        <f t="shared" si="16"/>
        <v>-4.5246651421104289E-2</v>
      </c>
      <c r="FL67" s="169">
        <f>AVERAGEIFS('WEEKLY DATA'!FL$11:FL$14576,'WEEKLY DATA'!$A$11:$A$14576,'MONTHLY DATA'!$A67,'WEEKLY DATA'!$B$11:$B$14576,'MONTHLY DATA'!$B67)</f>
        <v>258.75</v>
      </c>
      <c r="FM67" s="78">
        <f>AVERAGEIFS('WEEKLY DATA'!FM$11:FM$14576,'WEEKLY DATA'!$A$11:$A$14576,'MONTHLY DATA'!$A67,'WEEKLY DATA'!$B$11:$B$14576,'MONTHLY DATA'!$B67)</f>
        <v>268.75</v>
      </c>
      <c r="FN67" s="78">
        <f>AVERAGEIFS('WEEKLY DATA'!FN$11:FN$14576,'WEEKLY DATA'!$A$11:$A$14576,'MONTHLY DATA'!$A67,'WEEKLY DATA'!$B$11:$B$14576,'MONTHLY DATA'!$B67)</f>
        <v>263.75</v>
      </c>
      <c r="FO67" s="154">
        <f t="shared" si="49"/>
        <v>-7.456140350877194E-2</v>
      </c>
      <c r="FP67" s="78">
        <f>AVERAGEIFS('WEEKLY DATA'!FP$11:FP$14576,'WEEKLY DATA'!$A$11:$A$14576,'MONTHLY DATA'!$A67,'WEEKLY DATA'!$B$11:$B$14576,'MONTHLY DATA'!$B67)</f>
        <v>272.5</v>
      </c>
      <c r="FQ67" s="78">
        <f>AVERAGEIFS('WEEKLY DATA'!FQ$11:FQ$14576,'WEEKLY DATA'!$A$11:$A$14576,'MONTHLY DATA'!$A67,'WEEKLY DATA'!$B$11:$B$14576,'MONTHLY DATA'!$B67)</f>
        <v>282.5</v>
      </c>
      <c r="FR67" s="78">
        <f>AVERAGEIFS('WEEKLY DATA'!FR$11:FR$14576,'WEEKLY DATA'!$A$11:$A$14576,'MONTHLY DATA'!$A67,'WEEKLY DATA'!$B$11:$B$14576,'MONTHLY DATA'!$B67)</f>
        <v>277.5</v>
      </c>
      <c r="FS67" s="154">
        <f t="shared" si="50"/>
        <v>-4.9657534246575374E-2</v>
      </c>
      <c r="FT67" s="78">
        <f>AVERAGEIFS('WEEKLY DATA'!FT$11:FT$14576,'WEEKLY DATA'!$A$11:$A$14576,'MONTHLY DATA'!$A67,'WEEKLY DATA'!$B$11:$B$14576,'MONTHLY DATA'!$B67)</f>
        <v>283.75</v>
      </c>
      <c r="FU67" s="78">
        <f>AVERAGEIFS('WEEKLY DATA'!FU$11:FU$14576,'WEEKLY DATA'!$A$11:$A$14576,'MONTHLY DATA'!$A67,'WEEKLY DATA'!$B$11:$B$14576,'MONTHLY DATA'!$B67)</f>
        <v>293.75</v>
      </c>
      <c r="FV67" s="78">
        <f>AVERAGEIFS('WEEKLY DATA'!FV$11:FV$14576,'WEEKLY DATA'!$A$11:$A$14576,'MONTHLY DATA'!$A67,'WEEKLY DATA'!$B$11:$B$14576,'MONTHLY DATA'!$B67)</f>
        <v>288.75</v>
      </c>
      <c r="FW67" s="154">
        <f t="shared" si="17"/>
        <v>-2.1186440677966156E-2</v>
      </c>
      <c r="FX67" s="78">
        <f>AVERAGEIFS('WEEKLY DATA'!FX$11:FX$14576,'WEEKLY DATA'!$A$11:$A$14576,'MONTHLY DATA'!$A67,'WEEKLY DATA'!$B$11:$B$14576,'MONTHLY DATA'!$B67)</f>
        <v>225</v>
      </c>
      <c r="FY67" s="78">
        <f>AVERAGEIFS('WEEKLY DATA'!FY$11:FY$14576,'WEEKLY DATA'!$A$11:$A$14576,'MONTHLY DATA'!$A67,'WEEKLY DATA'!$B$11:$B$14576,'MONTHLY DATA'!$B67)</f>
        <v>235</v>
      </c>
      <c r="FZ67" s="78">
        <f>AVERAGEIFS('WEEKLY DATA'!FZ$11:FZ$14576,'WEEKLY DATA'!$A$11:$A$14576,'MONTHLY DATA'!$A67,'WEEKLY DATA'!$B$11:$B$14576,'MONTHLY DATA'!$B67)</f>
        <v>230</v>
      </c>
      <c r="GA67" s="154">
        <f t="shared" si="51"/>
        <v>-3.1171019376579623E-2</v>
      </c>
      <c r="GB67" s="78">
        <f>AVERAGEIFS('WEEKLY DATA'!GB$11:GB$14576,'WEEKLY DATA'!$A$11:$A$14576,'MONTHLY DATA'!$A67,'WEEKLY DATA'!$B$11:$B$14576,'MONTHLY DATA'!$B67)</f>
        <v>333</v>
      </c>
      <c r="GC67" s="78">
        <f>AVERAGEIFS('WEEKLY DATA'!GC$11:GC$14576,'WEEKLY DATA'!$A$11:$A$14576,'MONTHLY DATA'!$A67,'WEEKLY DATA'!$B$11:$B$14576,'MONTHLY DATA'!$B67)</f>
        <v>343</v>
      </c>
      <c r="GD67" s="78">
        <f>AVERAGEIFS('WEEKLY DATA'!GD$11:GD$14576,'WEEKLY DATA'!$A$11:$A$14576,'MONTHLY DATA'!$A67,'WEEKLY DATA'!$B$11:$B$14576,'MONTHLY DATA'!$B67)</f>
        <v>338</v>
      </c>
      <c r="GE67" s="154">
        <f t="shared" si="18"/>
        <v>-4.7114252061248862E-3</v>
      </c>
      <c r="GF67" s="169">
        <f>AVERAGEIFS('WEEKLY DATA'!GF$11:GF$14576,'WEEKLY DATA'!$A$11:$A$14576,'MONTHLY DATA'!$A67,'WEEKLY DATA'!$B$11:$B$14576,'MONTHLY DATA'!$B67)</f>
        <v>305</v>
      </c>
      <c r="GG67" s="78">
        <f>AVERAGEIFS('WEEKLY DATA'!GG$11:GG$14576,'WEEKLY DATA'!$A$11:$A$14576,'MONTHLY DATA'!$A67,'WEEKLY DATA'!$B$11:$B$14576,'MONTHLY DATA'!$B67)</f>
        <v>315</v>
      </c>
      <c r="GH67" s="78">
        <f>AVERAGEIFS('WEEKLY DATA'!GH$11:GH$14576,'WEEKLY DATA'!$A$11:$A$14576,'MONTHLY DATA'!$A67,'WEEKLY DATA'!$B$11:$B$14576,'MONTHLY DATA'!$B67)</f>
        <v>310</v>
      </c>
      <c r="GI67" s="154">
        <f t="shared" si="52"/>
        <v>-2.146464646464652E-2</v>
      </c>
      <c r="GJ67" s="78">
        <f>AVERAGEIFS('WEEKLY DATA'!GJ$11:GJ$14576,'WEEKLY DATA'!$A$11:$A$14576,'MONTHLY DATA'!$A67,'WEEKLY DATA'!$B$11:$B$14576,'MONTHLY DATA'!$B67)</f>
        <v>317.5</v>
      </c>
      <c r="GK67" s="78">
        <f>AVERAGEIFS('WEEKLY DATA'!GK$11:GK$14576,'WEEKLY DATA'!$A$11:$A$14576,'MONTHLY DATA'!$A67,'WEEKLY DATA'!$B$11:$B$14576,'MONTHLY DATA'!$B67)</f>
        <v>327.5</v>
      </c>
      <c r="GL67" s="78">
        <f>AVERAGEIFS('WEEKLY DATA'!GL$11:GL$14576,'WEEKLY DATA'!$A$11:$A$14576,'MONTHLY DATA'!$A67,'WEEKLY DATA'!$B$11:$B$14576,'MONTHLY DATA'!$B67)</f>
        <v>322.5</v>
      </c>
      <c r="GM67" s="154">
        <f t="shared" si="53"/>
        <v>-1.4364303178484028E-2</v>
      </c>
      <c r="GN67" s="78">
        <f>AVERAGEIFS('WEEKLY DATA'!GN$11:GN$14576,'WEEKLY DATA'!$A$11:$A$14576,'MONTHLY DATA'!$A67,'WEEKLY DATA'!$B$11:$B$14576,'MONTHLY DATA'!$B67)</f>
        <v>300.5</v>
      </c>
      <c r="GO67" s="78">
        <f>AVERAGEIFS('WEEKLY DATA'!GO$11:GO$14576,'WEEKLY DATA'!$A$11:$A$14576,'MONTHLY DATA'!$A67,'WEEKLY DATA'!$B$11:$B$14576,'MONTHLY DATA'!$B67)</f>
        <v>310.5</v>
      </c>
      <c r="GP67" s="78">
        <f>AVERAGEIFS('WEEKLY DATA'!GP$11:GP$14576,'WEEKLY DATA'!$A$11:$A$14576,'MONTHLY DATA'!$A67,'WEEKLY DATA'!$B$11:$B$14576,'MONTHLY DATA'!$B67)</f>
        <v>305.5</v>
      </c>
      <c r="GQ67" s="154">
        <f t="shared" si="54"/>
        <v>-1.132686084142398E-2</v>
      </c>
      <c r="GR67" s="78"/>
    </row>
    <row r="68" spans="1:200" ht="15.75" x14ac:dyDescent="0.25">
      <c r="A68">
        <f t="shared" si="4"/>
        <v>10</v>
      </c>
      <c r="B68">
        <f t="shared" si="5"/>
        <v>2014</v>
      </c>
      <c r="C68" s="86">
        <v>41913</v>
      </c>
      <c r="D68" s="78">
        <f>AVERAGEIFS('WEEKLY DATA'!D$11:D$14576,'WEEKLY DATA'!$A$11:$A$14576,'MONTHLY DATA'!$A68,'WEEKLY DATA'!$B$11:$B$14576,'MONTHLY DATA'!$B68)</f>
        <v>356.5</v>
      </c>
      <c r="E68" s="78">
        <f>AVERAGEIFS('WEEKLY DATA'!E$11:E$14576,'WEEKLY DATA'!$A$11:$A$14576,'MONTHLY DATA'!$A68,'WEEKLY DATA'!$B$11:$B$14576,'MONTHLY DATA'!$B68)</f>
        <v>366.5</v>
      </c>
      <c r="F68" s="78">
        <f>AVERAGEIFS('WEEKLY DATA'!F$11:F$14576,'WEEKLY DATA'!$A$11:$A$14576,'MONTHLY DATA'!$A68,'WEEKLY DATA'!$B$11:$B$14576,'MONTHLY DATA'!$B68)</f>
        <v>361.5</v>
      </c>
      <c r="G68" s="154">
        <f t="shared" si="6"/>
        <v>-3.2775919732441428E-2</v>
      </c>
      <c r="H68" s="169">
        <f>AVERAGEIFS('WEEKLY DATA'!H$11:H$14576,'WEEKLY DATA'!$A$11:$A$14576,'MONTHLY DATA'!$A68,'WEEKLY DATA'!$B$11:$B$14576,'MONTHLY DATA'!$B68)</f>
        <v>437.5</v>
      </c>
      <c r="I68" s="78">
        <f>AVERAGEIFS('WEEKLY DATA'!I$11:I$14576,'WEEKLY DATA'!$A$11:$A$14576,'MONTHLY DATA'!$A68,'WEEKLY DATA'!$B$11:$B$14576,'MONTHLY DATA'!$B68)</f>
        <v>447.5</v>
      </c>
      <c r="J68" s="78">
        <f>AVERAGEIFS('WEEKLY DATA'!J$11:J$14576,'WEEKLY DATA'!$A$11:$A$14576,'MONTHLY DATA'!$A68,'WEEKLY DATA'!$B$11:$B$14576,'MONTHLY DATA'!$B68)</f>
        <v>442.5</v>
      </c>
      <c r="K68" s="154">
        <f t="shared" si="19"/>
        <v>2.3713128976286857E-2</v>
      </c>
      <c r="L68" s="169">
        <f>AVERAGEIFS('WEEKLY DATA'!L$11:L$14576,'WEEKLY DATA'!$A$11:$A$14576,'MONTHLY DATA'!$A68,'WEEKLY DATA'!$B$11:$B$14576,'MONTHLY DATA'!$B68)</f>
        <v>356</v>
      </c>
      <c r="M68" s="78">
        <f>AVERAGEIFS('WEEKLY DATA'!M$11:M$14576,'WEEKLY DATA'!$A$11:$A$14576,'MONTHLY DATA'!$A68,'WEEKLY DATA'!$B$11:$B$14576,'MONTHLY DATA'!$B68)</f>
        <v>366</v>
      </c>
      <c r="N68" s="78">
        <f>AVERAGEIFS('WEEKLY DATA'!N$11:N$14576,'WEEKLY DATA'!$A$11:$A$14576,'MONTHLY DATA'!$A68,'WEEKLY DATA'!$B$11:$B$14576,'MONTHLY DATA'!$B68)</f>
        <v>361</v>
      </c>
      <c r="O68" s="154">
        <f t="shared" si="20"/>
        <v>4.2599277978339289E-2</v>
      </c>
      <c r="P68" s="169">
        <f>AVERAGEIFS('WEEKLY DATA'!P$11:P$14576,'WEEKLY DATA'!$A$11:$A$14576,'MONTHLY DATA'!$A68,'WEEKLY DATA'!$B$11:$B$14576,'MONTHLY DATA'!$B68)</f>
        <v>346.5</v>
      </c>
      <c r="Q68" s="78">
        <f>AVERAGEIFS('WEEKLY DATA'!Q$11:Q$14576,'WEEKLY DATA'!$A$11:$A$14576,'MONTHLY DATA'!$A68,'WEEKLY DATA'!$B$11:$B$14576,'MONTHLY DATA'!$B68)</f>
        <v>356.5</v>
      </c>
      <c r="R68" s="78">
        <f>AVERAGEIFS('WEEKLY DATA'!R$11:R$14576,'WEEKLY DATA'!$A$11:$A$14576,'MONTHLY DATA'!$A68,'WEEKLY DATA'!$B$11:$B$14576,'MONTHLY DATA'!$B68)</f>
        <v>351.5</v>
      </c>
      <c r="S68" s="154">
        <f t="shared" si="21"/>
        <v>0.10708661417322829</v>
      </c>
      <c r="T68" s="169">
        <f>AVERAGEIFS('WEEKLY DATA'!T$11:T$14576,'WEEKLY DATA'!$A$11:$A$14576,'MONTHLY DATA'!$A68,'WEEKLY DATA'!$B$11:$B$14576,'MONTHLY DATA'!$B68)</f>
        <v>314.5</v>
      </c>
      <c r="U68" s="78">
        <f>AVERAGEIFS('WEEKLY DATA'!U$11:U$14576,'WEEKLY DATA'!$A$11:$A$14576,'MONTHLY DATA'!$A68,'WEEKLY DATA'!$B$11:$B$14576,'MONTHLY DATA'!$B68)</f>
        <v>324.5</v>
      </c>
      <c r="V68" s="78">
        <f>AVERAGEIFS('WEEKLY DATA'!V$11:V$14576,'WEEKLY DATA'!$A$11:$A$14576,'MONTHLY DATA'!$A68,'WEEKLY DATA'!$B$11:$B$14576,'MONTHLY DATA'!$B68)</f>
        <v>319.5</v>
      </c>
      <c r="W68" s="154">
        <f t="shared" si="7"/>
        <v>-1.1600928074245953E-2</v>
      </c>
      <c r="X68" s="169">
        <f>AVERAGEIFS('WEEKLY DATA'!X$11:X$14576,'WEEKLY DATA'!$A$11:$A$14576,'MONTHLY DATA'!$A68,'WEEKLY DATA'!$B$11:$B$14576,'MONTHLY DATA'!$B68)</f>
        <v>293.5</v>
      </c>
      <c r="Y68" s="78">
        <f>AVERAGEIFS('WEEKLY DATA'!Y$11:Y$14576,'WEEKLY DATA'!$A$11:$A$14576,'MONTHLY DATA'!$A68,'WEEKLY DATA'!$B$11:$B$14576,'MONTHLY DATA'!$B68)</f>
        <v>303.5</v>
      </c>
      <c r="Z68" s="78">
        <f>AVERAGEIFS('WEEKLY DATA'!Z$11:Z$14576,'WEEKLY DATA'!$A$11:$A$14576,'MONTHLY DATA'!$A68,'WEEKLY DATA'!$B$11:$B$14576,'MONTHLY DATA'!$B68)</f>
        <v>298.5</v>
      </c>
      <c r="AA68" s="154">
        <f t="shared" si="22"/>
        <v>-5.3132434575733578E-2</v>
      </c>
      <c r="AB68" s="169">
        <f>AVERAGEIFS('WEEKLY DATA'!AB$11:AB$14576,'WEEKLY DATA'!$A$11:$A$14576,'MONTHLY DATA'!$A68,'WEEKLY DATA'!$B$11:$B$14576,'MONTHLY DATA'!$B68)</f>
        <v>329.5</v>
      </c>
      <c r="AC68" s="78">
        <f>AVERAGEIFS('WEEKLY DATA'!AC$11:AC$14576,'WEEKLY DATA'!$A$11:$A$14576,'MONTHLY DATA'!$A68,'WEEKLY DATA'!$B$11:$B$14576,'MONTHLY DATA'!$B68)</f>
        <v>339.5</v>
      </c>
      <c r="AD68" s="78">
        <f>AVERAGEIFS('WEEKLY DATA'!AD$11:AD$14576,'WEEKLY DATA'!$A$11:$A$14576,'MONTHLY DATA'!$A68,'WEEKLY DATA'!$B$11:$B$14576,'MONTHLY DATA'!$B68)</f>
        <v>334.5</v>
      </c>
      <c r="AE68" s="154">
        <f t="shared" si="23"/>
        <v>-8.7934560327198374E-2</v>
      </c>
      <c r="AF68" s="169">
        <f>AVERAGEIFS('WEEKLY DATA'!AF$11:AF$14576,'WEEKLY DATA'!$A$11:$A$14576,'MONTHLY DATA'!$A68,'WEEKLY DATA'!$B$11:$B$14576,'MONTHLY DATA'!$B68)</f>
        <v>299.5</v>
      </c>
      <c r="AG68" s="78">
        <f>AVERAGEIFS('WEEKLY DATA'!AG$11:AG$14576,'WEEKLY DATA'!$A$11:$A$14576,'MONTHLY DATA'!$A68,'WEEKLY DATA'!$B$11:$B$14576,'MONTHLY DATA'!$B68)</f>
        <v>309.5</v>
      </c>
      <c r="AH68" s="78">
        <f>AVERAGEIFS('WEEKLY DATA'!AH$11:AH$14576,'WEEKLY DATA'!$A$11:$A$14576,'MONTHLY DATA'!$A68,'WEEKLY DATA'!$B$11:$B$14576,'MONTHLY DATA'!$B68)</f>
        <v>304.5</v>
      </c>
      <c r="AI68" s="154">
        <f t="shared" si="24"/>
        <v>3.6595744680851139E-2</v>
      </c>
      <c r="AJ68" s="169">
        <f>AVERAGEIFS('WEEKLY DATA'!AJ$11:AJ$14576,'WEEKLY DATA'!$A$11:$A$14576,'MONTHLY DATA'!$A68,'WEEKLY DATA'!$B$11:$B$14576,'MONTHLY DATA'!$B68)</f>
        <v>317</v>
      </c>
      <c r="AK68" s="78">
        <f>AVERAGEIFS('WEEKLY DATA'!AK$11:AK$14576,'WEEKLY DATA'!$A$11:$A$14576,'MONTHLY DATA'!$A68,'WEEKLY DATA'!$B$11:$B$14576,'MONTHLY DATA'!$B68)</f>
        <v>327</v>
      </c>
      <c r="AL68" s="78">
        <f>AVERAGEIFS('WEEKLY DATA'!AL$11:AL$14576,'WEEKLY DATA'!$A$11:$A$14576,'MONTHLY DATA'!$A68,'WEEKLY DATA'!$B$11:$B$14576,'MONTHLY DATA'!$B68)</f>
        <v>322</v>
      </c>
      <c r="AM68" s="154">
        <f t="shared" si="8"/>
        <v>-6.8017366136034707E-2</v>
      </c>
      <c r="AN68" s="169">
        <f>AVERAGEIFS('WEEKLY DATA'!AN$11:AN$14576,'WEEKLY DATA'!$A$11:$A$14576,'MONTHLY DATA'!$A68,'WEEKLY DATA'!$B$11:$B$14576,'MONTHLY DATA'!$B68)</f>
        <v>308</v>
      </c>
      <c r="AO68" s="78">
        <f>AVERAGEIFS('WEEKLY DATA'!AO$11:AO$14576,'WEEKLY DATA'!$A$11:$A$14576,'MONTHLY DATA'!$A68,'WEEKLY DATA'!$B$11:$B$14576,'MONTHLY DATA'!$B68)</f>
        <v>318</v>
      </c>
      <c r="AP68" s="78">
        <f>AVERAGEIFS('WEEKLY DATA'!AP$11:AP$14576,'WEEKLY DATA'!$A$11:$A$14576,'MONTHLY DATA'!$A68,'WEEKLY DATA'!$B$11:$B$14576,'MONTHLY DATA'!$B68)</f>
        <v>313</v>
      </c>
      <c r="AQ68" s="154">
        <f t="shared" si="25"/>
        <v>-8.1438004402054287E-2</v>
      </c>
      <c r="AR68" s="169">
        <f>AVERAGEIFS('WEEKLY DATA'!AR$11:AR$14576,'WEEKLY DATA'!$A$11:$A$14576,'MONTHLY DATA'!$A68,'WEEKLY DATA'!$B$11:$B$14576,'MONTHLY DATA'!$B68)</f>
        <v>334.5</v>
      </c>
      <c r="AS68" s="78">
        <f>AVERAGEIFS('WEEKLY DATA'!AS$11:AS$14576,'WEEKLY DATA'!$A$11:$A$14576,'MONTHLY DATA'!$A68,'WEEKLY DATA'!$B$11:$B$14576,'MONTHLY DATA'!$B68)</f>
        <v>344.5</v>
      </c>
      <c r="AT68" s="78">
        <f>AVERAGEIFS('WEEKLY DATA'!AT$11:AT$14576,'WEEKLY DATA'!$A$11:$A$14576,'MONTHLY DATA'!$A68,'WEEKLY DATA'!$B$11:$B$14576,'MONTHLY DATA'!$B68)</f>
        <v>339.5</v>
      </c>
      <c r="AU68" s="154">
        <f t="shared" si="26"/>
        <v>-4.9685094471658475E-2</v>
      </c>
      <c r="AV68" s="169">
        <f>AVERAGEIFS('WEEKLY DATA'!AV$11:AV$14576,'WEEKLY DATA'!$A$11:$A$14576,'MONTHLY DATA'!$A68,'WEEKLY DATA'!$B$11:$B$14576,'MONTHLY DATA'!$B68)</f>
        <v>298.5</v>
      </c>
      <c r="AW68" s="78">
        <f>AVERAGEIFS('WEEKLY DATA'!AW$11:AW$14576,'WEEKLY DATA'!$A$11:$A$14576,'MONTHLY DATA'!$A68,'WEEKLY DATA'!$B$11:$B$14576,'MONTHLY DATA'!$B68)</f>
        <v>308.5</v>
      </c>
      <c r="AX68" s="78">
        <f>AVERAGEIFS('WEEKLY DATA'!AX$11:AX$14576,'WEEKLY DATA'!$A$11:$A$14576,'MONTHLY DATA'!$A68,'WEEKLY DATA'!$B$11:$B$14576,'MONTHLY DATA'!$B68)</f>
        <v>303.5</v>
      </c>
      <c r="AY68" s="154">
        <f t="shared" si="27"/>
        <v>-5.0078247261345799E-2</v>
      </c>
      <c r="AZ68" s="169">
        <f>AVERAGEIFS('WEEKLY DATA'!AZ$11:AZ$14576,'WEEKLY DATA'!$A$11:$A$14576,'MONTHLY DATA'!$A68,'WEEKLY DATA'!$B$11:$B$14576,'MONTHLY DATA'!$B68)</f>
        <v>257</v>
      </c>
      <c r="BA68" s="78">
        <f>AVERAGEIFS('WEEKLY DATA'!BA$11:BA$14576,'WEEKLY DATA'!$A$11:$A$14576,'MONTHLY DATA'!$A68,'WEEKLY DATA'!$B$11:$B$14576,'MONTHLY DATA'!$B68)</f>
        <v>267</v>
      </c>
      <c r="BB68" s="78">
        <f>AVERAGEIFS('WEEKLY DATA'!BB$11:BB$14576,'WEEKLY DATA'!$A$11:$A$14576,'MONTHLY DATA'!$A68,'WEEKLY DATA'!$B$11:$B$14576,'MONTHLY DATA'!$B68)</f>
        <v>262</v>
      </c>
      <c r="BC68" s="154">
        <f t="shared" si="9"/>
        <v>2.4437927663734094E-2</v>
      </c>
      <c r="BD68" s="169">
        <f>AVERAGEIFS('WEEKLY DATA'!BD$11:BD$14576,'WEEKLY DATA'!$A$11:$A$14576,'MONTHLY DATA'!$A68,'WEEKLY DATA'!$B$11:$B$14576,'MONTHLY DATA'!$B68)</f>
        <v>240</v>
      </c>
      <c r="BE68" s="78">
        <f>AVERAGEIFS('WEEKLY DATA'!BE$11:BE$14576,'WEEKLY DATA'!$A$11:$A$14576,'MONTHLY DATA'!$A68,'WEEKLY DATA'!$B$11:$B$14576,'MONTHLY DATA'!$B68)</f>
        <v>250</v>
      </c>
      <c r="BF68" s="78">
        <f>AVERAGEIFS('WEEKLY DATA'!BF$11:BF$14576,'WEEKLY DATA'!$A$11:$A$14576,'MONTHLY DATA'!$A68,'WEEKLY DATA'!$B$11:$B$14576,'MONTHLY DATA'!$B68)</f>
        <v>245</v>
      </c>
      <c r="BG68" s="154">
        <f t="shared" si="28"/>
        <v>4.8128342245989275E-2</v>
      </c>
      <c r="BH68" s="169">
        <f>AVERAGEIFS('WEEKLY DATA'!BH$11:BH$14576,'WEEKLY DATA'!$A$11:$A$14576,'MONTHLY DATA'!$A68,'WEEKLY DATA'!$B$11:$B$14576,'MONTHLY DATA'!$B68)</f>
        <v>287</v>
      </c>
      <c r="BI68" s="78">
        <f>AVERAGEIFS('WEEKLY DATA'!BI$11:BI$14576,'WEEKLY DATA'!$A$11:$A$14576,'MONTHLY DATA'!$A68,'WEEKLY DATA'!$B$11:$B$14576,'MONTHLY DATA'!$B68)</f>
        <v>297</v>
      </c>
      <c r="BJ68" s="78">
        <f>AVERAGEIFS('WEEKLY DATA'!BJ$11:BJ$14576,'WEEKLY DATA'!$A$11:$A$14576,'MONTHLY DATA'!$A68,'WEEKLY DATA'!$B$11:$B$14576,'MONTHLY DATA'!$B68)</f>
        <v>292</v>
      </c>
      <c r="BK68" s="154">
        <f t="shared" si="29"/>
        <v>-5.9574468085106247E-3</v>
      </c>
      <c r="BL68" s="169">
        <f>AVERAGEIFS('WEEKLY DATA'!BL$11:BL$14576,'WEEKLY DATA'!$A$11:$A$14576,'MONTHLY DATA'!$A68,'WEEKLY DATA'!$B$11:$B$14576,'MONTHLY DATA'!$B68)</f>
        <v>248.5</v>
      </c>
      <c r="BM68" s="78">
        <f>AVERAGEIFS('WEEKLY DATA'!BM$11:BM$14576,'WEEKLY DATA'!$A$11:$A$14576,'MONTHLY DATA'!$A68,'WEEKLY DATA'!$B$11:$B$14576,'MONTHLY DATA'!$B68)</f>
        <v>258.5</v>
      </c>
      <c r="BN68" s="78">
        <f>AVERAGEIFS('WEEKLY DATA'!BN$11:BN$14576,'WEEKLY DATA'!$A$11:$A$14576,'MONTHLY DATA'!$A68,'WEEKLY DATA'!$B$11:$B$14576,'MONTHLY DATA'!$B68)</f>
        <v>253.5</v>
      </c>
      <c r="BO68" s="154">
        <f t="shared" si="30"/>
        <v>-0.10896309314586994</v>
      </c>
      <c r="BP68" s="78">
        <f>AVERAGEIFS('WEEKLY DATA'!BP$11:BP$14576,'WEEKLY DATA'!$A$11:$A$14576,'MONTHLY DATA'!$A68,'WEEKLY DATA'!$B$11:$B$14576,'MONTHLY DATA'!$B68)</f>
        <v>305</v>
      </c>
      <c r="BQ68" s="78">
        <f>AVERAGEIFS('WEEKLY DATA'!BQ$11:BQ$14576,'WEEKLY DATA'!$A$11:$A$14576,'MONTHLY DATA'!$A68,'WEEKLY DATA'!$B$11:$B$14576,'MONTHLY DATA'!$B68)</f>
        <v>315</v>
      </c>
      <c r="BR68" s="78">
        <f>AVERAGEIFS('WEEKLY DATA'!BR$11:BR$14576,'WEEKLY DATA'!$A$11:$A$14576,'MONTHLY DATA'!$A68,'WEEKLY DATA'!$B$11:$B$14576,'MONTHLY DATA'!$B68)</f>
        <v>310</v>
      </c>
      <c r="BS68" s="154">
        <f t="shared" si="10"/>
        <v>0.10615521855486176</v>
      </c>
      <c r="BT68" s="78">
        <f>AVERAGEIFS('WEEKLY DATA'!BT$11:BT$14576,'WEEKLY DATA'!$A$11:$A$14576,'MONTHLY DATA'!$A68,'WEEKLY DATA'!$B$11:$B$14576,'MONTHLY DATA'!$B68)</f>
        <v>287</v>
      </c>
      <c r="BU68" s="78">
        <f>AVERAGEIFS('WEEKLY DATA'!BU$11:BU$14576,'WEEKLY DATA'!$A$11:$A$14576,'MONTHLY DATA'!$A68,'WEEKLY DATA'!$B$11:$B$14576,'MONTHLY DATA'!$B68)</f>
        <v>297</v>
      </c>
      <c r="BV68" s="78">
        <f>AVERAGEIFS('WEEKLY DATA'!BV$11:BV$14576,'WEEKLY DATA'!$A$11:$A$14576,'MONTHLY DATA'!$A68,'WEEKLY DATA'!$B$11:$B$14576,'MONTHLY DATA'!$B68)</f>
        <v>292</v>
      </c>
      <c r="BW68" s="154">
        <f t="shared" si="31"/>
        <v>0.14285714285714279</v>
      </c>
      <c r="BX68" s="78">
        <f>AVERAGEIFS('WEEKLY DATA'!BX$11:BX$14576,'WEEKLY DATA'!$A$11:$A$14576,'MONTHLY DATA'!$A68,'WEEKLY DATA'!$B$11:$B$14576,'MONTHLY DATA'!$B68)</f>
        <v>295.5</v>
      </c>
      <c r="BY68" s="78">
        <f>AVERAGEIFS('WEEKLY DATA'!BY$11:BY$14576,'WEEKLY DATA'!$A$11:$A$14576,'MONTHLY DATA'!$A68,'WEEKLY DATA'!$B$11:$B$14576,'MONTHLY DATA'!$B68)</f>
        <v>305.5</v>
      </c>
      <c r="BZ68" s="78">
        <f>AVERAGEIFS('WEEKLY DATA'!BZ$11:BZ$14576,'WEEKLY DATA'!$A$11:$A$14576,'MONTHLY DATA'!$A68,'WEEKLY DATA'!$B$11:$B$14576,'MONTHLY DATA'!$B68)</f>
        <v>300.5</v>
      </c>
      <c r="CA68" s="154">
        <f t="shared" si="32"/>
        <v>0.11606313834726101</v>
      </c>
      <c r="CB68" s="78">
        <f>AVERAGEIFS('WEEKLY DATA'!CB$11:CB$14576,'WEEKLY DATA'!$A$11:$A$14576,'MONTHLY DATA'!$A68,'WEEKLY DATA'!$B$11:$B$14576,'MONTHLY DATA'!$B68)</f>
        <v>258</v>
      </c>
      <c r="CC68" s="78">
        <f>AVERAGEIFS('WEEKLY DATA'!CC$11:CC$14576,'WEEKLY DATA'!$A$11:$A$14576,'MONTHLY DATA'!$A68,'WEEKLY DATA'!$B$11:$B$14576,'MONTHLY DATA'!$B68)</f>
        <v>268</v>
      </c>
      <c r="CD68" s="78">
        <f>AVERAGEIFS('WEEKLY DATA'!CD$11:CD$14576,'WEEKLY DATA'!$A$11:$A$14576,'MONTHLY DATA'!$A68,'WEEKLY DATA'!$B$11:$B$14576,'MONTHLY DATA'!$B68)</f>
        <v>263</v>
      </c>
      <c r="CE68" s="154">
        <f t="shared" si="33"/>
        <v>0.10388247639034631</v>
      </c>
      <c r="CF68" s="78">
        <f>AVERAGEIFS('WEEKLY DATA'!CF$11:CF$14576,'WEEKLY DATA'!$A$11:$A$14576,'MONTHLY DATA'!$A68,'WEEKLY DATA'!$B$11:$B$14576,'MONTHLY DATA'!$B68)</f>
        <v>270.5</v>
      </c>
      <c r="CG68" s="78">
        <f>AVERAGEIFS('WEEKLY DATA'!CG$11:CG$14576,'WEEKLY DATA'!$A$11:$A$14576,'MONTHLY DATA'!$A68,'WEEKLY DATA'!$B$11:$B$14576,'MONTHLY DATA'!$B68)</f>
        <v>280.5</v>
      </c>
      <c r="CH68" s="78">
        <f>AVERAGEIFS('WEEKLY DATA'!CH$11:CH$14576,'WEEKLY DATA'!$A$11:$A$14576,'MONTHLY DATA'!$A68,'WEEKLY DATA'!$B$11:$B$14576,'MONTHLY DATA'!$B68)</f>
        <v>275.5</v>
      </c>
      <c r="CI68" s="154">
        <f t="shared" si="11"/>
        <v>2.7027027027026973E-2</v>
      </c>
      <c r="CJ68" s="78">
        <f>AVERAGEIFS('WEEKLY DATA'!CJ$11:CJ$14576,'WEEKLY DATA'!$A$11:$A$14576,'MONTHLY DATA'!$A68,'WEEKLY DATA'!$B$11:$B$14576,'MONTHLY DATA'!$B68)</f>
        <v>250.5</v>
      </c>
      <c r="CK68" s="78">
        <f>AVERAGEIFS('WEEKLY DATA'!CK$11:CK$14576,'WEEKLY DATA'!$A$11:$A$14576,'MONTHLY DATA'!$A68,'WEEKLY DATA'!$B$11:$B$14576,'MONTHLY DATA'!$B68)</f>
        <v>260.5</v>
      </c>
      <c r="CL68" s="78">
        <f>AVERAGEIFS('WEEKLY DATA'!CL$11:CL$14576,'WEEKLY DATA'!$A$11:$A$14576,'MONTHLY DATA'!$A68,'WEEKLY DATA'!$B$11:$B$14576,'MONTHLY DATA'!$B68)</f>
        <v>255.5</v>
      </c>
      <c r="CM68" s="154">
        <f t="shared" si="34"/>
        <v>7.3529411764705843E-2</v>
      </c>
      <c r="CN68" s="78">
        <f>AVERAGEIFS('WEEKLY DATA'!CN$11:CN$14576,'WEEKLY DATA'!$A$11:$A$14576,'MONTHLY DATA'!$A68,'WEEKLY DATA'!$B$11:$B$14576,'MONTHLY DATA'!$B68)</f>
        <v>259</v>
      </c>
      <c r="CO68" s="78">
        <f>AVERAGEIFS('WEEKLY DATA'!CO$11:CO$14576,'WEEKLY DATA'!$A$11:$A$14576,'MONTHLY DATA'!$A68,'WEEKLY DATA'!$B$11:$B$14576,'MONTHLY DATA'!$B68)</f>
        <v>269</v>
      </c>
      <c r="CP68" s="78">
        <f>AVERAGEIFS('WEEKLY DATA'!CP$11:CP$14576,'WEEKLY DATA'!$A$11:$A$14576,'MONTHLY DATA'!$A68,'WEEKLY DATA'!$B$11:$B$14576,'MONTHLY DATA'!$B68)</f>
        <v>264</v>
      </c>
      <c r="CQ68" s="154">
        <f t="shared" si="35"/>
        <v>4.4510385756676651E-2</v>
      </c>
      <c r="CR68" s="78">
        <f>AVERAGEIFS('WEEKLY DATA'!CR$11:CR$14576,'WEEKLY DATA'!$A$11:$A$14576,'MONTHLY DATA'!$A68,'WEEKLY DATA'!$B$11:$B$14576,'MONTHLY DATA'!$B68)</f>
        <v>254</v>
      </c>
      <c r="CS68" s="78">
        <f>AVERAGEIFS('WEEKLY DATA'!CS$11:CS$14576,'WEEKLY DATA'!$A$11:$A$14576,'MONTHLY DATA'!$A68,'WEEKLY DATA'!$B$11:$B$14576,'MONTHLY DATA'!$B68)</f>
        <v>264</v>
      </c>
      <c r="CT68" s="78">
        <f>AVERAGEIFS('WEEKLY DATA'!CT$11:CT$14576,'WEEKLY DATA'!$A$11:$A$14576,'MONTHLY DATA'!$A68,'WEEKLY DATA'!$B$11:$B$14576,'MONTHLY DATA'!$B68)</f>
        <v>259</v>
      </c>
      <c r="CU68" s="154">
        <f t="shared" si="36"/>
        <v>9.3980992608236447E-2</v>
      </c>
      <c r="CV68" s="169">
        <f>AVERAGEIFS('WEEKLY DATA'!CV$11:CV$14576,'WEEKLY DATA'!$A$11:$A$14576,'MONTHLY DATA'!$A68,'WEEKLY DATA'!$B$11:$B$14576,'MONTHLY DATA'!$B68)</f>
        <v>299</v>
      </c>
      <c r="CW68" s="78">
        <f>AVERAGEIFS('WEEKLY DATA'!CW$11:CW$14576,'WEEKLY DATA'!$A$11:$A$14576,'MONTHLY DATA'!$A68,'WEEKLY DATA'!$B$11:$B$14576,'MONTHLY DATA'!$B68)</f>
        <v>309</v>
      </c>
      <c r="CX68" s="78">
        <f>AVERAGEIFS('WEEKLY DATA'!CX$11:CX$14576,'WEEKLY DATA'!$A$11:$A$14576,'MONTHLY DATA'!$A68,'WEEKLY DATA'!$B$11:$B$14576,'MONTHLY DATA'!$B68)</f>
        <v>304</v>
      </c>
      <c r="CY68" s="154">
        <f t="shared" si="12"/>
        <v>5.7899090157154109E-3</v>
      </c>
      <c r="CZ68" s="169">
        <f>AVERAGEIFS('WEEKLY DATA'!CZ$11:CZ$14576,'WEEKLY DATA'!$A$11:$A$14576,'MONTHLY DATA'!$A68,'WEEKLY DATA'!$B$11:$B$14576,'MONTHLY DATA'!$B68)</f>
        <v>277</v>
      </c>
      <c r="DA68" s="78">
        <f>AVERAGEIFS('WEEKLY DATA'!DA$11:DA$14576,'WEEKLY DATA'!$A$11:$A$14576,'MONTHLY DATA'!$A68,'WEEKLY DATA'!$B$11:$B$14576,'MONTHLY DATA'!$B68)</f>
        <v>287</v>
      </c>
      <c r="DB68" s="78">
        <f>AVERAGEIFS('WEEKLY DATA'!DB$11:DB$14576,'WEEKLY DATA'!$A$11:$A$14576,'MONTHLY DATA'!$A68,'WEEKLY DATA'!$B$11:$B$14576,'MONTHLY DATA'!$B68)</f>
        <v>282</v>
      </c>
      <c r="DC68" s="154">
        <f t="shared" si="37"/>
        <v>2.2665457842248493E-2</v>
      </c>
      <c r="DD68" s="78">
        <f>AVERAGEIFS('WEEKLY DATA'!DD$11:DD$14576,'WEEKLY DATA'!$A$11:$A$14576,'MONTHLY DATA'!$A68,'WEEKLY DATA'!$B$11:$B$14576,'MONTHLY DATA'!$B68)</f>
        <v>289</v>
      </c>
      <c r="DE68" s="78">
        <f>AVERAGEIFS('WEEKLY DATA'!DE$11:DE$14576,'WEEKLY DATA'!$A$11:$A$14576,'MONTHLY DATA'!$A68,'WEEKLY DATA'!$B$11:$B$14576,'MONTHLY DATA'!$B68)</f>
        <v>299</v>
      </c>
      <c r="DF68" s="78">
        <f>AVERAGEIFS('WEEKLY DATA'!DF$11:DF$14576,'WEEKLY DATA'!$A$11:$A$14576,'MONTHLY DATA'!$A68,'WEEKLY DATA'!$B$11:$B$14576,'MONTHLY DATA'!$B68)</f>
        <v>294</v>
      </c>
      <c r="DG68" s="154">
        <f t="shared" si="38"/>
        <v>2.2608695652173827E-2</v>
      </c>
      <c r="DH68" s="78">
        <f>AVERAGEIFS('WEEKLY DATA'!DH$11:DH$14576,'WEEKLY DATA'!$A$11:$A$14576,'MONTHLY DATA'!$A68,'WEEKLY DATA'!$B$11:$B$14576,'MONTHLY DATA'!$B68)</f>
        <v>280.5</v>
      </c>
      <c r="DI68" s="78">
        <f>AVERAGEIFS('WEEKLY DATA'!DI$11:DI$14576,'WEEKLY DATA'!$A$11:$A$14576,'MONTHLY DATA'!$A68,'WEEKLY DATA'!$B$11:$B$14576,'MONTHLY DATA'!$B68)</f>
        <v>290.5</v>
      </c>
      <c r="DJ68" s="78">
        <f>AVERAGEIFS('WEEKLY DATA'!DJ$11:DJ$14576,'WEEKLY DATA'!$A$11:$A$14576,'MONTHLY DATA'!$A68,'WEEKLY DATA'!$B$11:$B$14576,'MONTHLY DATA'!$B68)</f>
        <v>285.5</v>
      </c>
      <c r="DK68" s="154">
        <f t="shared" si="39"/>
        <v>7.735849056603783E-2</v>
      </c>
      <c r="DL68" s="169">
        <f>AVERAGEIFS('WEEKLY DATA'!DL$11:DL$14576,'WEEKLY DATA'!$A$11:$A$14576,'MONTHLY DATA'!$A68,'WEEKLY DATA'!$B$11:$B$14576,'MONTHLY DATA'!$B68)</f>
        <v>273</v>
      </c>
      <c r="DM68" s="78">
        <f>AVERAGEIFS('WEEKLY DATA'!DM$11:DM$14576,'WEEKLY DATA'!$A$11:$A$14576,'MONTHLY DATA'!$A68,'WEEKLY DATA'!$B$11:$B$14576,'MONTHLY DATA'!$B68)</f>
        <v>283</v>
      </c>
      <c r="DN68" s="78">
        <f>AVERAGEIFS('WEEKLY DATA'!DN$11:DN$14576,'WEEKLY DATA'!$A$11:$A$14576,'MONTHLY DATA'!$A68,'WEEKLY DATA'!$B$11:$B$14576,'MONTHLY DATA'!$B68)</f>
        <v>278</v>
      </c>
      <c r="DO68" s="154">
        <f t="shared" si="13"/>
        <v>2.6777469990766356E-2</v>
      </c>
      <c r="DP68" s="78">
        <f>AVERAGEIFS('WEEKLY DATA'!DP$11:DP$14576,'WEEKLY DATA'!$A$11:$A$14576,'MONTHLY DATA'!$A68,'WEEKLY DATA'!$B$11:$B$14576,'MONTHLY DATA'!$B68)</f>
        <v>251</v>
      </c>
      <c r="DQ68" s="78">
        <f>AVERAGEIFS('WEEKLY DATA'!DQ$11:DQ$14576,'WEEKLY DATA'!$A$11:$A$14576,'MONTHLY DATA'!$A68,'WEEKLY DATA'!$B$11:$B$14576,'MONTHLY DATA'!$B68)</f>
        <v>261</v>
      </c>
      <c r="DR68" s="78">
        <f>AVERAGEIFS('WEEKLY DATA'!DR$11:DR$14576,'WEEKLY DATA'!$A$11:$A$14576,'MONTHLY DATA'!$A68,'WEEKLY DATA'!$B$11:$B$14576,'MONTHLY DATA'!$B68)</f>
        <v>256</v>
      </c>
      <c r="DS68" s="154">
        <f t="shared" si="40"/>
        <v>7.5630252100840289E-2</v>
      </c>
      <c r="DT68" s="78">
        <f>AVERAGEIFS('WEEKLY DATA'!DT$11:DT$14576,'WEEKLY DATA'!$A$11:$A$14576,'MONTHLY DATA'!$A68,'WEEKLY DATA'!$B$11:$B$14576,'MONTHLY DATA'!$B68)</f>
        <v>263</v>
      </c>
      <c r="DU68" s="78">
        <f>AVERAGEIFS('WEEKLY DATA'!DU$11:DU$14576,'WEEKLY DATA'!$A$11:$A$14576,'MONTHLY DATA'!$A68,'WEEKLY DATA'!$B$11:$B$14576,'MONTHLY DATA'!$B68)</f>
        <v>273</v>
      </c>
      <c r="DV68" s="78">
        <f>AVERAGEIFS('WEEKLY DATA'!DV$11:DV$14576,'WEEKLY DATA'!$A$11:$A$14576,'MONTHLY DATA'!$A68,'WEEKLY DATA'!$B$11:$B$14576,'MONTHLY DATA'!$B68)</f>
        <v>268</v>
      </c>
      <c r="DW68" s="154">
        <f t="shared" si="41"/>
        <v>8.2828282828282918E-2</v>
      </c>
      <c r="DX68" s="78">
        <f>AVERAGEIFS('WEEKLY DATA'!DX$11:DX$14576,'WEEKLY DATA'!$A$11:$A$14576,'MONTHLY DATA'!$A68,'WEEKLY DATA'!$B$11:$B$14576,'MONTHLY DATA'!$B68)</f>
        <v>254.5</v>
      </c>
      <c r="DY68" s="78">
        <f>AVERAGEIFS('WEEKLY DATA'!DY$11:DY$14576,'WEEKLY DATA'!$A$11:$A$14576,'MONTHLY DATA'!$A68,'WEEKLY DATA'!$B$11:$B$14576,'MONTHLY DATA'!$B68)</f>
        <v>264.5</v>
      </c>
      <c r="DZ68" s="78">
        <f>AVERAGEIFS('WEEKLY DATA'!DZ$11:DZ$14576,'WEEKLY DATA'!$A$11:$A$14576,'MONTHLY DATA'!$A68,'WEEKLY DATA'!$B$11:$B$14576,'MONTHLY DATA'!$B68)</f>
        <v>259.5</v>
      </c>
      <c r="EA68" s="154">
        <f t="shared" si="42"/>
        <v>7.3422957600827399E-2</v>
      </c>
      <c r="EB68" s="78">
        <f>AVERAGEIFS('WEEKLY DATA'!EB$11:EB$14576,'WEEKLY DATA'!$A$11:$A$14576,'MONTHLY DATA'!$A68,'WEEKLY DATA'!$B$11:$B$14576,'MONTHLY DATA'!$B68)</f>
        <v>268</v>
      </c>
      <c r="EC68" s="78">
        <f>AVERAGEIFS('WEEKLY DATA'!EC$11:EC$14576,'WEEKLY DATA'!$A$11:$A$14576,'MONTHLY DATA'!$A68,'WEEKLY DATA'!$B$11:$B$14576,'MONTHLY DATA'!$B68)</f>
        <v>278</v>
      </c>
      <c r="ED68" s="78">
        <f>AVERAGEIFS('WEEKLY DATA'!ED$11:ED$14576,'WEEKLY DATA'!$A$11:$A$14576,'MONTHLY DATA'!$A68,'WEEKLY DATA'!$B$11:$B$14576,'MONTHLY DATA'!$B68)</f>
        <v>273</v>
      </c>
      <c r="EE68" s="154">
        <f t="shared" si="14"/>
        <v>-1.8867924528301883E-2</v>
      </c>
      <c r="EF68" s="169">
        <f>AVERAGEIFS('WEEKLY DATA'!EF$11:EF$14576,'WEEKLY DATA'!$A$11:$A$14576,'MONTHLY DATA'!$A68,'WEEKLY DATA'!$B$11:$B$14576,'MONTHLY DATA'!$B68)</f>
        <v>247</v>
      </c>
      <c r="EG68" s="78">
        <f>AVERAGEIFS('WEEKLY DATA'!EG$11:EG$14576,'WEEKLY DATA'!$A$11:$A$14576,'MONTHLY DATA'!$A68,'WEEKLY DATA'!$B$11:$B$14576,'MONTHLY DATA'!$B68)</f>
        <v>257</v>
      </c>
      <c r="EH68" s="78">
        <f>AVERAGEIFS('WEEKLY DATA'!EH$11:EH$14576,'WEEKLY DATA'!$A$11:$A$14576,'MONTHLY DATA'!$A68,'WEEKLY DATA'!$B$11:$B$14576,'MONTHLY DATA'!$B68)</f>
        <v>252</v>
      </c>
      <c r="EI68" s="154">
        <f t="shared" si="43"/>
        <v>4.9850448654038537E-3</v>
      </c>
      <c r="EJ68" s="78">
        <f>AVERAGEIFS('WEEKLY DATA'!EJ$11:EJ$14576,'WEEKLY DATA'!$A$11:$A$14576,'MONTHLY DATA'!$A68,'WEEKLY DATA'!$B$11:$B$14576,'MONTHLY DATA'!$B68)</f>
        <v>258</v>
      </c>
      <c r="EK68" s="78">
        <f>AVERAGEIFS('WEEKLY DATA'!EK$11:EK$14576,'WEEKLY DATA'!$A$11:$A$14576,'MONTHLY DATA'!$A68,'WEEKLY DATA'!$B$11:$B$14576,'MONTHLY DATA'!$B68)</f>
        <v>268</v>
      </c>
      <c r="EL68" s="78">
        <f>AVERAGEIFS('WEEKLY DATA'!EL$11:EL$14576,'WEEKLY DATA'!$A$11:$A$14576,'MONTHLY DATA'!$A68,'WEEKLY DATA'!$B$11:$B$14576,'MONTHLY DATA'!$B68)</f>
        <v>263</v>
      </c>
      <c r="EM68" s="154">
        <f t="shared" si="44"/>
        <v>-1.2206572769953072E-2</v>
      </c>
      <c r="EN68" s="78">
        <f>AVERAGEIFS('WEEKLY DATA'!EN$11:EN$14576,'WEEKLY DATA'!$A$11:$A$14576,'MONTHLY DATA'!$A68,'WEEKLY DATA'!$B$11:$B$14576,'MONTHLY DATA'!$B68)</f>
        <v>250.5</v>
      </c>
      <c r="EO68" s="78">
        <f>AVERAGEIFS('WEEKLY DATA'!EO$11:EO$14576,'WEEKLY DATA'!$A$11:$A$14576,'MONTHLY DATA'!$A68,'WEEKLY DATA'!$B$11:$B$14576,'MONTHLY DATA'!$B68)</f>
        <v>260.5</v>
      </c>
      <c r="EP68" s="78">
        <f>AVERAGEIFS('WEEKLY DATA'!EP$11:EP$14576,'WEEKLY DATA'!$A$11:$A$14576,'MONTHLY DATA'!$A68,'WEEKLY DATA'!$B$11:$B$14576,'MONTHLY DATA'!$B68)</f>
        <v>255.5</v>
      </c>
      <c r="EQ68" s="154">
        <f t="shared" si="45"/>
        <v>8.1481481481481488E-2</v>
      </c>
      <c r="ER68" s="78">
        <f>AVERAGEIFS('WEEKLY DATA'!ER$11:ER$14576,'WEEKLY DATA'!$A$11:$A$14576,'MONTHLY DATA'!$A68,'WEEKLY DATA'!$B$11:$B$14576,'MONTHLY DATA'!$B68)</f>
        <v>286.5</v>
      </c>
      <c r="ES68" s="78">
        <f>AVERAGEIFS('WEEKLY DATA'!ES$11:ES$14576,'WEEKLY DATA'!$A$11:$A$14576,'MONTHLY DATA'!$A68,'WEEKLY DATA'!$B$11:$B$14576,'MONTHLY DATA'!$B68)</f>
        <v>296.5</v>
      </c>
      <c r="ET68" s="78">
        <f>AVERAGEIFS('WEEKLY DATA'!ET$11:ET$14576,'WEEKLY DATA'!$A$11:$A$14576,'MONTHLY DATA'!$A68,'WEEKLY DATA'!$B$11:$B$14576,'MONTHLY DATA'!$B68)</f>
        <v>291.5</v>
      </c>
      <c r="EU68" s="154">
        <f t="shared" si="15"/>
        <v>0.10207939508506625</v>
      </c>
      <c r="EV68" s="78">
        <f>AVERAGEIFS('WEEKLY DATA'!EV$11:EV$14576,'WEEKLY DATA'!$A$11:$A$14576,'MONTHLY DATA'!$A68,'WEEKLY DATA'!$B$11:$B$14576,'MONTHLY DATA'!$B68)</f>
        <v>256.5</v>
      </c>
      <c r="EW68" s="78">
        <f>AVERAGEIFS('WEEKLY DATA'!EW$11:EW$14576,'WEEKLY DATA'!$A$11:$A$14576,'MONTHLY DATA'!$A68,'WEEKLY DATA'!$B$11:$B$14576,'MONTHLY DATA'!$B68)</f>
        <v>266.5</v>
      </c>
      <c r="EX68" s="78">
        <f>AVERAGEIFS('WEEKLY DATA'!EX$11:EX$14576,'WEEKLY DATA'!$A$11:$A$14576,'MONTHLY DATA'!$A68,'WEEKLY DATA'!$B$11:$B$14576,'MONTHLY DATA'!$B68)</f>
        <v>261.5</v>
      </c>
      <c r="EY68" s="154">
        <f t="shared" si="46"/>
        <v>0.11991434689507496</v>
      </c>
      <c r="EZ68" s="78">
        <f>AVERAGEIFS('WEEKLY DATA'!EZ$11:EZ$14576,'WEEKLY DATA'!$A$11:$A$14576,'MONTHLY DATA'!$A68,'WEEKLY DATA'!$B$11:$B$14576,'MONTHLY DATA'!$B68)</f>
        <v>271.5</v>
      </c>
      <c r="FA68" s="78">
        <f>AVERAGEIFS('WEEKLY DATA'!FA$11:FA$14576,'WEEKLY DATA'!$A$11:$A$14576,'MONTHLY DATA'!$A68,'WEEKLY DATA'!$B$11:$B$14576,'MONTHLY DATA'!$B68)</f>
        <v>281.5</v>
      </c>
      <c r="FB68" s="78">
        <f>AVERAGEIFS('WEEKLY DATA'!FB$11:FB$14576,'WEEKLY DATA'!$A$11:$A$14576,'MONTHLY DATA'!$A68,'WEEKLY DATA'!$B$11:$B$14576,'MONTHLY DATA'!$B68)</f>
        <v>276.5</v>
      </c>
      <c r="FC68" s="154">
        <f t="shared" si="47"/>
        <v>7.0667957405614823E-2</v>
      </c>
      <c r="FD68" s="78">
        <f>AVERAGEIFS('WEEKLY DATA'!FD$11:FD$14576,'WEEKLY DATA'!$A$11:$A$14576,'MONTHLY DATA'!$A68,'WEEKLY DATA'!$B$11:$B$14576,'MONTHLY DATA'!$B68)</f>
        <v>231.5</v>
      </c>
      <c r="FE68" s="78">
        <f>AVERAGEIFS('WEEKLY DATA'!FE$11:FE$14576,'WEEKLY DATA'!$A$11:$A$14576,'MONTHLY DATA'!$A68,'WEEKLY DATA'!$B$11:$B$14576,'MONTHLY DATA'!$B68)</f>
        <v>241.5</v>
      </c>
      <c r="FF68" s="78">
        <f>AVERAGEIFS('WEEKLY DATA'!FF$11:FF$14576,'WEEKLY DATA'!$A$11:$A$14576,'MONTHLY DATA'!$A68,'WEEKLY DATA'!$B$11:$B$14576,'MONTHLY DATA'!$B68)</f>
        <v>236.5</v>
      </c>
      <c r="FG68" s="154">
        <f t="shared" si="48"/>
        <v>0.10256410256410264</v>
      </c>
      <c r="FH68" s="78">
        <f>AVERAGEIFS('WEEKLY DATA'!FH$11:FH$14576,'WEEKLY DATA'!$A$11:$A$14576,'MONTHLY DATA'!$A68,'WEEKLY DATA'!$B$11:$B$14576,'MONTHLY DATA'!$B68)</f>
        <v>287.5</v>
      </c>
      <c r="FI68" s="78">
        <f>AVERAGEIFS('WEEKLY DATA'!FI$11:FI$14576,'WEEKLY DATA'!$A$11:$A$14576,'MONTHLY DATA'!$A68,'WEEKLY DATA'!$B$11:$B$14576,'MONTHLY DATA'!$B68)</f>
        <v>297.5</v>
      </c>
      <c r="FJ68" s="78">
        <f>AVERAGEIFS('WEEKLY DATA'!FJ$11:FJ$14576,'WEEKLY DATA'!$A$11:$A$14576,'MONTHLY DATA'!$A68,'WEEKLY DATA'!$B$11:$B$14576,'MONTHLY DATA'!$B68)</f>
        <v>292.5</v>
      </c>
      <c r="FK68" s="154">
        <f t="shared" si="16"/>
        <v>8.554319931566301E-4</v>
      </c>
      <c r="FL68" s="169">
        <f>AVERAGEIFS('WEEKLY DATA'!FL$11:FL$14576,'WEEKLY DATA'!$A$11:$A$14576,'MONTHLY DATA'!$A68,'WEEKLY DATA'!$B$11:$B$14576,'MONTHLY DATA'!$B68)</f>
        <v>271.5</v>
      </c>
      <c r="FM68" s="78">
        <f>AVERAGEIFS('WEEKLY DATA'!FM$11:FM$14576,'WEEKLY DATA'!$A$11:$A$14576,'MONTHLY DATA'!$A68,'WEEKLY DATA'!$B$11:$B$14576,'MONTHLY DATA'!$B68)</f>
        <v>281.5</v>
      </c>
      <c r="FN68" s="78">
        <f>AVERAGEIFS('WEEKLY DATA'!FN$11:FN$14576,'WEEKLY DATA'!$A$11:$A$14576,'MONTHLY DATA'!$A68,'WEEKLY DATA'!$B$11:$B$14576,'MONTHLY DATA'!$B68)</f>
        <v>276.5</v>
      </c>
      <c r="FO68" s="154">
        <f t="shared" si="49"/>
        <v>4.8341232227488096E-2</v>
      </c>
      <c r="FP68" s="78">
        <f>AVERAGEIFS('WEEKLY DATA'!FP$11:FP$14576,'WEEKLY DATA'!$A$11:$A$14576,'MONTHLY DATA'!$A68,'WEEKLY DATA'!$B$11:$B$14576,'MONTHLY DATA'!$B68)</f>
        <v>277.5</v>
      </c>
      <c r="FQ68" s="78">
        <f>AVERAGEIFS('WEEKLY DATA'!FQ$11:FQ$14576,'WEEKLY DATA'!$A$11:$A$14576,'MONTHLY DATA'!$A68,'WEEKLY DATA'!$B$11:$B$14576,'MONTHLY DATA'!$B68)</f>
        <v>287.5</v>
      </c>
      <c r="FR68" s="78">
        <f>AVERAGEIFS('WEEKLY DATA'!FR$11:FR$14576,'WEEKLY DATA'!$A$11:$A$14576,'MONTHLY DATA'!$A68,'WEEKLY DATA'!$B$11:$B$14576,'MONTHLY DATA'!$B68)</f>
        <v>282.5</v>
      </c>
      <c r="FS68" s="154">
        <f t="shared" si="50"/>
        <v>1.8018018018018056E-2</v>
      </c>
      <c r="FT68" s="78">
        <f>AVERAGEIFS('WEEKLY DATA'!FT$11:FT$14576,'WEEKLY DATA'!$A$11:$A$14576,'MONTHLY DATA'!$A68,'WEEKLY DATA'!$B$11:$B$14576,'MONTHLY DATA'!$B68)</f>
        <v>275</v>
      </c>
      <c r="FU68" s="78">
        <f>AVERAGEIFS('WEEKLY DATA'!FU$11:FU$14576,'WEEKLY DATA'!$A$11:$A$14576,'MONTHLY DATA'!$A68,'WEEKLY DATA'!$B$11:$B$14576,'MONTHLY DATA'!$B68)</f>
        <v>285</v>
      </c>
      <c r="FV68" s="78">
        <f>AVERAGEIFS('WEEKLY DATA'!FV$11:FV$14576,'WEEKLY DATA'!$A$11:$A$14576,'MONTHLY DATA'!$A68,'WEEKLY DATA'!$B$11:$B$14576,'MONTHLY DATA'!$B68)</f>
        <v>280</v>
      </c>
      <c r="FW68" s="154">
        <f t="shared" si="17"/>
        <v>-3.0303030303030276E-2</v>
      </c>
      <c r="FX68" s="78">
        <f>AVERAGEIFS('WEEKLY DATA'!FX$11:FX$14576,'WEEKLY DATA'!$A$11:$A$14576,'MONTHLY DATA'!$A68,'WEEKLY DATA'!$B$11:$B$14576,'MONTHLY DATA'!$B68)</f>
        <v>244</v>
      </c>
      <c r="FY68" s="78">
        <f>AVERAGEIFS('WEEKLY DATA'!FY$11:FY$14576,'WEEKLY DATA'!$A$11:$A$14576,'MONTHLY DATA'!$A68,'WEEKLY DATA'!$B$11:$B$14576,'MONTHLY DATA'!$B68)</f>
        <v>254</v>
      </c>
      <c r="FZ68" s="78">
        <f>AVERAGEIFS('WEEKLY DATA'!FZ$11:FZ$14576,'WEEKLY DATA'!$A$11:$A$14576,'MONTHLY DATA'!$A68,'WEEKLY DATA'!$B$11:$B$14576,'MONTHLY DATA'!$B68)</f>
        <v>249</v>
      </c>
      <c r="GA68" s="154">
        <f t="shared" si="51"/>
        <v>8.260869565217388E-2</v>
      </c>
      <c r="GB68" s="78">
        <f>AVERAGEIFS('WEEKLY DATA'!GB$11:GB$14576,'WEEKLY DATA'!$A$11:$A$14576,'MONTHLY DATA'!$A68,'WEEKLY DATA'!$B$11:$B$14576,'MONTHLY DATA'!$B68)</f>
        <v>322</v>
      </c>
      <c r="GC68" s="78">
        <f>AVERAGEIFS('WEEKLY DATA'!GC$11:GC$14576,'WEEKLY DATA'!$A$11:$A$14576,'MONTHLY DATA'!$A68,'WEEKLY DATA'!$B$11:$B$14576,'MONTHLY DATA'!$B68)</f>
        <v>332</v>
      </c>
      <c r="GD68" s="78">
        <f>AVERAGEIFS('WEEKLY DATA'!GD$11:GD$14576,'WEEKLY DATA'!$A$11:$A$14576,'MONTHLY DATA'!$A68,'WEEKLY DATA'!$B$11:$B$14576,'MONTHLY DATA'!$B68)</f>
        <v>327</v>
      </c>
      <c r="GE68" s="154">
        <f t="shared" si="18"/>
        <v>-3.2544378698224907E-2</v>
      </c>
      <c r="GF68" s="169">
        <f>AVERAGEIFS('WEEKLY DATA'!GF$11:GF$14576,'WEEKLY DATA'!$A$11:$A$14576,'MONTHLY DATA'!$A68,'WEEKLY DATA'!$B$11:$B$14576,'MONTHLY DATA'!$B68)</f>
        <v>299.5</v>
      </c>
      <c r="GG68" s="78">
        <f>AVERAGEIFS('WEEKLY DATA'!GG$11:GG$14576,'WEEKLY DATA'!$A$11:$A$14576,'MONTHLY DATA'!$A68,'WEEKLY DATA'!$B$11:$B$14576,'MONTHLY DATA'!$B68)</f>
        <v>309.5</v>
      </c>
      <c r="GH68" s="78">
        <f>AVERAGEIFS('WEEKLY DATA'!GH$11:GH$14576,'WEEKLY DATA'!$A$11:$A$14576,'MONTHLY DATA'!$A68,'WEEKLY DATA'!$B$11:$B$14576,'MONTHLY DATA'!$B68)</f>
        <v>304.5</v>
      </c>
      <c r="GI68" s="154">
        <f t="shared" si="52"/>
        <v>-1.774193548387093E-2</v>
      </c>
      <c r="GJ68" s="78">
        <f>AVERAGEIFS('WEEKLY DATA'!GJ$11:GJ$14576,'WEEKLY DATA'!$A$11:$A$14576,'MONTHLY DATA'!$A68,'WEEKLY DATA'!$B$11:$B$14576,'MONTHLY DATA'!$B68)</f>
        <v>312</v>
      </c>
      <c r="GK68" s="78">
        <f>AVERAGEIFS('WEEKLY DATA'!GK$11:GK$14576,'WEEKLY DATA'!$A$11:$A$14576,'MONTHLY DATA'!$A68,'WEEKLY DATA'!$B$11:$B$14576,'MONTHLY DATA'!$B68)</f>
        <v>322</v>
      </c>
      <c r="GL68" s="78">
        <f>AVERAGEIFS('WEEKLY DATA'!GL$11:GL$14576,'WEEKLY DATA'!$A$11:$A$14576,'MONTHLY DATA'!$A68,'WEEKLY DATA'!$B$11:$B$14576,'MONTHLY DATA'!$B68)</f>
        <v>317</v>
      </c>
      <c r="GM68" s="154">
        <f t="shared" si="53"/>
        <v>-1.7054263565891459E-2</v>
      </c>
      <c r="GN68" s="78">
        <f>AVERAGEIFS('WEEKLY DATA'!GN$11:GN$14576,'WEEKLY DATA'!$A$11:$A$14576,'MONTHLY DATA'!$A68,'WEEKLY DATA'!$B$11:$B$14576,'MONTHLY DATA'!$B68)</f>
        <v>307</v>
      </c>
      <c r="GO68" s="78">
        <f>AVERAGEIFS('WEEKLY DATA'!GO$11:GO$14576,'WEEKLY DATA'!$A$11:$A$14576,'MONTHLY DATA'!$A68,'WEEKLY DATA'!$B$11:$B$14576,'MONTHLY DATA'!$B68)</f>
        <v>317</v>
      </c>
      <c r="GP68" s="78">
        <f>AVERAGEIFS('WEEKLY DATA'!GP$11:GP$14576,'WEEKLY DATA'!$A$11:$A$14576,'MONTHLY DATA'!$A68,'WEEKLY DATA'!$B$11:$B$14576,'MONTHLY DATA'!$B68)</f>
        <v>312</v>
      </c>
      <c r="GQ68" s="154">
        <f t="shared" si="54"/>
        <v>2.1276595744680771E-2</v>
      </c>
      <c r="GR68" s="78"/>
    </row>
    <row r="69" spans="1:200" ht="15.75" x14ac:dyDescent="0.25">
      <c r="A69">
        <f t="shared" si="4"/>
        <v>11</v>
      </c>
      <c r="B69">
        <f t="shared" si="5"/>
        <v>2014</v>
      </c>
      <c r="C69" s="86">
        <v>41944</v>
      </c>
      <c r="D69" s="78">
        <f>AVERAGEIFS('WEEKLY DATA'!D$11:D$14576,'WEEKLY DATA'!$A$11:$A$14576,'MONTHLY DATA'!$A69,'WEEKLY DATA'!$B$11:$B$14576,'MONTHLY DATA'!$B69)</f>
        <v>361.25</v>
      </c>
      <c r="E69" s="78">
        <f>AVERAGEIFS('WEEKLY DATA'!E$11:E$14576,'WEEKLY DATA'!$A$11:$A$14576,'MONTHLY DATA'!$A69,'WEEKLY DATA'!$B$11:$B$14576,'MONTHLY DATA'!$B69)</f>
        <v>371.25</v>
      </c>
      <c r="F69" s="78">
        <f>AVERAGEIFS('WEEKLY DATA'!F$11:F$14576,'WEEKLY DATA'!$A$11:$A$14576,'MONTHLY DATA'!$A69,'WEEKLY DATA'!$B$11:$B$14576,'MONTHLY DATA'!$B69)</f>
        <v>366.25</v>
      </c>
      <c r="G69" s="154">
        <f t="shared" si="6"/>
        <v>1.3139695712309774E-2</v>
      </c>
      <c r="H69" s="169">
        <f>AVERAGEIFS('WEEKLY DATA'!H$11:H$14576,'WEEKLY DATA'!$A$11:$A$14576,'MONTHLY DATA'!$A69,'WEEKLY DATA'!$B$11:$B$14576,'MONTHLY DATA'!$B69)</f>
        <v>466.875</v>
      </c>
      <c r="I69" s="78">
        <f>AVERAGEIFS('WEEKLY DATA'!I$11:I$14576,'WEEKLY DATA'!$A$11:$A$14576,'MONTHLY DATA'!$A69,'WEEKLY DATA'!$B$11:$B$14576,'MONTHLY DATA'!$B69)</f>
        <v>476.875</v>
      </c>
      <c r="J69" s="78">
        <f>AVERAGEIFS('WEEKLY DATA'!J$11:J$14576,'WEEKLY DATA'!$A$11:$A$14576,'MONTHLY DATA'!$A69,'WEEKLY DATA'!$B$11:$B$14576,'MONTHLY DATA'!$B69)</f>
        <v>471.875</v>
      </c>
      <c r="K69" s="154">
        <f t="shared" si="19"/>
        <v>6.6384180790960423E-2</v>
      </c>
      <c r="L69" s="169">
        <f>AVERAGEIFS('WEEKLY DATA'!L$11:L$14576,'WEEKLY DATA'!$A$11:$A$14576,'MONTHLY DATA'!$A69,'WEEKLY DATA'!$B$11:$B$14576,'MONTHLY DATA'!$B69)</f>
        <v>372.5</v>
      </c>
      <c r="M69" s="78">
        <f>AVERAGEIFS('WEEKLY DATA'!M$11:M$14576,'WEEKLY DATA'!$A$11:$A$14576,'MONTHLY DATA'!$A69,'WEEKLY DATA'!$B$11:$B$14576,'MONTHLY DATA'!$B69)</f>
        <v>382.5</v>
      </c>
      <c r="N69" s="78">
        <f>AVERAGEIFS('WEEKLY DATA'!N$11:N$14576,'WEEKLY DATA'!$A$11:$A$14576,'MONTHLY DATA'!$A69,'WEEKLY DATA'!$B$11:$B$14576,'MONTHLY DATA'!$B69)</f>
        <v>377.5</v>
      </c>
      <c r="O69" s="154">
        <f t="shared" si="20"/>
        <v>4.5706371191135631E-2</v>
      </c>
      <c r="P69" s="169">
        <f>AVERAGEIFS('WEEKLY DATA'!P$11:P$14576,'WEEKLY DATA'!$A$11:$A$14576,'MONTHLY DATA'!$A69,'WEEKLY DATA'!$B$11:$B$14576,'MONTHLY DATA'!$B69)</f>
        <v>354.375</v>
      </c>
      <c r="Q69" s="78">
        <f>AVERAGEIFS('WEEKLY DATA'!Q$11:Q$14576,'WEEKLY DATA'!$A$11:$A$14576,'MONTHLY DATA'!$A69,'WEEKLY DATA'!$B$11:$B$14576,'MONTHLY DATA'!$B69)</f>
        <v>364.375</v>
      </c>
      <c r="R69" s="78">
        <f>AVERAGEIFS('WEEKLY DATA'!R$11:R$14576,'WEEKLY DATA'!$A$11:$A$14576,'MONTHLY DATA'!$A69,'WEEKLY DATA'!$B$11:$B$14576,'MONTHLY DATA'!$B69)</f>
        <v>359.375</v>
      </c>
      <c r="S69" s="154">
        <f t="shared" si="21"/>
        <v>2.240398293029866E-2</v>
      </c>
      <c r="T69" s="169">
        <f>AVERAGEIFS('WEEKLY DATA'!T$11:T$14576,'WEEKLY DATA'!$A$11:$A$14576,'MONTHLY DATA'!$A69,'WEEKLY DATA'!$B$11:$B$14576,'MONTHLY DATA'!$B69)</f>
        <v>334.375</v>
      </c>
      <c r="U69" s="78">
        <f>AVERAGEIFS('WEEKLY DATA'!U$11:U$14576,'WEEKLY DATA'!$A$11:$A$14576,'MONTHLY DATA'!$A69,'WEEKLY DATA'!$B$11:$B$14576,'MONTHLY DATA'!$B69)</f>
        <v>344.375</v>
      </c>
      <c r="V69" s="78">
        <f>AVERAGEIFS('WEEKLY DATA'!V$11:V$14576,'WEEKLY DATA'!$A$11:$A$14576,'MONTHLY DATA'!$A69,'WEEKLY DATA'!$B$11:$B$14576,'MONTHLY DATA'!$B69)</f>
        <v>339.375</v>
      </c>
      <c r="W69" s="154">
        <f t="shared" si="7"/>
        <v>6.2206572769953006E-2</v>
      </c>
      <c r="X69" s="169">
        <f>AVERAGEIFS('WEEKLY DATA'!X$11:X$14576,'WEEKLY DATA'!$A$11:$A$14576,'MONTHLY DATA'!$A69,'WEEKLY DATA'!$B$11:$B$14576,'MONTHLY DATA'!$B69)</f>
        <v>316.875</v>
      </c>
      <c r="Y69" s="78">
        <f>AVERAGEIFS('WEEKLY DATA'!Y$11:Y$14576,'WEEKLY DATA'!$A$11:$A$14576,'MONTHLY DATA'!$A69,'WEEKLY DATA'!$B$11:$B$14576,'MONTHLY DATA'!$B69)</f>
        <v>326.875</v>
      </c>
      <c r="Z69" s="78">
        <f>AVERAGEIFS('WEEKLY DATA'!Z$11:Z$14576,'WEEKLY DATA'!$A$11:$A$14576,'MONTHLY DATA'!$A69,'WEEKLY DATA'!$B$11:$B$14576,'MONTHLY DATA'!$B69)</f>
        <v>321.875</v>
      </c>
      <c r="AA69" s="154">
        <f t="shared" si="22"/>
        <v>7.8308207705192645E-2</v>
      </c>
      <c r="AB69" s="169">
        <f>AVERAGEIFS('WEEKLY DATA'!AB$11:AB$14576,'WEEKLY DATA'!$A$11:$A$14576,'MONTHLY DATA'!$A69,'WEEKLY DATA'!$B$11:$B$14576,'MONTHLY DATA'!$B69)</f>
        <v>345</v>
      </c>
      <c r="AC69" s="78">
        <f>AVERAGEIFS('WEEKLY DATA'!AC$11:AC$14576,'WEEKLY DATA'!$A$11:$A$14576,'MONTHLY DATA'!$A69,'WEEKLY DATA'!$B$11:$B$14576,'MONTHLY DATA'!$B69)</f>
        <v>355</v>
      </c>
      <c r="AD69" s="78">
        <f>AVERAGEIFS('WEEKLY DATA'!AD$11:AD$14576,'WEEKLY DATA'!$A$11:$A$14576,'MONTHLY DATA'!$A69,'WEEKLY DATA'!$B$11:$B$14576,'MONTHLY DATA'!$B69)</f>
        <v>350</v>
      </c>
      <c r="AE69" s="154">
        <f t="shared" si="23"/>
        <v>4.6337817638266054E-2</v>
      </c>
      <c r="AF69" s="169">
        <f>AVERAGEIFS('WEEKLY DATA'!AF$11:AF$14576,'WEEKLY DATA'!$A$11:$A$14576,'MONTHLY DATA'!$A69,'WEEKLY DATA'!$B$11:$B$14576,'MONTHLY DATA'!$B69)</f>
        <v>326.25</v>
      </c>
      <c r="AG69" s="78">
        <f>AVERAGEIFS('WEEKLY DATA'!AG$11:AG$14576,'WEEKLY DATA'!$A$11:$A$14576,'MONTHLY DATA'!$A69,'WEEKLY DATA'!$B$11:$B$14576,'MONTHLY DATA'!$B69)</f>
        <v>336.25</v>
      </c>
      <c r="AH69" s="78">
        <f>AVERAGEIFS('WEEKLY DATA'!AH$11:AH$14576,'WEEKLY DATA'!$A$11:$A$14576,'MONTHLY DATA'!$A69,'WEEKLY DATA'!$B$11:$B$14576,'MONTHLY DATA'!$B69)</f>
        <v>331.25</v>
      </c>
      <c r="AI69" s="154">
        <f t="shared" si="24"/>
        <v>8.7848932676518832E-2</v>
      </c>
      <c r="AJ69" s="169">
        <f>AVERAGEIFS('WEEKLY DATA'!AJ$11:AJ$14576,'WEEKLY DATA'!$A$11:$A$14576,'MONTHLY DATA'!$A69,'WEEKLY DATA'!$B$11:$B$14576,'MONTHLY DATA'!$B69)</f>
        <v>352.5</v>
      </c>
      <c r="AK69" s="78">
        <f>AVERAGEIFS('WEEKLY DATA'!AK$11:AK$14576,'WEEKLY DATA'!$A$11:$A$14576,'MONTHLY DATA'!$A69,'WEEKLY DATA'!$B$11:$B$14576,'MONTHLY DATA'!$B69)</f>
        <v>362.5</v>
      </c>
      <c r="AL69" s="78">
        <f>AVERAGEIFS('WEEKLY DATA'!AL$11:AL$14576,'WEEKLY DATA'!$A$11:$A$14576,'MONTHLY DATA'!$A69,'WEEKLY DATA'!$B$11:$B$14576,'MONTHLY DATA'!$B69)</f>
        <v>357.5</v>
      </c>
      <c r="AM69" s="154">
        <f t="shared" si="8"/>
        <v>0.11024844720496896</v>
      </c>
      <c r="AN69" s="169">
        <f>AVERAGEIFS('WEEKLY DATA'!AN$11:AN$14576,'WEEKLY DATA'!$A$11:$A$14576,'MONTHLY DATA'!$A69,'WEEKLY DATA'!$B$11:$B$14576,'MONTHLY DATA'!$B69)</f>
        <v>337.5</v>
      </c>
      <c r="AO69" s="78">
        <f>AVERAGEIFS('WEEKLY DATA'!AO$11:AO$14576,'WEEKLY DATA'!$A$11:$A$14576,'MONTHLY DATA'!$A69,'WEEKLY DATA'!$B$11:$B$14576,'MONTHLY DATA'!$B69)</f>
        <v>347.5</v>
      </c>
      <c r="AP69" s="78">
        <f>AVERAGEIFS('WEEKLY DATA'!AP$11:AP$14576,'WEEKLY DATA'!$A$11:$A$14576,'MONTHLY DATA'!$A69,'WEEKLY DATA'!$B$11:$B$14576,'MONTHLY DATA'!$B69)</f>
        <v>342.5</v>
      </c>
      <c r="AQ69" s="154">
        <f t="shared" si="25"/>
        <v>9.4249201277955219E-2</v>
      </c>
      <c r="AR69" s="169">
        <f>AVERAGEIFS('WEEKLY DATA'!AR$11:AR$14576,'WEEKLY DATA'!$A$11:$A$14576,'MONTHLY DATA'!$A69,'WEEKLY DATA'!$B$11:$B$14576,'MONTHLY DATA'!$B69)</f>
        <v>366.25</v>
      </c>
      <c r="AS69" s="78">
        <f>AVERAGEIFS('WEEKLY DATA'!AS$11:AS$14576,'WEEKLY DATA'!$A$11:$A$14576,'MONTHLY DATA'!$A69,'WEEKLY DATA'!$B$11:$B$14576,'MONTHLY DATA'!$B69)</f>
        <v>376.25</v>
      </c>
      <c r="AT69" s="78">
        <f>AVERAGEIFS('WEEKLY DATA'!AT$11:AT$14576,'WEEKLY DATA'!$A$11:$A$14576,'MONTHLY DATA'!$A69,'WEEKLY DATA'!$B$11:$B$14576,'MONTHLY DATA'!$B69)</f>
        <v>371.25</v>
      </c>
      <c r="AU69" s="154">
        <f t="shared" si="26"/>
        <v>9.3519882179675884E-2</v>
      </c>
      <c r="AV69" s="169">
        <f>AVERAGEIFS('WEEKLY DATA'!AV$11:AV$14576,'WEEKLY DATA'!$A$11:$A$14576,'MONTHLY DATA'!$A69,'WEEKLY DATA'!$B$11:$B$14576,'MONTHLY DATA'!$B69)</f>
        <v>336.875</v>
      </c>
      <c r="AW69" s="78">
        <f>AVERAGEIFS('WEEKLY DATA'!AW$11:AW$14576,'WEEKLY DATA'!$A$11:$A$14576,'MONTHLY DATA'!$A69,'WEEKLY DATA'!$B$11:$B$14576,'MONTHLY DATA'!$B69)</f>
        <v>346.875</v>
      </c>
      <c r="AX69" s="78">
        <f>AVERAGEIFS('WEEKLY DATA'!AX$11:AX$14576,'WEEKLY DATA'!$A$11:$A$14576,'MONTHLY DATA'!$A69,'WEEKLY DATA'!$B$11:$B$14576,'MONTHLY DATA'!$B69)</f>
        <v>341.875</v>
      </c>
      <c r="AY69" s="154">
        <f t="shared" si="27"/>
        <v>0.12644151565074124</v>
      </c>
      <c r="AZ69" s="169">
        <f>AVERAGEIFS('WEEKLY DATA'!AZ$11:AZ$14576,'WEEKLY DATA'!$A$11:$A$14576,'MONTHLY DATA'!$A69,'WEEKLY DATA'!$B$11:$B$14576,'MONTHLY DATA'!$B69)</f>
        <v>288.75</v>
      </c>
      <c r="BA69" s="78">
        <f>AVERAGEIFS('WEEKLY DATA'!BA$11:BA$14576,'WEEKLY DATA'!$A$11:$A$14576,'MONTHLY DATA'!$A69,'WEEKLY DATA'!$B$11:$B$14576,'MONTHLY DATA'!$B69)</f>
        <v>298.75</v>
      </c>
      <c r="BB69" s="78">
        <f>AVERAGEIFS('WEEKLY DATA'!BB$11:BB$14576,'WEEKLY DATA'!$A$11:$A$14576,'MONTHLY DATA'!$A69,'WEEKLY DATA'!$B$11:$B$14576,'MONTHLY DATA'!$B69)</f>
        <v>293.75</v>
      </c>
      <c r="BC69" s="154">
        <f t="shared" si="9"/>
        <v>0.12118320610687028</v>
      </c>
      <c r="BD69" s="169">
        <f>AVERAGEIFS('WEEKLY DATA'!BD$11:BD$14576,'WEEKLY DATA'!$A$11:$A$14576,'MONTHLY DATA'!$A69,'WEEKLY DATA'!$B$11:$B$14576,'MONTHLY DATA'!$B69)</f>
        <v>268.125</v>
      </c>
      <c r="BE69" s="78">
        <f>AVERAGEIFS('WEEKLY DATA'!BE$11:BE$14576,'WEEKLY DATA'!$A$11:$A$14576,'MONTHLY DATA'!$A69,'WEEKLY DATA'!$B$11:$B$14576,'MONTHLY DATA'!$B69)</f>
        <v>278.125</v>
      </c>
      <c r="BF69" s="78">
        <f>AVERAGEIFS('WEEKLY DATA'!BF$11:BF$14576,'WEEKLY DATA'!$A$11:$A$14576,'MONTHLY DATA'!$A69,'WEEKLY DATA'!$B$11:$B$14576,'MONTHLY DATA'!$B69)</f>
        <v>273.125</v>
      </c>
      <c r="BG69" s="154">
        <f t="shared" si="28"/>
        <v>0.11479591836734704</v>
      </c>
      <c r="BH69" s="169">
        <f>AVERAGEIFS('WEEKLY DATA'!BH$11:BH$14576,'WEEKLY DATA'!$A$11:$A$14576,'MONTHLY DATA'!$A69,'WEEKLY DATA'!$B$11:$B$14576,'MONTHLY DATA'!$B69)</f>
        <v>318.75</v>
      </c>
      <c r="BI69" s="78">
        <f>AVERAGEIFS('WEEKLY DATA'!BI$11:BI$14576,'WEEKLY DATA'!$A$11:$A$14576,'MONTHLY DATA'!$A69,'WEEKLY DATA'!$B$11:$B$14576,'MONTHLY DATA'!$B69)</f>
        <v>328.75</v>
      </c>
      <c r="BJ69" s="78">
        <f>AVERAGEIFS('WEEKLY DATA'!BJ$11:BJ$14576,'WEEKLY DATA'!$A$11:$A$14576,'MONTHLY DATA'!$A69,'WEEKLY DATA'!$B$11:$B$14576,'MONTHLY DATA'!$B69)</f>
        <v>323.75</v>
      </c>
      <c r="BK69" s="154">
        <f t="shared" si="29"/>
        <v>0.10873287671232879</v>
      </c>
      <c r="BL69" s="169">
        <f>AVERAGEIFS('WEEKLY DATA'!BL$11:BL$14576,'WEEKLY DATA'!$A$11:$A$14576,'MONTHLY DATA'!$A69,'WEEKLY DATA'!$B$11:$B$14576,'MONTHLY DATA'!$B69)</f>
        <v>278.125</v>
      </c>
      <c r="BM69" s="78">
        <f>AVERAGEIFS('WEEKLY DATA'!BM$11:BM$14576,'WEEKLY DATA'!$A$11:$A$14576,'MONTHLY DATA'!$A69,'WEEKLY DATA'!$B$11:$B$14576,'MONTHLY DATA'!$B69)</f>
        <v>288.125</v>
      </c>
      <c r="BN69" s="78">
        <f>AVERAGEIFS('WEEKLY DATA'!BN$11:BN$14576,'WEEKLY DATA'!$A$11:$A$14576,'MONTHLY DATA'!$A69,'WEEKLY DATA'!$B$11:$B$14576,'MONTHLY DATA'!$B69)</f>
        <v>283.125</v>
      </c>
      <c r="BO69" s="154">
        <f t="shared" si="30"/>
        <v>0.11686390532544388</v>
      </c>
      <c r="BP69" s="78">
        <f>AVERAGEIFS('WEEKLY DATA'!BP$11:BP$14576,'WEEKLY DATA'!$A$11:$A$14576,'MONTHLY DATA'!$A69,'WEEKLY DATA'!$B$11:$B$14576,'MONTHLY DATA'!$B69)</f>
        <v>328.75</v>
      </c>
      <c r="BQ69" s="78">
        <f>AVERAGEIFS('WEEKLY DATA'!BQ$11:BQ$14576,'WEEKLY DATA'!$A$11:$A$14576,'MONTHLY DATA'!$A69,'WEEKLY DATA'!$B$11:$B$14576,'MONTHLY DATA'!$B69)</f>
        <v>338.75</v>
      </c>
      <c r="BR69" s="78">
        <f>AVERAGEIFS('WEEKLY DATA'!BR$11:BR$14576,'WEEKLY DATA'!$A$11:$A$14576,'MONTHLY DATA'!$A69,'WEEKLY DATA'!$B$11:$B$14576,'MONTHLY DATA'!$B69)</f>
        <v>333.75</v>
      </c>
      <c r="BS69" s="154">
        <f t="shared" si="10"/>
        <v>7.6612903225806495E-2</v>
      </c>
      <c r="BT69" s="78">
        <f>AVERAGEIFS('WEEKLY DATA'!BT$11:BT$14576,'WEEKLY DATA'!$A$11:$A$14576,'MONTHLY DATA'!$A69,'WEEKLY DATA'!$B$11:$B$14576,'MONTHLY DATA'!$B69)</f>
        <v>307.5</v>
      </c>
      <c r="BU69" s="78">
        <f>AVERAGEIFS('WEEKLY DATA'!BU$11:BU$14576,'WEEKLY DATA'!$A$11:$A$14576,'MONTHLY DATA'!$A69,'WEEKLY DATA'!$B$11:$B$14576,'MONTHLY DATA'!$B69)</f>
        <v>317.5</v>
      </c>
      <c r="BV69" s="78">
        <f>AVERAGEIFS('WEEKLY DATA'!BV$11:BV$14576,'WEEKLY DATA'!$A$11:$A$14576,'MONTHLY DATA'!$A69,'WEEKLY DATA'!$B$11:$B$14576,'MONTHLY DATA'!$B69)</f>
        <v>312.5</v>
      </c>
      <c r="BW69" s="154">
        <f t="shared" si="31"/>
        <v>7.0205479452054798E-2</v>
      </c>
      <c r="BX69" s="78">
        <f>AVERAGEIFS('WEEKLY DATA'!BX$11:BX$14576,'WEEKLY DATA'!$A$11:$A$14576,'MONTHLY DATA'!$A69,'WEEKLY DATA'!$B$11:$B$14576,'MONTHLY DATA'!$B69)</f>
        <v>318.125</v>
      </c>
      <c r="BY69" s="78">
        <f>AVERAGEIFS('WEEKLY DATA'!BY$11:BY$14576,'WEEKLY DATA'!$A$11:$A$14576,'MONTHLY DATA'!$A69,'WEEKLY DATA'!$B$11:$B$14576,'MONTHLY DATA'!$B69)</f>
        <v>328.125</v>
      </c>
      <c r="BZ69" s="78">
        <f>AVERAGEIFS('WEEKLY DATA'!BZ$11:BZ$14576,'WEEKLY DATA'!$A$11:$A$14576,'MONTHLY DATA'!$A69,'WEEKLY DATA'!$B$11:$B$14576,'MONTHLY DATA'!$B69)</f>
        <v>323.125</v>
      </c>
      <c r="CA69" s="154">
        <f t="shared" si="32"/>
        <v>7.5291181364392612E-2</v>
      </c>
      <c r="CB69" s="78">
        <f>AVERAGEIFS('WEEKLY DATA'!CB$11:CB$14576,'WEEKLY DATA'!$A$11:$A$14576,'MONTHLY DATA'!$A69,'WEEKLY DATA'!$B$11:$B$14576,'MONTHLY DATA'!$B69)</f>
        <v>273.75</v>
      </c>
      <c r="CC69" s="78">
        <f>AVERAGEIFS('WEEKLY DATA'!CC$11:CC$14576,'WEEKLY DATA'!$A$11:$A$14576,'MONTHLY DATA'!$A69,'WEEKLY DATA'!$B$11:$B$14576,'MONTHLY DATA'!$B69)</f>
        <v>283.75</v>
      </c>
      <c r="CD69" s="78">
        <f>AVERAGEIFS('WEEKLY DATA'!CD$11:CD$14576,'WEEKLY DATA'!$A$11:$A$14576,'MONTHLY DATA'!$A69,'WEEKLY DATA'!$B$11:$B$14576,'MONTHLY DATA'!$B69)</f>
        <v>278.75</v>
      </c>
      <c r="CE69" s="154">
        <f t="shared" si="33"/>
        <v>5.988593155893529E-2</v>
      </c>
      <c r="CF69" s="78">
        <f>AVERAGEIFS('WEEKLY DATA'!CF$11:CF$14576,'WEEKLY DATA'!$A$11:$A$14576,'MONTHLY DATA'!$A69,'WEEKLY DATA'!$B$11:$B$14576,'MONTHLY DATA'!$B69)</f>
        <v>291.875</v>
      </c>
      <c r="CG69" s="78">
        <f>AVERAGEIFS('WEEKLY DATA'!CG$11:CG$14576,'WEEKLY DATA'!$A$11:$A$14576,'MONTHLY DATA'!$A69,'WEEKLY DATA'!$B$11:$B$14576,'MONTHLY DATA'!$B69)</f>
        <v>301.875</v>
      </c>
      <c r="CH69" s="78">
        <f>AVERAGEIFS('WEEKLY DATA'!CH$11:CH$14576,'WEEKLY DATA'!$A$11:$A$14576,'MONTHLY DATA'!$A69,'WEEKLY DATA'!$B$11:$B$14576,'MONTHLY DATA'!$B69)</f>
        <v>296.875</v>
      </c>
      <c r="CI69" s="154">
        <f t="shared" si="11"/>
        <v>7.7586206896551824E-2</v>
      </c>
      <c r="CJ69" s="78">
        <f>AVERAGEIFS('WEEKLY DATA'!CJ$11:CJ$14576,'WEEKLY DATA'!$A$11:$A$14576,'MONTHLY DATA'!$A69,'WEEKLY DATA'!$B$11:$B$14576,'MONTHLY DATA'!$B69)</f>
        <v>273.125</v>
      </c>
      <c r="CK69" s="78">
        <f>AVERAGEIFS('WEEKLY DATA'!CK$11:CK$14576,'WEEKLY DATA'!$A$11:$A$14576,'MONTHLY DATA'!$A69,'WEEKLY DATA'!$B$11:$B$14576,'MONTHLY DATA'!$B69)</f>
        <v>283.125</v>
      </c>
      <c r="CL69" s="78">
        <f>AVERAGEIFS('WEEKLY DATA'!CL$11:CL$14576,'WEEKLY DATA'!$A$11:$A$14576,'MONTHLY DATA'!$A69,'WEEKLY DATA'!$B$11:$B$14576,'MONTHLY DATA'!$B69)</f>
        <v>278.125</v>
      </c>
      <c r="CM69" s="154">
        <f t="shared" si="34"/>
        <v>8.8551859099804231E-2</v>
      </c>
      <c r="CN69" s="78">
        <f>AVERAGEIFS('WEEKLY DATA'!CN$11:CN$14576,'WEEKLY DATA'!$A$11:$A$14576,'MONTHLY DATA'!$A69,'WEEKLY DATA'!$B$11:$B$14576,'MONTHLY DATA'!$B69)</f>
        <v>283.125</v>
      </c>
      <c r="CO69" s="78">
        <f>AVERAGEIFS('WEEKLY DATA'!CO$11:CO$14576,'WEEKLY DATA'!$A$11:$A$14576,'MONTHLY DATA'!$A69,'WEEKLY DATA'!$B$11:$B$14576,'MONTHLY DATA'!$B69)</f>
        <v>293.125</v>
      </c>
      <c r="CP69" s="78">
        <f>AVERAGEIFS('WEEKLY DATA'!CP$11:CP$14576,'WEEKLY DATA'!$A$11:$A$14576,'MONTHLY DATA'!$A69,'WEEKLY DATA'!$B$11:$B$14576,'MONTHLY DATA'!$B69)</f>
        <v>288.125</v>
      </c>
      <c r="CQ69" s="154">
        <f t="shared" si="35"/>
        <v>9.138257575757569E-2</v>
      </c>
      <c r="CR69" s="78">
        <f>AVERAGEIFS('WEEKLY DATA'!CR$11:CR$14576,'WEEKLY DATA'!$A$11:$A$14576,'MONTHLY DATA'!$A69,'WEEKLY DATA'!$B$11:$B$14576,'MONTHLY DATA'!$B69)</f>
        <v>281.25</v>
      </c>
      <c r="CS69" s="78">
        <f>AVERAGEIFS('WEEKLY DATA'!CS$11:CS$14576,'WEEKLY DATA'!$A$11:$A$14576,'MONTHLY DATA'!$A69,'WEEKLY DATA'!$B$11:$B$14576,'MONTHLY DATA'!$B69)</f>
        <v>291.25</v>
      </c>
      <c r="CT69" s="78">
        <f>AVERAGEIFS('WEEKLY DATA'!CT$11:CT$14576,'WEEKLY DATA'!$A$11:$A$14576,'MONTHLY DATA'!$A69,'WEEKLY DATA'!$B$11:$B$14576,'MONTHLY DATA'!$B69)</f>
        <v>286.25</v>
      </c>
      <c r="CU69" s="154">
        <f t="shared" si="36"/>
        <v>0.10521235521235517</v>
      </c>
      <c r="CV69" s="169">
        <f>AVERAGEIFS('WEEKLY DATA'!CV$11:CV$14576,'WEEKLY DATA'!$A$11:$A$14576,'MONTHLY DATA'!$A69,'WEEKLY DATA'!$B$11:$B$14576,'MONTHLY DATA'!$B69)</f>
        <v>318.75</v>
      </c>
      <c r="CW69" s="78">
        <f>AVERAGEIFS('WEEKLY DATA'!CW$11:CW$14576,'WEEKLY DATA'!$A$11:$A$14576,'MONTHLY DATA'!$A69,'WEEKLY DATA'!$B$11:$B$14576,'MONTHLY DATA'!$B69)</f>
        <v>328.75</v>
      </c>
      <c r="CX69" s="78">
        <f>AVERAGEIFS('WEEKLY DATA'!CX$11:CX$14576,'WEEKLY DATA'!$A$11:$A$14576,'MONTHLY DATA'!$A69,'WEEKLY DATA'!$B$11:$B$14576,'MONTHLY DATA'!$B69)</f>
        <v>323.75</v>
      </c>
      <c r="CY69" s="154">
        <f t="shared" si="12"/>
        <v>6.4967105263157965E-2</v>
      </c>
      <c r="CZ69" s="169">
        <f>AVERAGEIFS('WEEKLY DATA'!CZ$11:CZ$14576,'WEEKLY DATA'!$A$11:$A$14576,'MONTHLY DATA'!$A69,'WEEKLY DATA'!$B$11:$B$14576,'MONTHLY DATA'!$B69)</f>
        <v>301.25</v>
      </c>
      <c r="DA69" s="78">
        <f>AVERAGEIFS('WEEKLY DATA'!DA$11:DA$14576,'WEEKLY DATA'!$A$11:$A$14576,'MONTHLY DATA'!$A69,'WEEKLY DATA'!$B$11:$B$14576,'MONTHLY DATA'!$B69)</f>
        <v>311.25</v>
      </c>
      <c r="DB69" s="78">
        <f>AVERAGEIFS('WEEKLY DATA'!DB$11:DB$14576,'WEEKLY DATA'!$A$11:$A$14576,'MONTHLY DATA'!$A69,'WEEKLY DATA'!$B$11:$B$14576,'MONTHLY DATA'!$B69)</f>
        <v>306.25</v>
      </c>
      <c r="DC69" s="154">
        <f t="shared" si="37"/>
        <v>8.599290780141855E-2</v>
      </c>
      <c r="DD69" s="78">
        <f>AVERAGEIFS('WEEKLY DATA'!DD$11:DD$14576,'WEEKLY DATA'!$A$11:$A$14576,'MONTHLY DATA'!$A69,'WEEKLY DATA'!$B$11:$B$14576,'MONTHLY DATA'!$B69)</f>
        <v>310.625</v>
      </c>
      <c r="DE69" s="78">
        <f>AVERAGEIFS('WEEKLY DATA'!DE$11:DE$14576,'WEEKLY DATA'!$A$11:$A$14576,'MONTHLY DATA'!$A69,'WEEKLY DATA'!$B$11:$B$14576,'MONTHLY DATA'!$B69)</f>
        <v>320.625</v>
      </c>
      <c r="DF69" s="78">
        <f>AVERAGEIFS('WEEKLY DATA'!DF$11:DF$14576,'WEEKLY DATA'!$A$11:$A$14576,'MONTHLY DATA'!$A69,'WEEKLY DATA'!$B$11:$B$14576,'MONTHLY DATA'!$B69)</f>
        <v>315.625</v>
      </c>
      <c r="DG69" s="154">
        <f t="shared" si="38"/>
        <v>7.3554421768707412E-2</v>
      </c>
      <c r="DH69" s="78">
        <f>AVERAGEIFS('WEEKLY DATA'!DH$11:DH$14576,'WEEKLY DATA'!$A$11:$A$14576,'MONTHLY DATA'!$A69,'WEEKLY DATA'!$B$11:$B$14576,'MONTHLY DATA'!$B69)</f>
        <v>306.25</v>
      </c>
      <c r="DI69" s="78">
        <f>AVERAGEIFS('WEEKLY DATA'!DI$11:DI$14576,'WEEKLY DATA'!$A$11:$A$14576,'MONTHLY DATA'!$A69,'WEEKLY DATA'!$B$11:$B$14576,'MONTHLY DATA'!$B69)</f>
        <v>316.25</v>
      </c>
      <c r="DJ69" s="78">
        <f>AVERAGEIFS('WEEKLY DATA'!DJ$11:DJ$14576,'WEEKLY DATA'!$A$11:$A$14576,'MONTHLY DATA'!$A69,'WEEKLY DATA'!$B$11:$B$14576,'MONTHLY DATA'!$B69)</f>
        <v>311.25</v>
      </c>
      <c r="DK69" s="154">
        <f t="shared" si="39"/>
        <v>9.0192644483362505E-2</v>
      </c>
      <c r="DL69" s="169">
        <f>AVERAGEIFS('WEEKLY DATA'!DL$11:DL$14576,'WEEKLY DATA'!$A$11:$A$14576,'MONTHLY DATA'!$A69,'WEEKLY DATA'!$B$11:$B$14576,'MONTHLY DATA'!$B69)</f>
        <v>288.75</v>
      </c>
      <c r="DM69" s="78">
        <f>AVERAGEIFS('WEEKLY DATA'!DM$11:DM$14576,'WEEKLY DATA'!$A$11:$A$14576,'MONTHLY DATA'!$A69,'WEEKLY DATA'!$B$11:$B$14576,'MONTHLY DATA'!$B69)</f>
        <v>298.75</v>
      </c>
      <c r="DN69" s="78">
        <f>AVERAGEIFS('WEEKLY DATA'!DN$11:DN$14576,'WEEKLY DATA'!$A$11:$A$14576,'MONTHLY DATA'!$A69,'WEEKLY DATA'!$B$11:$B$14576,'MONTHLY DATA'!$B69)</f>
        <v>293.75</v>
      </c>
      <c r="DO69" s="154">
        <f t="shared" si="13"/>
        <v>5.6654676258992787E-2</v>
      </c>
      <c r="DP69" s="78">
        <f>AVERAGEIFS('WEEKLY DATA'!DP$11:DP$14576,'WEEKLY DATA'!$A$11:$A$14576,'MONTHLY DATA'!$A69,'WEEKLY DATA'!$B$11:$B$14576,'MONTHLY DATA'!$B69)</f>
        <v>271.25</v>
      </c>
      <c r="DQ69" s="78">
        <f>AVERAGEIFS('WEEKLY DATA'!DQ$11:DQ$14576,'WEEKLY DATA'!$A$11:$A$14576,'MONTHLY DATA'!$A69,'WEEKLY DATA'!$B$11:$B$14576,'MONTHLY DATA'!$B69)</f>
        <v>281.25</v>
      </c>
      <c r="DR69" s="78">
        <f>AVERAGEIFS('WEEKLY DATA'!DR$11:DR$14576,'WEEKLY DATA'!$A$11:$A$14576,'MONTHLY DATA'!$A69,'WEEKLY DATA'!$B$11:$B$14576,'MONTHLY DATA'!$B69)</f>
        <v>276.25</v>
      </c>
      <c r="DS69" s="154">
        <f t="shared" si="40"/>
        <v>7.91015625E-2</v>
      </c>
      <c r="DT69" s="78">
        <f>AVERAGEIFS('WEEKLY DATA'!DT$11:DT$14576,'WEEKLY DATA'!$A$11:$A$14576,'MONTHLY DATA'!$A69,'WEEKLY DATA'!$B$11:$B$14576,'MONTHLY DATA'!$B69)</f>
        <v>280.625</v>
      </c>
      <c r="DU69" s="78">
        <f>AVERAGEIFS('WEEKLY DATA'!DU$11:DU$14576,'WEEKLY DATA'!$A$11:$A$14576,'MONTHLY DATA'!$A69,'WEEKLY DATA'!$B$11:$B$14576,'MONTHLY DATA'!$B69)</f>
        <v>290.625</v>
      </c>
      <c r="DV69" s="78">
        <f>AVERAGEIFS('WEEKLY DATA'!DV$11:DV$14576,'WEEKLY DATA'!$A$11:$A$14576,'MONTHLY DATA'!$A69,'WEEKLY DATA'!$B$11:$B$14576,'MONTHLY DATA'!$B69)</f>
        <v>285.625</v>
      </c>
      <c r="DW69" s="154">
        <f t="shared" si="41"/>
        <v>6.5764925373134275E-2</v>
      </c>
      <c r="DX69" s="78">
        <f>AVERAGEIFS('WEEKLY DATA'!DX$11:DX$14576,'WEEKLY DATA'!$A$11:$A$14576,'MONTHLY DATA'!$A69,'WEEKLY DATA'!$B$11:$B$14576,'MONTHLY DATA'!$B69)</f>
        <v>276.25</v>
      </c>
      <c r="DY69" s="78">
        <f>AVERAGEIFS('WEEKLY DATA'!DY$11:DY$14576,'WEEKLY DATA'!$A$11:$A$14576,'MONTHLY DATA'!$A69,'WEEKLY DATA'!$B$11:$B$14576,'MONTHLY DATA'!$B69)</f>
        <v>286.25</v>
      </c>
      <c r="DZ69" s="78">
        <f>AVERAGEIFS('WEEKLY DATA'!DZ$11:DZ$14576,'WEEKLY DATA'!$A$11:$A$14576,'MONTHLY DATA'!$A69,'WEEKLY DATA'!$B$11:$B$14576,'MONTHLY DATA'!$B69)</f>
        <v>281.25</v>
      </c>
      <c r="EA69" s="154">
        <f t="shared" si="42"/>
        <v>8.381502890173409E-2</v>
      </c>
      <c r="EB69" s="78">
        <f>AVERAGEIFS('WEEKLY DATA'!EB$11:EB$14576,'WEEKLY DATA'!$A$11:$A$14576,'MONTHLY DATA'!$A69,'WEEKLY DATA'!$B$11:$B$14576,'MONTHLY DATA'!$B69)</f>
        <v>286.875</v>
      </c>
      <c r="EC69" s="78">
        <f>AVERAGEIFS('WEEKLY DATA'!EC$11:EC$14576,'WEEKLY DATA'!$A$11:$A$14576,'MONTHLY DATA'!$A69,'WEEKLY DATA'!$B$11:$B$14576,'MONTHLY DATA'!$B69)</f>
        <v>296.875</v>
      </c>
      <c r="ED69" s="78">
        <f>AVERAGEIFS('WEEKLY DATA'!ED$11:ED$14576,'WEEKLY DATA'!$A$11:$A$14576,'MONTHLY DATA'!$A69,'WEEKLY DATA'!$B$11:$B$14576,'MONTHLY DATA'!$B69)</f>
        <v>291.875</v>
      </c>
      <c r="EE69" s="154">
        <f t="shared" si="14"/>
        <v>6.9139194139194116E-2</v>
      </c>
      <c r="EF69" s="169">
        <f>AVERAGEIFS('WEEKLY DATA'!EF$11:EF$14576,'WEEKLY DATA'!$A$11:$A$14576,'MONTHLY DATA'!$A69,'WEEKLY DATA'!$B$11:$B$14576,'MONTHLY DATA'!$B69)</f>
        <v>268.125</v>
      </c>
      <c r="EG69" s="78">
        <f>AVERAGEIFS('WEEKLY DATA'!EG$11:EG$14576,'WEEKLY DATA'!$A$11:$A$14576,'MONTHLY DATA'!$A69,'WEEKLY DATA'!$B$11:$B$14576,'MONTHLY DATA'!$B69)</f>
        <v>278.125</v>
      </c>
      <c r="EH69" s="78">
        <f>AVERAGEIFS('WEEKLY DATA'!EH$11:EH$14576,'WEEKLY DATA'!$A$11:$A$14576,'MONTHLY DATA'!$A69,'WEEKLY DATA'!$B$11:$B$14576,'MONTHLY DATA'!$B69)</f>
        <v>273.125</v>
      </c>
      <c r="EI69" s="154">
        <f t="shared" si="43"/>
        <v>8.3829365079365115E-2</v>
      </c>
      <c r="EJ69" s="78">
        <f>AVERAGEIFS('WEEKLY DATA'!EJ$11:EJ$14576,'WEEKLY DATA'!$A$11:$A$14576,'MONTHLY DATA'!$A69,'WEEKLY DATA'!$B$11:$B$14576,'MONTHLY DATA'!$B69)</f>
        <v>278.125</v>
      </c>
      <c r="EK69" s="78">
        <f>AVERAGEIFS('WEEKLY DATA'!EK$11:EK$14576,'WEEKLY DATA'!$A$11:$A$14576,'MONTHLY DATA'!$A69,'WEEKLY DATA'!$B$11:$B$14576,'MONTHLY DATA'!$B69)</f>
        <v>288.125</v>
      </c>
      <c r="EL69" s="78">
        <f>AVERAGEIFS('WEEKLY DATA'!EL$11:EL$14576,'WEEKLY DATA'!$A$11:$A$14576,'MONTHLY DATA'!$A69,'WEEKLY DATA'!$B$11:$B$14576,'MONTHLY DATA'!$B69)</f>
        <v>283.125</v>
      </c>
      <c r="EM69" s="154">
        <f t="shared" si="44"/>
        <v>7.6520912547528575E-2</v>
      </c>
      <c r="EN69" s="78">
        <f>AVERAGEIFS('WEEKLY DATA'!EN$11:EN$14576,'WEEKLY DATA'!$A$11:$A$14576,'MONTHLY DATA'!$A69,'WEEKLY DATA'!$B$11:$B$14576,'MONTHLY DATA'!$B69)</f>
        <v>276.25</v>
      </c>
      <c r="EO69" s="78">
        <f>AVERAGEIFS('WEEKLY DATA'!EO$11:EO$14576,'WEEKLY DATA'!$A$11:$A$14576,'MONTHLY DATA'!$A69,'WEEKLY DATA'!$B$11:$B$14576,'MONTHLY DATA'!$B69)</f>
        <v>286.25</v>
      </c>
      <c r="EP69" s="78">
        <f>AVERAGEIFS('WEEKLY DATA'!EP$11:EP$14576,'WEEKLY DATA'!$A$11:$A$14576,'MONTHLY DATA'!$A69,'WEEKLY DATA'!$B$11:$B$14576,'MONTHLY DATA'!$B69)</f>
        <v>281.25</v>
      </c>
      <c r="EQ69" s="154">
        <f t="shared" si="45"/>
        <v>0.10078277886497067</v>
      </c>
      <c r="ER69" s="78">
        <f>AVERAGEIFS('WEEKLY DATA'!ER$11:ER$14576,'WEEKLY DATA'!$A$11:$A$14576,'MONTHLY DATA'!$A69,'WEEKLY DATA'!$B$11:$B$14576,'MONTHLY DATA'!$B69)</f>
        <v>310.625</v>
      </c>
      <c r="ES69" s="78">
        <f>AVERAGEIFS('WEEKLY DATA'!ES$11:ES$14576,'WEEKLY DATA'!$A$11:$A$14576,'MONTHLY DATA'!$A69,'WEEKLY DATA'!$B$11:$B$14576,'MONTHLY DATA'!$B69)</f>
        <v>320.625</v>
      </c>
      <c r="ET69" s="78">
        <f>AVERAGEIFS('WEEKLY DATA'!ET$11:ET$14576,'WEEKLY DATA'!$A$11:$A$14576,'MONTHLY DATA'!$A69,'WEEKLY DATA'!$B$11:$B$14576,'MONTHLY DATA'!$B69)</f>
        <v>315.625</v>
      </c>
      <c r="EU69" s="154">
        <f t="shared" si="15"/>
        <v>8.276157804459694E-2</v>
      </c>
      <c r="EV69" s="78">
        <f>AVERAGEIFS('WEEKLY DATA'!EV$11:EV$14576,'WEEKLY DATA'!$A$11:$A$14576,'MONTHLY DATA'!$A69,'WEEKLY DATA'!$B$11:$B$14576,'MONTHLY DATA'!$B69)</f>
        <v>280</v>
      </c>
      <c r="EW69" s="78">
        <f>AVERAGEIFS('WEEKLY DATA'!EW$11:EW$14576,'WEEKLY DATA'!$A$11:$A$14576,'MONTHLY DATA'!$A69,'WEEKLY DATA'!$B$11:$B$14576,'MONTHLY DATA'!$B69)</f>
        <v>290</v>
      </c>
      <c r="EX69" s="78">
        <f>AVERAGEIFS('WEEKLY DATA'!EX$11:EX$14576,'WEEKLY DATA'!$A$11:$A$14576,'MONTHLY DATA'!$A69,'WEEKLY DATA'!$B$11:$B$14576,'MONTHLY DATA'!$B69)</f>
        <v>285</v>
      </c>
      <c r="EY69" s="154">
        <f t="shared" si="46"/>
        <v>8.9866156787762996E-2</v>
      </c>
      <c r="EZ69" s="78">
        <f>AVERAGEIFS('WEEKLY DATA'!EZ$11:EZ$14576,'WEEKLY DATA'!$A$11:$A$14576,'MONTHLY DATA'!$A69,'WEEKLY DATA'!$B$11:$B$14576,'MONTHLY DATA'!$B69)</f>
        <v>295.625</v>
      </c>
      <c r="FA69" s="78">
        <f>AVERAGEIFS('WEEKLY DATA'!FA$11:FA$14576,'WEEKLY DATA'!$A$11:$A$14576,'MONTHLY DATA'!$A69,'WEEKLY DATA'!$B$11:$B$14576,'MONTHLY DATA'!$B69)</f>
        <v>305.625</v>
      </c>
      <c r="FB69" s="78">
        <f>AVERAGEIFS('WEEKLY DATA'!FB$11:FB$14576,'WEEKLY DATA'!$A$11:$A$14576,'MONTHLY DATA'!$A69,'WEEKLY DATA'!$B$11:$B$14576,'MONTHLY DATA'!$B69)</f>
        <v>300.625</v>
      </c>
      <c r="FC69" s="154">
        <f t="shared" si="47"/>
        <v>8.7251356238698063E-2</v>
      </c>
      <c r="FD69" s="78">
        <f>AVERAGEIFS('WEEKLY DATA'!FD$11:FD$14576,'WEEKLY DATA'!$A$11:$A$14576,'MONTHLY DATA'!$A69,'WEEKLY DATA'!$B$11:$B$14576,'MONTHLY DATA'!$B69)</f>
        <v>253.125</v>
      </c>
      <c r="FE69" s="78">
        <f>AVERAGEIFS('WEEKLY DATA'!FE$11:FE$14576,'WEEKLY DATA'!$A$11:$A$14576,'MONTHLY DATA'!$A69,'WEEKLY DATA'!$B$11:$B$14576,'MONTHLY DATA'!$B69)</f>
        <v>263.125</v>
      </c>
      <c r="FF69" s="78">
        <f>AVERAGEIFS('WEEKLY DATA'!FF$11:FF$14576,'WEEKLY DATA'!$A$11:$A$14576,'MONTHLY DATA'!$A69,'WEEKLY DATA'!$B$11:$B$14576,'MONTHLY DATA'!$B69)</f>
        <v>258.125</v>
      </c>
      <c r="FG69" s="154">
        <f t="shared" si="48"/>
        <v>9.1437632135306535E-2</v>
      </c>
      <c r="FH69" s="78">
        <f>AVERAGEIFS('WEEKLY DATA'!FH$11:FH$14576,'WEEKLY DATA'!$A$11:$A$14576,'MONTHLY DATA'!$A69,'WEEKLY DATA'!$B$11:$B$14576,'MONTHLY DATA'!$B69)</f>
        <v>309.375</v>
      </c>
      <c r="FI69" s="78">
        <f>AVERAGEIFS('WEEKLY DATA'!FI$11:FI$14576,'WEEKLY DATA'!$A$11:$A$14576,'MONTHLY DATA'!$A69,'WEEKLY DATA'!$B$11:$B$14576,'MONTHLY DATA'!$B69)</f>
        <v>319.375</v>
      </c>
      <c r="FJ69" s="78">
        <f>AVERAGEIFS('WEEKLY DATA'!FJ$11:FJ$14576,'WEEKLY DATA'!$A$11:$A$14576,'MONTHLY DATA'!$A69,'WEEKLY DATA'!$B$11:$B$14576,'MONTHLY DATA'!$B69)</f>
        <v>314.375</v>
      </c>
      <c r="FK69" s="154">
        <f t="shared" si="16"/>
        <v>7.4786324786324743E-2</v>
      </c>
      <c r="FL69" s="169">
        <f>AVERAGEIFS('WEEKLY DATA'!FL$11:FL$14576,'WEEKLY DATA'!$A$11:$A$14576,'MONTHLY DATA'!$A69,'WEEKLY DATA'!$B$11:$B$14576,'MONTHLY DATA'!$B69)</f>
        <v>291.875</v>
      </c>
      <c r="FM69" s="78">
        <f>AVERAGEIFS('WEEKLY DATA'!FM$11:FM$14576,'WEEKLY DATA'!$A$11:$A$14576,'MONTHLY DATA'!$A69,'WEEKLY DATA'!$B$11:$B$14576,'MONTHLY DATA'!$B69)</f>
        <v>301.875</v>
      </c>
      <c r="FN69" s="78">
        <f>AVERAGEIFS('WEEKLY DATA'!FN$11:FN$14576,'WEEKLY DATA'!$A$11:$A$14576,'MONTHLY DATA'!$A69,'WEEKLY DATA'!$B$11:$B$14576,'MONTHLY DATA'!$B69)</f>
        <v>296.875</v>
      </c>
      <c r="FO69" s="154">
        <f t="shared" si="49"/>
        <v>7.3688969258589587E-2</v>
      </c>
      <c r="FP69" s="78">
        <f>AVERAGEIFS('WEEKLY DATA'!FP$11:FP$14576,'WEEKLY DATA'!$A$11:$A$14576,'MONTHLY DATA'!$A69,'WEEKLY DATA'!$B$11:$B$14576,'MONTHLY DATA'!$B69)</f>
        <v>300.625</v>
      </c>
      <c r="FQ69" s="78">
        <f>AVERAGEIFS('WEEKLY DATA'!FQ$11:FQ$14576,'WEEKLY DATA'!$A$11:$A$14576,'MONTHLY DATA'!$A69,'WEEKLY DATA'!$B$11:$B$14576,'MONTHLY DATA'!$B69)</f>
        <v>310.625</v>
      </c>
      <c r="FR69" s="78">
        <f>AVERAGEIFS('WEEKLY DATA'!FR$11:FR$14576,'WEEKLY DATA'!$A$11:$A$14576,'MONTHLY DATA'!$A69,'WEEKLY DATA'!$B$11:$B$14576,'MONTHLY DATA'!$B69)</f>
        <v>305.625</v>
      </c>
      <c r="FS69" s="154">
        <f t="shared" si="50"/>
        <v>8.1858407079645978E-2</v>
      </c>
      <c r="FT69" s="78">
        <f>AVERAGEIFS('WEEKLY DATA'!FT$11:FT$14576,'WEEKLY DATA'!$A$11:$A$14576,'MONTHLY DATA'!$A69,'WEEKLY DATA'!$B$11:$B$14576,'MONTHLY DATA'!$B69)</f>
        <v>287.5</v>
      </c>
      <c r="FU69" s="78">
        <f>AVERAGEIFS('WEEKLY DATA'!FU$11:FU$14576,'WEEKLY DATA'!$A$11:$A$14576,'MONTHLY DATA'!$A69,'WEEKLY DATA'!$B$11:$B$14576,'MONTHLY DATA'!$B69)</f>
        <v>297.5</v>
      </c>
      <c r="FV69" s="78">
        <f>AVERAGEIFS('WEEKLY DATA'!FV$11:FV$14576,'WEEKLY DATA'!$A$11:$A$14576,'MONTHLY DATA'!$A69,'WEEKLY DATA'!$B$11:$B$14576,'MONTHLY DATA'!$B69)</f>
        <v>292.5</v>
      </c>
      <c r="FW69" s="154">
        <f t="shared" si="17"/>
        <v>4.4642857142857206E-2</v>
      </c>
      <c r="FX69" s="78">
        <f>AVERAGEIFS('WEEKLY DATA'!FX$11:FX$14576,'WEEKLY DATA'!$A$11:$A$14576,'MONTHLY DATA'!$A69,'WEEKLY DATA'!$B$11:$B$14576,'MONTHLY DATA'!$B69)</f>
        <v>263.75</v>
      </c>
      <c r="FY69" s="78">
        <f>AVERAGEIFS('WEEKLY DATA'!FY$11:FY$14576,'WEEKLY DATA'!$A$11:$A$14576,'MONTHLY DATA'!$A69,'WEEKLY DATA'!$B$11:$B$14576,'MONTHLY DATA'!$B69)</f>
        <v>273.75</v>
      </c>
      <c r="FZ69" s="78">
        <f>AVERAGEIFS('WEEKLY DATA'!FZ$11:FZ$14576,'WEEKLY DATA'!$A$11:$A$14576,'MONTHLY DATA'!$A69,'WEEKLY DATA'!$B$11:$B$14576,'MONTHLY DATA'!$B69)</f>
        <v>268.75</v>
      </c>
      <c r="GA69" s="154">
        <f t="shared" si="51"/>
        <v>7.9317269076305319E-2</v>
      </c>
      <c r="GB69" s="78">
        <f>AVERAGEIFS('WEEKLY DATA'!GB$11:GB$14576,'WEEKLY DATA'!$A$11:$A$14576,'MONTHLY DATA'!$A69,'WEEKLY DATA'!$B$11:$B$14576,'MONTHLY DATA'!$B69)</f>
        <v>336.875</v>
      </c>
      <c r="GC69" s="78">
        <f>AVERAGEIFS('WEEKLY DATA'!GC$11:GC$14576,'WEEKLY DATA'!$A$11:$A$14576,'MONTHLY DATA'!$A69,'WEEKLY DATA'!$B$11:$B$14576,'MONTHLY DATA'!$B69)</f>
        <v>346.875</v>
      </c>
      <c r="GD69" s="78">
        <f>AVERAGEIFS('WEEKLY DATA'!GD$11:GD$14576,'WEEKLY DATA'!$A$11:$A$14576,'MONTHLY DATA'!$A69,'WEEKLY DATA'!$B$11:$B$14576,'MONTHLY DATA'!$B69)</f>
        <v>341.875</v>
      </c>
      <c r="GE69" s="154">
        <f t="shared" si="18"/>
        <v>4.5489296636085585E-2</v>
      </c>
      <c r="GF69" s="169">
        <f>AVERAGEIFS('WEEKLY DATA'!GF$11:GF$14576,'WEEKLY DATA'!$A$11:$A$14576,'MONTHLY DATA'!$A69,'WEEKLY DATA'!$B$11:$B$14576,'MONTHLY DATA'!$B69)</f>
        <v>318.125</v>
      </c>
      <c r="GG69" s="78">
        <f>AVERAGEIFS('WEEKLY DATA'!GG$11:GG$14576,'WEEKLY DATA'!$A$11:$A$14576,'MONTHLY DATA'!$A69,'WEEKLY DATA'!$B$11:$B$14576,'MONTHLY DATA'!$B69)</f>
        <v>328.125</v>
      </c>
      <c r="GH69" s="78">
        <f>AVERAGEIFS('WEEKLY DATA'!GH$11:GH$14576,'WEEKLY DATA'!$A$11:$A$14576,'MONTHLY DATA'!$A69,'WEEKLY DATA'!$B$11:$B$14576,'MONTHLY DATA'!$B69)</f>
        <v>323.125</v>
      </c>
      <c r="GI69" s="154">
        <f t="shared" si="52"/>
        <v>6.1165845648604167E-2</v>
      </c>
      <c r="GJ69" s="78">
        <f>AVERAGEIFS('WEEKLY DATA'!GJ$11:GJ$14576,'WEEKLY DATA'!$A$11:$A$14576,'MONTHLY DATA'!$A69,'WEEKLY DATA'!$B$11:$B$14576,'MONTHLY DATA'!$B69)</f>
        <v>328.125</v>
      </c>
      <c r="GK69" s="78">
        <f>AVERAGEIFS('WEEKLY DATA'!GK$11:GK$14576,'WEEKLY DATA'!$A$11:$A$14576,'MONTHLY DATA'!$A69,'WEEKLY DATA'!$B$11:$B$14576,'MONTHLY DATA'!$B69)</f>
        <v>338.125</v>
      </c>
      <c r="GL69" s="78">
        <f>AVERAGEIFS('WEEKLY DATA'!GL$11:GL$14576,'WEEKLY DATA'!$A$11:$A$14576,'MONTHLY DATA'!$A69,'WEEKLY DATA'!$B$11:$B$14576,'MONTHLY DATA'!$B69)</f>
        <v>333.125</v>
      </c>
      <c r="GM69" s="154">
        <f t="shared" si="53"/>
        <v>5.0867507886435348E-2</v>
      </c>
      <c r="GN69" s="78">
        <f>AVERAGEIFS('WEEKLY DATA'!GN$11:GN$14576,'WEEKLY DATA'!$A$11:$A$14576,'MONTHLY DATA'!$A69,'WEEKLY DATA'!$B$11:$B$14576,'MONTHLY DATA'!$B69)</f>
        <v>326.25</v>
      </c>
      <c r="GO69" s="78">
        <f>AVERAGEIFS('WEEKLY DATA'!GO$11:GO$14576,'WEEKLY DATA'!$A$11:$A$14576,'MONTHLY DATA'!$A69,'WEEKLY DATA'!$B$11:$B$14576,'MONTHLY DATA'!$B69)</f>
        <v>336.25</v>
      </c>
      <c r="GP69" s="78">
        <f>AVERAGEIFS('WEEKLY DATA'!GP$11:GP$14576,'WEEKLY DATA'!$A$11:$A$14576,'MONTHLY DATA'!$A69,'WEEKLY DATA'!$B$11:$B$14576,'MONTHLY DATA'!$B69)</f>
        <v>331.25</v>
      </c>
      <c r="GQ69" s="154">
        <f t="shared" si="54"/>
        <v>6.1698717948717841E-2</v>
      </c>
      <c r="GR69" s="78"/>
    </row>
    <row r="70" spans="1:200" ht="15.75" x14ac:dyDescent="0.25">
      <c r="A70">
        <f t="shared" si="4"/>
        <v>12</v>
      </c>
      <c r="B70">
        <f t="shared" si="5"/>
        <v>2014</v>
      </c>
      <c r="C70" s="86">
        <v>41974</v>
      </c>
      <c r="D70" s="78">
        <f>AVERAGEIFS('WEEKLY DATA'!D$11:D$14576,'WEEKLY DATA'!$A$11:$A$14576,'MONTHLY DATA'!$A70,'WEEKLY DATA'!$B$11:$B$14576,'MONTHLY DATA'!$B70)</f>
        <v>366.875</v>
      </c>
      <c r="E70" s="78">
        <f>AVERAGEIFS('WEEKLY DATA'!E$11:E$14576,'WEEKLY DATA'!$A$11:$A$14576,'MONTHLY DATA'!$A70,'WEEKLY DATA'!$B$11:$B$14576,'MONTHLY DATA'!$B70)</f>
        <v>376.875</v>
      </c>
      <c r="F70" s="78">
        <f>AVERAGEIFS('WEEKLY DATA'!F$11:F$14576,'WEEKLY DATA'!$A$11:$A$14576,'MONTHLY DATA'!$A70,'WEEKLY DATA'!$B$11:$B$14576,'MONTHLY DATA'!$B70)</f>
        <v>371.875</v>
      </c>
      <c r="G70" s="154">
        <f t="shared" si="6"/>
        <v>1.5358361774743923E-2</v>
      </c>
      <c r="H70" s="169">
        <f>AVERAGEIFS('WEEKLY DATA'!H$11:H$14576,'WEEKLY DATA'!$A$11:$A$14576,'MONTHLY DATA'!$A70,'WEEKLY DATA'!$B$11:$B$14576,'MONTHLY DATA'!$B70)</f>
        <v>468.75</v>
      </c>
      <c r="I70" s="78">
        <f>AVERAGEIFS('WEEKLY DATA'!I$11:I$14576,'WEEKLY DATA'!$A$11:$A$14576,'MONTHLY DATA'!$A70,'WEEKLY DATA'!$B$11:$B$14576,'MONTHLY DATA'!$B70)</f>
        <v>478.75</v>
      </c>
      <c r="J70" s="78">
        <f>AVERAGEIFS('WEEKLY DATA'!J$11:J$14576,'WEEKLY DATA'!$A$11:$A$14576,'MONTHLY DATA'!$A70,'WEEKLY DATA'!$B$11:$B$14576,'MONTHLY DATA'!$B70)</f>
        <v>473.75</v>
      </c>
      <c r="K70" s="154">
        <f t="shared" si="19"/>
        <v>3.9735099337747659E-3</v>
      </c>
      <c r="L70" s="169">
        <f>AVERAGEIFS('WEEKLY DATA'!L$11:L$14576,'WEEKLY DATA'!$A$11:$A$14576,'MONTHLY DATA'!$A70,'WEEKLY DATA'!$B$11:$B$14576,'MONTHLY DATA'!$B70)</f>
        <v>379.375</v>
      </c>
      <c r="M70" s="78">
        <f>AVERAGEIFS('WEEKLY DATA'!M$11:M$14576,'WEEKLY DATA'!$A$11:$A$14576,'MONTHLY DATA'!$A70,'WEEKLY DATA'!$B$11:$B$14576,'MONTHLY DATA'!$B70)</f>
        <v>389.375</v>
      </c>
      <c r="N70" s="78">
        <f>AVERAGEIFS('WEEKLY DATA'!N$11:N$14576,'WEEKLY DATA'!$A$11:$A$14576,'MONTHLY DATA'!$A70,'WEEKLY DATA'!$B$11:$B$14576,'MONTHLY DATA'!$B70)</f>
        <v>384.375</v>
      </c>
      <c r="O70" s="154">
        <f t="shared" si="20"/>
        <v>1.8211920529801251E-2</v>
      </c>
      <c r="P70" s="169">
        <f>AVERAGEIFS('WEEKLY DATA'!P$11:P$14576,'WEEKLY DATA'!$A$11:$A$14576,'MONTHLY DATA'!$A70,'WEEKLY DATA'!$B$11:$B$14576,'MONTHLY DATA'!$B70)</f>
        <v>353.125</v>
      </c>
      <c r="Q70" s="78">
        <f>AVERAGEIFS('WEEKLY DATA'!Q$11:Q$14576,'WEEKLY DATA'!$A$11:$A$14576,'MONTHLY DATA'!$A70,'WEEKLY DATA'!$B$11:$B$14576,'MONTHLY DATA'!$B70)</f>
        <v>363.125</v>
      </c>
      <c r="R70" s="78">
        <f>AVERAGEIFS('WEEKLY DATA'!R$11:R$14576,'WEEKLY DATA'!$A$11:$A$14576,'MONTHLY DATA'!$A70,'WEEKLY DATA'!$B$11:$B$14576,'MONTHLY DATA'!$B70)</f>
        <v>358.125</v>
      </c>
      <c r="S70" s="154">
        <f t="shared" si="21"/>
        <v>-3.4782608695652639E-3</v>
      </c>
      <c r="T70" s="169">
        <f>AVERAGEIFS('WEEKLY DATA'!T$11:T$14576,'WEEKLY DATA'!$A$11:$A$14576,'MONTHLY DATA'!$A70,'WEEKLY DATA'!$B$11:$B$14576,'MONTHLY DATA'!$B70)</f>
        <v>334.375</v>
      </c>
      <c r="U70" s="78">
        <f>AVERAGEIFS('WEEKLY DATA'!U$11:U$14576,'WEEKLY DATA'!$A$11:$A$14576,'MONTHLY DATA'!$A70,'WEEKLY DATA'!$B$11:$B$14576,'MONTHLY DATA'!$B70)</f>
        <v>344.375</v>
      </c>
      <c r="V70" s="78">
        <f>AVERAGEIFS('WEEKLY DATA'!V$11:V$14576,'WEEKLY DATA'!$A$11:$A$14576,'MONTHLY DATA'!$A70,'WEEKLY DATA'!$B$11:$B$14576,'MONTHLY DATA'!$B70)</f>
        <v>339.375</v>
      </c>
      <c r="W70" s="154">
        <f t="shared" si="7"/>
        <v>0</v>
      </c>
      <c r="X70" s="169">
        <f>AVERAGEIFS('WEEKLY DATA'!X$11:X$14576,'WEEKLY DATA'!$A$11:$A$14576,'MONTHLY DATA'!$A70,'WEEKLY DATA'!$B$11:$B$14576,'MONTHLY DATA'!$B70)</f>
        <v>318.75</v>
      </c>
      <c r="Y70" s="78">
        <f>AVERAGEIFS('WEEKLY DATA'!Y$11:Y$14576,'WEEKLY DATA'!$A$11:$A$14576,'MONTHLY DATA'!$A70,'WEEKLY DATA'!$B$11:$B$14576,'MONTHLY DATA'!$B70)</f>
        <v>328.75</v>
      </c>
      <c r="Z70" s="78">
        <f>AVERAGEIFS('WEEKLY DATA'!Z$11:Z$14576,'WEEKLY DATA'!$A$11:$A$14576,'MONTHLY DATA'!$A70,'WEEKLY DATA'!$B$11:$B$14576,'MONTHLY DATA'!$B70)</f>
        <v>323.75</v>
      </c>
      <c r="AA70" s="154">
        <f t="shared" si="22"/>
        <v>5.8252427184466438E-3</v>
      </c>
      <c r="AB70" s="169">
        <f>AVERAGEIFS('WEEKLY DATA'!AB$11:AB$14576,'WEEKLY DATA'!$A$11:$A$14576,'MONTHLY DATA'!$A70,'WEEKLY DATA'!$B$11:$B$14576,'MONTHLY DATA'!$B70)</f>
        <v>340</v>
      </c>
      <c r="AC70" s="78">
        <f>AVERAGEIFS('WEEKLY DATA'!AC$11:AC$14576,'WEEKLY DATA'!$A$11:$A$14576,'MONTHLY DATA'!$A70,'WEEKLY DATA'!$B$11:$B$14576,'MONTHLY DATA'!$B70)</f>
        <v>350</v>
      </c>
      <c r="AD70" s="78">
        <f>AVERAGEIFS('WEEKLY DATA'!AD$11:AD$14576,'WEEKLY DATA'!$A$11:$A$14576,'MONTHLY DATA'!$A70,'WEEKLY DATA'!$B$11:$B$14576,'MONTHLY DATA'!$B70)</f>
        <v>345</v>
      </c>
      <c r="AE70" s="154">
        <f t="shared" si="23"/>
        <v>-1.4285714285714235E-2</v>
      </c>
      <c r="AF70" s="169">
        <f>AVERAGEIFS('WEEKLY DATA'!AF$11:AF$14576,'WEEKLY DATA'!$A$11:$A$14576,'MONTHLY DATA'!$A70,'WEEKLY DATA'!$B$11:$B$14576,'MONTHLY DATA'!$B70)</f>
        <v>325.625</v>
      </c>
      <c r="AG70" s="78">
        <f>AVERAGEIFS('WEEKLY DATA'!AG$11:AG$14576,'WEEKLY DATA'!$A$11:$A$14576,'MONTHLY DATA'!$A70,'WEEKLY DATA'!$B$11:$B$14576,'MONTHLY DATA'!$B70)</f>
        <v>335.625</v>
      </c>
      <c r="AH70" s="78">
        <f>AVERAGEIFS('WEEKLY DATA'!AH$11:AH$14576,'WEEKLY DATA'!$A$11:$A$14576,'MONTHLY DATA'!$A70,'WEEKLY DATA'!$B$11:$B$14576,'MONTHLY DATA'!$B70)</f>
        <v>330.625</v>
      </c>
      <c r="AI70" s="154">
        <f t="shared" si="24"/>
        <v>-1.8867924528301883E-3</v>
      </c>
      <c r="AJ70" s="169">
        <f>AVERAGEIFS('WEEKLY DATA'!AJ$11:AJ$14576,'WEEKLY DATA'!$A$11:$A$14576,'MONTHLY DATA'!$A70,'WEEKLY DATA'!$B$11:$B$14576,'MONTHLY DATA'!$B70)</f>
        <v>356.25</v>
      </c>
      <c r="AK70" s="78">
        <f>AVERAGEIFS('WEEKLY DATA'!AK$11:AK$14576,'WEEKLY DATA'!$A$11:$A$14576,'MONTHLY DATA'!$A70,'WEEKLY DATA'!$B$11:$B$14576,'MONTHLY DATA'!$B70)</f>
        <v>366.25</v>
      </c>
      <c r="AL70" s="78">
        <f>AVERAGEIFS('WEEKLY DATA'!AL$11:AL$14576,'WEEKLY DATA'!$A$11:$A$14576,'MONTHLY DATA'!$A70,'WEEKLY DATA'!$B$11:$B$14576,'MONTHLY DATA'!$B70)</f>
        <v>361.25</v>
      </c>
      <c r="AM70" s="154">
        <f t="shared" si="8"/>
        <v>1.0489510489510412E-2</v>
      </c>
      <c r="AN70" s="169">
        <f>AVERAGEIFS('WEEKLY DATA'!AN$11:AN$14576,'WEEKLY DATA'!$A$11:$A$14576,'MONTHLY DATA'!$A70,'WEEKLY DATA'!$B$11:$B$14576,'MONTHLY DATA'!$B70)</f>
        <v>340.625</v>
      </c>
      <c r="AO70" s="78">
        <f>AVERAGEIFS('WEEKLY DATA'!AO$11:AO$14576,'WEEKLY DATA'!$A$11:$A$14576,'MONTHLY DATA'!$A70,'WEEKLY DATA'!$B$11:$B$14576,'MONTHLY DATA'!$B70)</f>
        <v>350.625</v>
      </c>
      <c r="AP70" s="78">
        <f>AVERAGEIFS('WEEKLY DATA'!AP$11:AP$14576,'WEEKLY DATA'!$A$11:$A$14576,'MONTHLY DATA'!$A70,'WEEKLY DATA'!$B$11:$B$14576,'MONTHLY DATA'!$B70)</f>
        <v>345.625</v>
      </c>
      <c r="AQ70" s="154">
        <f t="shared" si="25"/>
        <v>9.124087591240837E-3</v>
      </c>
      <c r="AR70" s="169">
        <f>AVERAGEIFS('WEEKLY DATA'!AR$11:AR$14576,'WEEKLY DATA'!$A$11:$A$14576,'MONTHLY DATA'!$A70,'WEEKLY DATA'!$B$11:$B$14576,'MONTHLY DATA'!$B70)</f>
        <v>365.625</v>
      </c>
      <c r="AS70" s="78">
        <f>AVERAGEIFS('WEEKLY DATA'!AS$11:AS$14576,'WEEKLY DATA'!$A$11:$A$14576,'MONTHLY DATA'!$A70,'WEEKLY DATA'!$B$11:$B$14576,'MONTHLY DATA'!$B70)</f>
        <v>375.625</v>
      </c>
      <c r="AT70" s="78">
        <f>AVERAGEIFS('WEEKLY DATA'!AT$11:AT$14576,'WEEKLY DATA'!$A$11:$A$14576,'MONTHLY DATA'!$A70,'WEEKLY DATA'!$B$11:$B$14576,'MONTHLY DATA'!$B70)</f>
        <v>370.625</v>
      </c>
      <c r="AU70" s="154">
        <f t="shared" si="26"/>
        <v>-1.6835016835017313E-3</v>
      </c>
      <c r="AV70" s="169">
        <f>AVERAGEIFS('WEEKLY DATA'!AV$11:AV$14576,'WEEKLY DATA'!$A$11:$A$14576,'MONTHLY DATA'!$A70,'WEEKLY DATA'!$B$11:$B$14576,'MONTHLY DATA'!$B70)</f>
        <v>336.875</v>
      </c>
      <c r="AW70" s="78">
        <f>AVERAGEIFS('WEEKLY DATA'!AW$11:AW$14576,'WEEKLY DATA'!$A$11:$A$14576,'MONTHLY DATA'!$A70,'WEEKLY DATA'!$B$11:$B$14576,'MONTHLY DATA'!$B70)</f>
        <v>346.875</v>
      </c>
      <c r="AX70" s="78">
        <f>AVERAGEIFS('WEEKLY DATA'!AX$11:AX$14576,'WEEKLY DATA'!$A$11:$A$14576,'MONTHLY DATA'!$A70,'WEEKLY DATA'!$B$11:$B$14576,'MONTHLY DATA'!$B70)</f>
        <v>341.875</v>
      </c>
      <c r="AY70" s="154">
        <f t="shared" si="27"/>
        <v>0</v>
      </c>
      <c r="AZ70" s="169">
        <f>AVERAGEIFS('WEEKLY DATA'!AZ$11:AZ$14576,'WEEKLY DATA'!$A$11:$A$14576,'MONTHLY DATA'!$A70,'WEEKLY DATA'!$B$11:$B$14576,'MONTHLY DATA'!$B70)</f>
        <v>298.125</v>
      </c>
      <c r="BA70" s="78">
        <f>AVERAGEIFS('WEEKLY DATA'!BA$11:BA$14576,'WEEKLY DATA'!$A$11:$A$14576,'MONTHLY DATA'!$A70,'WEEKLY DATA'!$B$11:$B$14576,'MONTHLY DATA'!$B70)</f>
        <v>308.125</v>
      </c>
      <c r="BB70" s="78">
        <f>AVERAGEIFS('WEEKLY DATA'!BB$11:BB$14576,'WEEKLY DATA'!$A$11:$A$14576,'MONTHLY DATA'!$A70,'WEEKLY DATA'!$B$11:$B$14576,'MONTHLY DATA'!$B70)</f>
        <v>303.125</v>
      </c>
      <c r="BC70" s="154">
        <f t="shared" si="9"/>
        <v>3.1914893617021267E-2</v>
      </c>
      <c r="BD70" s="169">
        <f>AVERAGEIFS('WEEKLY DATA'!BD$11:BD$14576,'WEEKLY DATA'!$A$11:$A$14576,'MONTHLY DATA'!$A70,'WEEKLY DATA'!$B$11:$B$14576,'MONTHLY DATA'!$B70)</f>
        <v>281.25</v>
      </c>
      <c r="BE70" s="78">
        <f>AVERAGEIFS('WEEKLY DATA'!BE$11:BE$14576,'WEEKLY DATA'!$A$11:$A$14576,'MONTHLY DATA'!$A70,'WEEKLY DATA'!$B$11:$B$14576,'MONTHLY DATA'!$B70)</f>
        <v>291.25</v>
      </c>
      <c r="BF70" s="78">
        <f>AVERAGEIFS('WEEKLY DATA'!BF$11:BF$14576,'WEEKLY DATA'!$A$11:$A$14576,'MONTHLY DATA'!$A70,'WEEKLY DATA'!$B$11:$B$14576,'MONTHLY DATA'!$B70)</f>
        <v>286.25</v>
      </c>
      <c r="BG70" s="154">
        <f t="shared" si="28"/>
        <v>4.8054919908466776E-2</v>
      </c>
      <c r="BH70" s="169">
        <f>AVERAGEIFS('WEEKLY DATA'!BH$11:BH$14576,'WEEKLY DATA'!$A$11:$A$14576,'MONTHLY DATA'!$A70,'WEEKLY DATA'!$B$11:$B$14576,'MONTHLY DATA'!$B70)</f>
        <v>328.125</v>
      </c>
      <c r="BI70" s="78">
        <f>AVERAGEIFS('WEEKLY DATA'!BI$11:BI$14576,'WEEKLY DATA'!$A$11:$A$14576,'MONTHLY DATA'!$A70,'WEEKLY DATA'!$B$11:$B$14576,'MONTHLY DATA'!$B70)</f>
        <v>338.125</v>
      </c>
      <c r="BJ70" s="78">
        <f>AVERAGEIFS('WEEKLY DATA'!BJ$11:BJ$14576,'WEEKLY DATA'!$A$11:$A$14576,'MONTHLY DATA'!$A70,'WEEKLY DATA'!$B$11:$B$14576,'MONTHLY DATA'!$B70)</f>
        <v>333.125</v>
      </c>
      <c r="BK70" s="154">
        <f t="shared" si="29"/>
        <v>2.8957528957529011E-2</v>
      </c>
      <c r="BL70" s="169">
        <f>AVERAGEIFS('WEEKLY DATA'!BL$11:BL$14576,'WEEKLY DATA'!$A$11:$A$14576,'MONTHLY DATA'!$A70,'WEEKLY DATA'!$B$11:$B$14576,'MONTHLY DATA'!$B70)</f>
        <v>290.625</v>
      </c>
      <c r="BM70" s="78">
        <f>AVERAGEIFS('WEEKLY DATA'!BM$11:BM$14576,'WEEKLY DATA'!$A$11:$A$14576,'MONTHLY DATA'!$A70,'WEEKLY DATA'!$B$11:$B$14576,'MONTHLY DATA'!$B70)</f>
        <v>300.625</v>
      </c>
      <c r="BN70" s="78">
        <f>AVERAGEIFS('WEEKLY DATA'!BN$11:BN$14576,'WEEKLY DATA'!$A$11:$A$14576,'MONTHLY DATA'!$A70,'WEEKLY DATA'!$B$11:$B$14576,'MONTHLY DATA'!$B70)</f>
        <v>295.625</v>
      </c>
      <c r="BO70" s="154">
        <f t="shared" si="30"/>
        <v>4.4150110375275942E-2</v>
      </c>
      <c r="BP70" s="78">
        <f>AVERAGEIFS('WEEKLY DATA'!BP$11:BP$14576,'WEEKLY DATA'!$A$11:$A$14576,'MONTHLY DATA'!$A70,'WEEKLY DATA'!$B$11:$B$14576,'MONTHLY DATA'!$B70)</f>
        <v>335.625</v>
      </c>
      <c r="BQ70" s="78">
        <f>AVERAGEIFS('WEEKLY DATA'!BQ$11:BQ$14576,'WEEKLY DATA'!$A$11:$A$14576,'MONTHLY DATA'!$A70,'WEEKLY DATA'!$B$11:$B$14576,'MONTHLY DATA'!$B70)</f>
        <v>345.625</v>
      </c>
      <c r="BR70" s="78">
        <f>AVERAGEIFS('WEEKLY DATA'!BR$11:BR$14576,'WEEKLY DATA'!$A$11:$A$14576,'MONTHLY DATA'!$A70,'WEEKLY DATA'!$B$11:$B$14576,'MONTHLY DATA'!$B70)</f>
        <v>340.625</v>
      </c>
      <c r="BS70" s="154">
        <f t="shared" si="10"/>
        <v>2.0599250936329527E-2</v>
      </c>
      <c r="BT70" s="78">
        <f>AVERAGEIFS('WEEKLY DATA'!BT$11:BT$14576,'WEEKLY DATA'!$A$11:$A$14576,'MONTHLY DATA'!$A70,'WEEKLY DATA'!$B$11:$B$14576,'MONTHLY DATA'!$B70)</f>
        <v>321.25</v>
      </c>
      <c r="BU70" s="78">
        <f>AVERAGEIFS('WEEKLY DATA'!BU$11:BU$14576,'WEEKLY DATA'!$A$11:$A$14576,'MONTHLY DATA'!$A70,'WEEKLY DATA'!$B$11:$B$14576,'MONTHLY DATA'!$B70)</f>
        <v>331.25</v>
      </c>
      <c r="BV70" s="78">
        <f>AVERAGEIFS('WEEKLY DATA'!BV$11:BV$14576,'WEEKLY DATA'!$A$11:$A$14576,'MONTHLY DATA'!$A70,'WEEKLY DATA'!$B$11:$B$14576,'MONTHLY DATA'!$B70)</f>
        <v>326.25</v>
      </c>
      <c r="BW70" s="154">
        <f t="shared" si="31"/>
        <v>4.4000000000000039E-2</v>
      </c>
      <c r="BX70" s="78">
        <f>AVERAGEIFS('WEEKLY DATA'!BX$11:BX$14576,'WEEKLY DATA'!$A$11:$A$14576,'MONTHLY DATA'!$A70,'WEEKLY DATA'!$B$11:$B$14576,'MONTHLY DATA'!$B70)</f>
        <v>328.125</v>
      </c>
      <c r="BY70" s="78">
        <f>AVERAGEIFS('WEEKLY DATA'!BY$11:BY$14576,'WEEKLY DATA'!$A$11:$A$14576,'MONTHLY DATA'!$A70,'WEEKLY DATA'!$B$11:$B$14576,'MONTHLY DATA'!$B70)</f>
        <v>338.125</v>
      </c>
      <c r="BZ70" s="78">
        <f>AVERAGEIFS('WEEKLY DATA'!BZ$11:BZ$14576,'WEEKLY DATA'!$A$11:$A$14576,'MONTHLY DATA'!$A70,'WEEKLY DATA'!$B$11:$B$14576,'MONTHLY DATA'!$B70)</f>
        <v>333.125</v>
      </c>
      <c r="CA70" s="154">
        <f t="shared" si="32"/>
        <v>3.0947775628626717E-2</v>
      </c>
      <c r="CB70" s="78">
        <f>AVERAGEIFS('WEEKLY DATA'!CB$11:CB$14576,'WEEKLY DATA'!$A$11:$A$14576,'MONTHLY DATA'!$A70,'WEEKLY DATA'!$B$11:$B$14576,'MONTHLY DATA'!$B70)</f>
        <v>287.5</v>
      </c>
      <c r="CC70" s="78">
        <f>AVERAGEIFS('WEEKLY DATA'!CC$11:CC$14576,'WEEKLY DATA'!$A$11:$A$14576,'MONTHLY DATA'!$A70,'WEEKLY DATA'!$B$11:$B$14576,'MONTHLY DATA'!$B70)</f>
        <v>297.5</v>
      </c>
      <c r="CD70" s="78">
        <f>AVERAGEIFS('WEEKLY DATA'!CD$11:CD$14576,'WEEKLY DATA'!$A$11:$A$14576,'MONTHLY DATA'!$A70,'WEEKLY DATA'!$B$11:$B$14576,'MONTHLY DATA'!$B70)</f>
        <v>292.5</v>
      </c>
      <c r="CE70" s="154">
        <f t="shared" si="33"/>
        <v>4.9327354260089606E-2</v>
      </c>
      <c r="CF70" s="78">
        <f>AVERAGEIFS('WEEKLY DATA'!CF$11:CF$14576,'WEEKLY DATA'!$A$11:$A$14576,'MONTHLY DATA'!$A70,'WEEKLY DATA'!$B$11:$B$14576,'MONTHLY DATA'!$B70)</f>
        <v>295</v>
      </c>
      <c r="CG70" s="78">
        <f>AVERAGEIFS('WEEKLY DATA'!CG$11:CG$14576,'WEEKLY DATA'!$A$11:$A$14576,'MONTHLY DATA'!$A70,'WEEKLY DATA'!$B$11:$B$14576,'MONTHLY DATA'!$B70)</f>
        <v>305</v>
      </c>
      <c r="CH70" s="78">
        <f>AVERAGEIFS('WEEKLY DATA'!CH$11:CH$14576,'WEEKLY DATA'!$A$11:$A$14576,'MONTHLY DATA'!$A70,'WEEKLY DATA'!$B$11:$B$14576,'MONTHLY DATA'!$B70)</f>
        <v>300</v>
      </c>
      <c r="CI70" s="154">
        <f t="shared" si="11"/>
        <v>1.0526315789473717E-2</v>
      </c>
      <c r="CJ70" s="78">
        <f>AVERAGEIFS('WEEKLY DATA'!CJ$11:CJ$14576,'WEEKLY DATA'!$A$11:$A$14576,'MONTHLY DATA'!$A70,'WEEKLY DATA'!$B$11:$B$14576,'MONTHLY DATA'!$B70)</f>
        <v>281.25</v>
      </c>
      <c r="CK70" s="78">
        <f>AVERAGEIFS('WEEKLY DATA'!CK$11:CK$14576,'WEEKLY DATA'!$A$11:$A$14576,'MONTHLY DATA'!$A70,'WEEKLY DATA'!$B$11:$B$14576,'MONTHLY DATA'!$B70)</f>
        <v>291.25</v>
      </c>
      <c r="CL70" s="78">
        <f>AVERAGEIFS('WEEKLY DATA'!CL$11:CL$14576,'WEEKLY DATA'!$A$11:$A$14576,'MONTHLY DATA'!$A70,'WEEKLY DATA'!$B$11:$B$14576,'MONTHLY DATA'!$B70)</f>
        <v>286.25</v>
      </c>
      <c r="CM70" s="154">
        <f t="shared" si="34"/>
        <v>2.9213483146067309E-2</v>
      </c>
      <c r="CN70" s="78">
        <f>AVERAGEIFS('WEEKLY DATA'!CN$11:CN$14576,'WEEKLY DATA'!$A$11:$A$14576,'MONTHLY DATA'!$A70,'WEEKLY DATA'!$B$11:$B$14576,'MONTHLY DATA'!$B70)</f>
        <v>287.5</v>
      </c>
      <c r="CO70" s="78">
        <f>AVERAGEIFS('WEEKLY DATA'!CO$11:CO$14576,'WEEKLY DATA'!$A$11:$A$14576,'MONTHLY DATA'!$A70,'WEEKLY DATA'!$B$11:$B$14576,'MONTHLY DATA'!$B70)</f>
        <v>297.5</v>
      </c>
      <c r="CP70" s="78">
        <f>AVERAGEIFS('WEEKLY DATA'!CP$11:CP$14576,'WEEKLY DATA'!$A$11:$A$14576,'MONTHLY DATA'!$A70,'WEEKLY DATA'!$B$11:$B$14576,'MONTHLY DATA'!$B70)</f>
        <v>292.5</v>
      </c>
      <c r="CQ70" s="154">
        <f t="shared" si="35"/>
        <v>1.5184381778741818E-2</v>
      </c>
      <c r="CR70" s="78">
        <f>AVERAGEIFS('WEEKLY DATA'!CR$11:CR$14576,'WEEKLY DATA'!$A$11:$A$14576,'MONTHLY DATA'!$A70,'WEEKLY DATA'!$B$11:$B$14576,'MONTHLY DATA'!$B70)</f>
        <v>288.75</v>
      </c>
      <c r="CS70" s="78">
        <f>AVERAGEIFS('WEEKLY DATA'!CS$11:CS$14576,'WEEKLY DATA'!$A$11:$A$14576,'MONTHLY DATA'!$A70,'WEEKLY DATA'!$B$11:$B$14576,'MONTHLY DATA'!$B70)</f>
        <v>298.75</v>
      </c>
      <c r="CT70" s="78">
        <f>AVERAGEIFS('WEEKLY DATA'!CT$11:CT$14576,'WEEKLY DATA'!$A$11:$A$14576,'MONTHLY DATA'!$A70,'WEEKLY DATA'!$B$11:$B$14576,'MONTHLY DATA'!$B70)</f>
        <v>293.75</v>
      </c>
      <c r="CU70" s="154">
        <f t="shared" si="36"/>
        <v>2.6200873362445476E-2</v>
      </c>
      <c r="CV70" s="169">
        <f>AVERAGEIFS('WEEKLY DATA'!CV$11:CV$14576,'WEEKLY DATA'!$A$11:$A$14576,'MONTHLY DATA'!$A70,'WEEKLY DATA'!$B$11:$B$14576,'MONTHLY DATA'!$B70)</f>
        <v>321.25</v>
      </c>
      <c r="CW70" s="78">
        <f>AVERAGEIFS('WEEKLY DATA'!CW$11:CW$14576,'WEEKLY DATA'!$A$11:$A$14576,'MONTHLY DATA'!$A70,'WEEKLY DATA'!$B$11:$B$14576,'MONTHLY DATA'!$B70)</f>
        <v>331.25</v>
      </c>
      <c r="CX70" s="78">
        <f>AVERAGEIFS('WEEKLY DATA'!CX$11:CX$14576,'WEEKLY DATA'!$A$11:$A$14576,'MONTHLY DATA'!$A70,'WEEKLY DATA'!$B$11:$B$14576,'MONTHLY DATA'!$B70)</f>
        <v>326.25</v>
      </c>
      <c r="CY70" s="154">
        <f t="shared" si="12"/>
        <v>7.7220077220077066E-3</v>
      </c>
      <c r="CZ70" s="169">
        <f>AVERAGEIFS('WEEKLY DATA'!CZ$11:CZ$14576,'WEEKLY DATA'!$A$11:$A$14576,'MONTHLY DATA'!$A70,'WEEKLY DATA'!$B$11:$B$14576,'MONTHLY DATA'!$B70)</f>
        <v>310</v>
      </c>
      <c r="DA70" s="78">
        <f>AVERAGEIFS('WEEKLY DATA'!DA$11:DA$14576,'WEEKLY DATA'!$A$11:$A$14576,'MONTHLY DATA'!$A70,'WEEKLY DATA'!$B$11:$B$14576,'MONTHLY DATA'!$B70)</f>
        <v>320</v>
      </c>
      <c r="DB70" s="78">
        <f>AVERAGEIFS('WEEKLY DATA'!DB$11:DB$14576,'WEEKLY DATA'!$A$11:$A$14576,'MONTHLY DATA'!$A70,'WEEKLY DATA'!$B$11:$B$14576,'MONTHLY DATA'!$B70)</f>
        <v>315</v>
      </c>
      <c r="DC70" s="154">
        <f t="shared" si="37"/>
        <v>2.857142857142847E-2</v>
      </c>
      <c r="DD70" s="78">
        <f>AVERAGEIFS('WEEKLY DATA'!DD$11:DD$14576,'WEEKLY DATA'!$A$11:$A$14576,'MONTHLY DATA'!$A70,'WEEKLY DATA'!$B$11:$B$14576,'MONTHLY DATA'!$B70)</f>
        <v>317.5</v>
      </c>
      <c r="DE70" s="78">
        <f>AVERAGEIFS('WEEKLY DATA'!DE$11:DE$14576,'WEEKLY DATA'!$A$11:$A$14576,'MONTHLY DATA'!$A70,'WEEKLY DATA'!$B$11:$B$14576,'MONTHLY DATA'!$B70)</f>
        <v>327.5</v>
      </c>
      <c r="DF70" s="78">
        <f>AVERAGEIFS('WEEKLY DATA'!DF$11:DF$14576,'WEEKLY DATA'!$A$11:$A$14576,'MONTHLY DATA'!$A70,'WEEKLY DATA'!$B$11:$B$14576,'MONTHLY DATA'!$B70)</f>
        <v>322.5</v>
      </c>
      <c r="DG70" s="154">
        <f t="shared" si="38"/>
        <v>2.1782178217821802E-2</v>
      </c>
      <c r="DH70" s="78">
        <f>AVERAGEIFS('WEEKLY DATA'!DH$11:DH$14576,'WEEKLY DATA'!$A$11:$A$14576,'MONTHLY DATA'!$A70,'WEEKLY DATA'!$B$11:$B$14576,'MONTHLY DATA'!$B70)</f>
        <v>317.5</v>
      </c>
      <c r="DI70" s="78">
        <f>AVERAGEIFS('WEEKLY DATA'!DI$11:DI$14576,'WEEKLY DATA'!$A$11:$A$14576,'MONTHLY DATA'!$A70,'WEEKLY DATA'!$B$11:$B$14576,'MONTHLY DATA'!$B70)</f>
        <v>327.5</v>
      </c>
      <c r="DJ70" s="78">
        <f>AVERAGEIFS('WEEKLY DATA'!DJ$11:DJ$14576,'WEEKLY DATA'!$A$11:$A$14576,'MONTHLY DATA'!$A70,'WEEKLY DATA'!$B$11:$B$14576,'MONTHLY DATA'!$B70)</f>
        <v>322.5</v>
      </c>
      <c r="DK70" s="154">
        <f t="shared" si="39"/>
        <v>3.6144578313253017E-2</v>
      </c>
      <c r="DL70" s="169">
        <f>AVERAGEIFS('WEEKLY DATA'!DL$11:DL$14576,'WEEKLY DATA'!$A$11:$A$14576,'MONTHLY DATA'!$A70,'WEEKLY DATA'!$B$11:$B$14576,'MONTHLY DATA'!$B70)</f>
        <v>291.25</v>
      </c>
      <c r="DM70" s="78">
        <f>AVERAGEIFS('WEEKLY DATA'!DM$11:DM$14576,'WEEKLY DATA'!$A$11:$A$14576,'MONTHLY DATA'!$A70,'WEEKLY DATA'!$B$11:$B$14576,'MONTHLY DATA'!$B70)</f>
        <v>301.25</v>
      </c>
      <c r="DN70" s="78">
        <f>AVERAGEIFS('WEEKLY DATA'!DN$11:DN$14576,'WEEKLY DATA'!$A$11:$A$14576,'MONTHLY DATA'!$A70,'WEEKLY DATA'!$B$11:$B$14576,'MONTHLY DATA'!$B70)</f>
        <v>296.25</v>
      </c>
      <c r="DO70" s="154">
        <f t="shared" si="13"/>
        <v>8.5106382978723527E-3</v>
      </c>
      <c r="DP70" s="78">
        <f>AVERAGEIFS('WEEKLY DATA'!DP$11:DP$14576,'WEEKLY DATA'!$A$11:$A$14576,'MONTHLY DATA'!$A70,'WEEKLY DATA'!$B$11:$B$14576,'MONTHLY DATA'!$B70)</f>
        <v>280</v>
      </c>
      <c r="DQ70" s="78">
        <f>AVERAGEIFS('WEEKLY DATA'!DQ$11:DQ$14576,'WEEKLY DATA'!$A$11:$A$14576,'MONTHLY DATA'!$A70,'WEEKLY DATA'!$B$11:$B$14576,'MONTHLY DATA'!$B70)</f>
        <v>290</v>
      </c>
      <c r="DR70" s="78">
        <f>AVERAGEIFS('WEEKLY DATA'!DR$11:DR$14576,'WEEKLY DATA'!$A$11:$A$14576,'MONTHLY DATA'!$A70,'WEEKLY DATA'!$B$11:$B$14576,'MONTHLY DATA'!$B70)</f>
        <v>285</v>
      </c>
      <c r="DS70" s="154">
        <f t="shared" si="40"/>
        <v>3.167420814479649E-2</v>
      </c>
      <c r="DT70" s="78">
        <f>AVERAGEIFS('WEEKLY DATA'!DT$11:DT$14576,'WEEKLY DATA'!$A$11:$A$14576,'MONTHLY DATA'!$A70,'WEEKLY DATA'!$B$11:$B$14576,'MONTHLY DATA'!$B70)</f>
        <v>287.5</v>
      </c>
      <c r="DU70" s="78">
        <f>AVERAGEIFS('WEEKLY DATA'!DU$11:DU$14576,'WEEKLY DATA'!$A$11:$A$14576,'MONTHLY DATA'!$A70,'WEEKLY DATA'!$B$11:$B$14576,'MONTHLY DATA'!$B70)</f>
        <v>297.5</v>
      </c>
      <c r="DV70" s="78">
        <f>AVERAGEIFS('WEEKLY DATA'!DV$11:DV$14576,'WEEKLY DATA'!$A$11:$A$14576,'MONTHLY DATA'!$A70,'WEEKLY DATA'!$B$11:$B$14576,'MONTHLY DATA'!$B70)</f>
        <v>292.5</v>
      </c>
      <c r="DW70" s="154">
        <f t="shared" si="41"/>
        <v>2.4070021881838155E-2</v>
      </c>
      <c r="DX70" s="78">
        <f>AVERAGEIFS('WEEKLY DATA'!DX$11:DX$14576,'WEEKLY DATA'!$A$11:$A$14576,'MONTHLY DATA'!$A70,'WEEKLY DATA'!$B$11:$B$14576,'MONTHLY DATA'!$B70)</f>
        <v>285</v>
      </c>
      <c r="DY70" s="78">
        <f>AVERAGEIFS('WEEKLY DATA'!DY$11:DY$14576,'WEEKLY DATA'!$A$11:$A$14576,'MONTHLY DATA'!$A70,'WEEKLY DATA'!$B$11:$B$14576,'MONTHLY DATA'!$B70)</f>
        <v>295</v>
      </c>
      <c r="DZ70" s="78">
        <f>AVERAGEIFS('WEEKLY DATA'!DZ$11:DZ$14576,'WEEKLY DATA'!$A$11:$A$14576,'MONTHLY DATA'!$A70,'WEEKLY DATA'!$B$11:$B$14576,'MONTHLY DATA'!$B70)</f>
        <v>290</v>
      </c>
      <c r="EA70" s="154">
        <f t="shared" si="42"/>
        <v>3.1111111111111089E-2</v>
      </c>
      <c r="EB70" s="78">
        <f>AVERAGEIFS('WEEKLY DATA'!EB$11:EB$14576,'WEEKLY DATA'!$A$11:$A$14576,'MONTHLY DATA'!$A70,'WEEKLY DATA'!$B$11:$B$14576,'MONTHLY DATA'!$B70)</f>
        <v>288.75</v>
      </c>
      <c r="EC70" s="78">
        <f>AVERAGEIFS('WEEKLY DATA'!EC$11:EC$14576,'WEEKLY DATA'!$A$11:$A$14576,'MONTHLY DATA'!$A70,'WEEKLY DATA'!$B$11:$B$14576,'MONTHLY DATA'!$B70)</f>
        <v>298.75</v>
      </c>
      <c r="ED70" s="78">
        <f>AVERAGEIFS('WEEKLY DATA'!ED$11:ED$14576,'WEEKLY DATA'!$A$11:$A$14576,'MONTHLY DATA'!$A70,'WEEKLY DATA'!$B$11:$B$14576,'MONTHLY DATA'!$B70)</f>
        <v>293.75</v>
      </c>
      <c r="EE70" s="154">
        <f t="shared" si="14"/>
        <v>6.4239828693790635E-3</v>
      </c>
      <c r="EF70" s="169">
        <f>AVERAGEIFS('WEEKLY DATA'!EF$11:EF$14576,'WEEKLY DATA'!$A$11:$A$14576,'MONTHLY DATA'!$A70,'WEEKLY DATA'!$B$11:$B$14576,'MONTHLY DATA'!$B70)</f>
        <v>275</v>
      </c>
      <c r="EG70" s="78">
        <f>AVERAGEIFS('WEEKLY DATA'!EG$11:EG$14576,'WEEKLY DATA'!$A$11:$A$14576,'MONTHLY DATA'!$A70,'WEEKLY DATA'!$B$11:$B$14576,'MONTHLY DATA'!$B70)</f>
        <v>285</v>
      </c>
      <c r="EH70" s="78">
        <f>AVERAGEIFS('WEEKLY DATA'!EH$11:EH$14576,'WEEKLY DATA'!$A$11:$A$14576,'MONTHLY DATA'!$A70,'WEEKLY DATA'!$B$11:$B$14576,'MONTHLY DATA'!$B70)</f>
        <v>280</v>
      </c>
      <c r="EI70" s="154">
        <f t="shared" si="43"/>
        <v>2.517162471395884E-2</v>
      </c>
      <c r="EJ70" s="78">
        <f>AVERAGEIFS('WEEKLY DATA'!EJ$11:EJ$14576,'WEEKLY DATA'!$A$11:$A$14576,'MONTHLY DATA'!$A70,'WEEKLY DATA'!$B$11:$B$14576,'MONTHLY DATA'!$B70)</f>
        <v>283.75</v>
      </c>
      <c r="EK70" s="78">
        <f>AVERAGEIFS('WEEKLY DATA'!EK$11:EK$14576,'WEEKLY DATA'!$A$11:$A$14576,'MONTHLY DATA'!$A70,'WEEKLY DATA'!$B$11:$B$14576,'MONTHLY DATA'!$B70)</f>
        <v>293.75</v>
      </c>
      <c r="EL70" s="78">
        <f>AVERAGEIFS('WEEKLY DATA'!EL$11:EL$14576,'WEEKLY DATA'!$A$11:$A$14576,'MONTHLY DATA'!$A70,'WEEKLY DATA'!$B$11:$B$14576,'MONTHLY DATA'!$B70)</f>
        <v>288.75</v>
      </c>
      <c r="EM70" s="154">
        <f t="shared" si="44"/>
        <v>1.9867549668874274E-2</v>
      </c>
      <c r="EN70" s="78">
        <f>AVERAGEIFS('WEEKLY DATA'!EN$11:EN$14576,'WEEKLY DATA'!$A$11:$A$14576,'MONTHLY DATA'!$A70,'WEEKLY DATA'!$B$11:$B$14576,'MONTHLY DATA'!$B70)</f>
        <v>282.5</v>
      </c>
      <c r="EO70" s="78">
        <f>AVERAGEIFS('WEEKLY DATA'!EO$11:EO$14576,'WEEKLY DATA'!$A$11:$A$14576,'MONTHLY DATA'!$A70,'WEEKLY DATA'!$B$11:$B$14576,'MONTHLY DATA'!$B70)</f>
        <v>292.5</v>
      </c>
      <c r="EP70" s="78">
        <f>AVERAGEIFS('WEEKLY DATA'!EP$11:EP$14576,'WEEKLY DATA'!$A$11:$A$14576,'MONTHLY DATA'!$A70,'WEEKLY DATA'!$B$11:$B$14576,'MONTHLY DATA'!$B70)</f>
        <v>287.5</v>
      </c>
      <c r="EQ70" s="154">
        <f t="shared" si="45"/>
        <v>2.2222222222222143E-2</v>
      </c>
      <c r="ER70" s="78">
        <f>AVERAGEIFS('WEEKLY DATA'!ER$11:ER$14576,'WEEKLY DATA'!$A$11:$A$14576,'MONTHLY DATA'!$A70,'WEEKLY DATA'!$B$11:$B$14576,'MONTHLY DATA'!$B70)</f>
        <v>296.875</v>
      </c>
      <c r="ES70" s="78">
        <f>AVERAGEIFS('WEEKLY DATA'!ES$11:ES$14576,'WEEKLY DATA'!$A$11:$A$14576,'MONTHLY DATA'!$A70,'WEEKLY DATA'!$B$11:$B$14576,'MONTHLY DATA'!$B70)</f>
        <v>306.875</v>
      </c>
      <c r="ET70" s="78">
        <f>AVERAGEIFS('WEEKLY DATA'!ET$11:ET$14576,'WEEKLY DATA'!$A$11:$A$14576,'MONTHLY DATA'!$A70,'WEEKLY DATA'!$B$11:$B$14576,'MONTHLY DATA'!$B70)</f>
        <v>301.875</v>
      </c>
      <c r="EU70" s="154">
        <f t="shared" si="15"/>
        <v>-4.3564356435643603E-2</v>
      </c>
      <c r="EV70" s="78">
        <f>AVERAGEIFS('WEEKLY DATA'!EV$11:EV$14576,'WEEKLY DATA'!$A$11:$A$14576,'MONTHLY DATA'!$A70,'WEEKLY DATA'!$B$11:$B$14576,'MONTHLY DATA'!$B70)</f>
        <v>284.375</v>
      </c>
      <c r="EW70" s="78">
        <f>AVERAGEIFS('WEEKLY DATA'!EW$11:EW$14576,'WEEKLY DATA'!$A$11:$A$14576,'MONTHLY DATA'!$A70,'WEEKLY DATA'!$B$11:$B$14576,'MONTHLY DATA'!$B70)</f>
        <v>294.375</v>
      </c>
      <c r="EX70" s="78">
        <f>AVERAGEIFS('WEEKLY DATA'!EX$11:EX$14576,'WEEKLY DATA'!$A$11:$A$14576,'MONTHLY DATA'!$A70,'WEEKLY DATA'!$B$11:$B$14576,'MONTHLY DATA'!$B70)</f>
        <v>289.375</v>
      </c>
      <c r="EY70" s="154">
        <f t="shared" si="46"/>
        <v>1.5350877192982448E-2</v>
      </c>
      <c r="EZ70" s="78">
        <f>AVERAGEIFS('WEEKLY DATA'!EZ$11:EZ$14576,'WEEKLY DATA'!$A$11:$A$14576,'MONTHLY DATA'!$A70,'WEEKLY DATA'!$B$11:$B$14576,'MONTHLY DATA'!$B70)</f>
        <v>290</v>
      </c>
      <c r="FA70" s="78">
        <f>AVERAGEIFS('WEEKLY DATA'!FA$11:FA$14576,'WEEKLY DATA'!$A$11:$A$14576,'MONTHLY DATA'!$A70,'WEEKLY DATA'!$B$11:$B$14576,'MONTHLY DATA'!$B70)</f>
        <v>300</v>
      </c>
      <c r="FB70" s="78">
        <f>AVERAGEIFS('WEEKLY DATA'!FB$11:FB$14576,'WEEKLY DATA'!$A$11:$A$14576,'MONTHLY DATA'!$A70,'WEEKLY DATA'!$B$11:$B$14576,'MONTHLY DATA'!$B70)</f>
        <v>295</v>
      </c>
      <c r="FC70" s="154">
        <f t="shared" si="47"/>
        <v>-1.8711018711018657E-2</v>
      </c>
      <c r="FD70" s="78">
        <f>AVERAGEIFS('WEEKLY DATA'!FD$11:FD$14576,'WEEKLY DATA'!$A$11:$A$14576,'MONTHLY DATA'!$A70,'WEEKLY DATA'!$B$11:$B$14576,'MONTHLY DATA'!$B70)</f>
        <v>256.875</v>
      </c>
      <c r="FE70" s="78">
        <f>AVERAGEIFS('WEEKLY DATA'!FE$11:FE$14576,'WEEKLY DATA'!$A$11:$A$14576,'MONTHLY DATA'!$A70,'WEEKLY DATA'!$B$11:$B$14576,'MONTHLY DATA'!$B70)</f>
        <v>266.875</v>
      </c>
      <c r="FF70" s="78">
        <f>AVERAGEIFS('WEEKLY DATA'!FF$11:FF$14576,'WEEKLY DATA'!$A$11:$A$14576,'MONTHLY DATA'!$A70,'WEEKLY DATA'!$B$11:$B$14576,'MONTHLY DATA'!$B70)</f>
        <v>261.875</v>
      </c>
      <c r="FG70" s="154">
        <f t="shared" si="48"/>
        <v>1.4527845036319542E-2</v>
      </c>
      <c r="FH70" s="78">
        <f>AVERAGEIFS('WEEKLY DATA'!FH$11:FH$14576,'WEEKLY DATA'!$A$11:$A$14576,'MONTHLY DATA'!$A70,'WEEKLY DATA'!$B$11:$B$14576,'MONTHLY DATA'!$B70)</f>
        <v>305</v>
      </c>
      <c r="FI70" s="78">
        <f>AVERAGEIFS('WEEKLY DATA'!FI$11:FI$14576,'WEEKLY DATA'!$A$11:$A$14576,'MONTHLY DATA'!$A70,'WEEKLY DATA'!$B$11:$B$14576,'MONTHLY DATA'!$B70)</f>
        <v>315</v>
      </c>
      <c r="FJ70" s="78">
        <f>AVERAGEIFS('WEEKLY DATA'!FJ$11:FJ$14576,'WEEKLY DATA'!$A$11:$A$14576,'MONTHLY DATA'!$A70,'WEEKLY DATA'!$B$11:$B$14576,'MONTHLY DATA'!$B70)</f>
        <v>310</v>
      </c>
      <c r="FK70" s="154">
        <f t="shared" si="16"/>
        <v>-1.3916500994035741E-2</v>
      </c>
      <c r="FL70" s="169">
        <f>AVERAGEIFS('WEEKLY DATA'!FL$11:FL$14576,'WEEKLY DATA'!$A$11:$A$14576,'MONTHLY DATA'!$A70,'WEEKLY DATA'!$B$11:$B$14576,'MONTHLY DATA'!$B70)</f>
        <v>296.875</v>
      </c>
      <c r="FM70" s="78">
        <f>AVERAGEIFS('WEEKLY DATA'!FM$11:FM$14576,'WEEKLY DATA'!$A$11:$A$14576,'MONTHLY DATA'!$A70,'WEEKLY DATA'!$B$11:$B$14576,'MONTHLY DATA'!$B70)</f>
        <v>306.875</v>
      </c>
      <c r="FN70" s="78">
        <f>AVERAGEIFS('WEEKLY DATA'!FN$11:FN$14576,'WEEKLY DATA'!$A$11:$A$14576,'MONTHLY DATA'!$A70,'WEEKLY DATA'!$B$11:$B$14576,'MONTHLY DATA'!$B70)</f>
        <v>301.875</v>
      </c>
      <c r="FO70" s="154">
        <f t="shared" si="49"/>
        <v>1.6842105263157992E-2</v>
      </c>
      <c r="FP70" s="78">
        <f>AVERAGEIFS('WEEKLY DATA'!FP$11:FP$14576,'WEEKLY DATA'!$A$11:$A$14576,'MONTHLY DATA'!$A70,'WEEKLY DATA'!$B$11:$B$14576,'MONTHLY DATA'!$B70)</f>
        <v>299.375</v>
      </c>
      <c r="FQ70" s="78">
        <f>AVERAGEIFS('WEEKLY DATA'!FQ$11:FQ$14576,'WEEKLY DATA'!$A$11:$A$14576,'MONTHLY DATA'!$A70,'WEEKLY DATA'!$B$11:$B$14576,'MONTHLY DATA'!$B70)</f>
        <v>309.375</v>
      </c>
      <c r="FR70" s="78">
        <f>AVERAGEIFS('WEEKLY DATA'!FR$11:FR$14576,'WEEKLY DATA'!$A$11:$A$14576,'MONTHLY DATA'!$A70,'WEEKLY DATA'!$B$11:$B$14576,'MONTHLY DATA'!$B70)</f>
        <v>304.375</v>
      </c>
      <c r="FS70" s="154">
        <f t="shared" si="50"/>
        <v>-4.0899795501022629E-3</v>
      </c>
      <c r="FT70" s="78">
        <f>AVERAGEIFS('WEEKLY DATA'!FT$11:FT$14576,'WEEKLY DATA'!$A$11:$A$14576,'MONTHLY DATA'!$A70,'WEEKLY DATA'!$B$11:$B$14576,'MONTHLY DATA'!$B70)</f>
        <v>309.375</v>
      </c>
      <c r="FU70" s="78">
        <f>AVERAGEIFS('WEEKLY DATA'!FU$11:FU$14576,'WEEKLY DATA'!$A$11:$A$14576,'MONTHLY DATA'!$A70,'WEEKLY DATA'!$B$11:$B$14576,'MONTHLY DATA'!$B70)</f>
        <v>319.375</v>
      </c>
      <c r="FV70" s="78">
        <f>AVERAGEIFS('WEEKLY DATA'!FV$11:FV$14576,'WEEKLY DATA'!$A$11:$A$14576,'MONTHLY DATA'!$A70,'WEEKLY DATA'!$B$11:$B$14576,'MONTHLY DATA'!$B70)</f>
        <v>314.375</v>
      </c>
      <c r="FW70" s="154">
        <f t="shared" si="17"/>
        <v>7.4786324786324743E-2</v>
      </c>
      <c r="FX70" s="78">
        <f>AVERAGEIFS('WEEKLY DATA'!FX$11:FX$14576,'WEEKLY DATA'!$A$11:$A$14576,'MONTHLY DATA'!$A70,'WEEKLY DATA'!$B$11:$B$14576,'MONTHLY DATA'!$B70)</f>
        <v>268.125</v>
      </c>
      <c r="FY70" s="78">
        <f>AVERAGEIFS('WEEKLY DATA'!FY$11:FY$14576,'WEEKLY DATA'!$A$11:$A$14576,'MONTHLY DATA'!$A70,'WEEKLY DATA'!$B$11:$B$14576,'MONTHLY DATA'!$B70)</f>
        <v>278.125</v>
      </c>
      <c r="FZ70" s="78">
        <f>AVERAGEIFS('WEEKLY DATA'!FZ$11:FZ$14576,'WEEKLY DATA'!$A$11:$A$14576,'MONTHLY DATA'!$A70,'WEEKLY DATA'!$B$11:$B$14576,'MONTHLY DATA'!$B70)</f>
        <v>273.125</v>
      </c>
      <c r="GA70" s="154">
        <f t="shared" si="51"/>
        <v>1.6279069767441756E-2</v>
      </c>
      <c r="GB70" s="78">
        <f>AVERAGEIFS('WEEKLY DATA'!GB$11:GB$14576,'WEEKLY DATA'!$A$11:$A$14576,'MONTHLY DATA'!$A70,'WEEKLY DATA'!$B$11:$B$14576,'MONTHLY DATA'!$B70)</f>
        <v>346.25</v>
      </c>
      <c r="GC70" s="78">
        <f>AVERAGEIFS('WEEKLY DATA'!GC$11:GC$14576,'WEEKLY DATA'!$A$11:$A$14576,'MONTHLY DATA'!$A70,'WEEKLY DATA'!$B$11:$B$14576,'MONTHLY DATA'!$B70)</f>
        <v>356.25</v>
      </c>
      <c r="GD70" s="78">
        <f>AVERAGEIFS('WEEKLY DATA'!GD$11:GD$14576,'WEEKLY DATA'!$A$11:$A$14576,'MONTHLY DATA'!$A70,'WEEKLY DATA'!$B$11:$B$14576,'MONTHLY DATA'!$B70)</f>
        <v>351.25</v>
      </c>
      <c r="GE70" s="154">
        <f t="shared" si="18"/>
        <v>2.7422303473491727E-2</v>
      </c>
      <c r="GF70" s="169">
        <f>AVERAGEIFS('WEEKLY DATA'!GF$11:GF$14576,'WEEKLY DATA'!$A$11:$A$14576,'MONTHLY DATA'!$A70,'WEEKLY DATA'!$B$11:$B$14576,'MONTHLY DATA'!$B70)</f>
        <v>332.5</v>
      </c>
      <c r="GG70" s="78">
        <f>AVERAGEIFS('WEEKLY DATA'!GG$11:GG$14576,'WEEKLY DATA'!$A$11:$A$14576,'MONTHLY DATA'!$A70,'WEEKLY DATA'!$B$11:$B$14576,'MONTHLY DATA'!$B70)</f>
        <v>342.5</v>
      </c>
      <c r="GH70" s="78">
        <f>AVERAGEIFS('WEEKLY DATA'!GH$11:GH$14576,'WEEKLY DATA'!$A$11:$A$14576,'MONTHLY DATA'!$A70,'WEEKLY DATA'!$B$11:$B$14576,'MONTHLY DATA'!$B70)</f>
        <v>337.5</v>
      </c>
      <c r="GI70" s="154">
        <f t="shared" si="52"/>
        <v>4.4487427466150864E-2</v>
      </c>
      <c r="GJ70" s="78">
        <f>AVERAGEIFS('WEEKLY DATA'!GJ$11:GJ$14576,'WEEKLY DATA'!$A$11:$A$14576,'MONTHLY DATA'!$A70,'WEEKLY DATA'!$B$11:$B$14576,'MONTHLY DATA'!$B70)</f>
        <v>338.75</v>
      </c>
      <c r="GK70" s="78">
        <f>AVERAGEIFS('WEEKLY DATA'!GK$11:GK$14576,'WEEKLY DATA'!$A$11:$A$14576,'MONTHLY DATA'!$A70,'WEEKLY DATA'!$B$11:$B$14576,'MONTHLY DATA'!$B70)</f>
        <v>348.75</v>
      </c>
      <c r="GL70" s="78">
        <f>AVERAGEIFS('WEEKLY DATA'!GL$11:GL$14576,'WEEKLY DATA'!$A$11:$A$14576,'MONTHLY DATA'!$A70,'WEEKLY DATA'!$B$11:$B$14576,'MONTHLY DATA'!$B70)</f>
        <v>343.75</v>
      </c>
      <c r="GM70" s="154">
        <f t="shared" si="53"/>
        <v>3.1894934333958735E-2</v>
      </c>
      <c r="GN70" s="78">
        <f>AVERAGEIFS('WEEKLY DATA'!GN$11:GN$14576,'WEEKLY DATA'!$A$11:$A$14576,'MONTHLY DATA'!$A70,'WEEKLY DATA'!$B$11:$B$14576,'MONTHLY DATA'!$B70)</f>
        <v>340</v>
      </c>
      <c r="GO70" s="78">
        <f>AVERAGEIFS('WEEKLY DATA'!GO$11:GO$14576,'WEEKLY DATA'!$A$11:$A$14576,'MONTHLY DATA'!$A70,'WEEKLY DATA'!$B$11:$B$14576,'MONTHLY DATA'!$B70)</f>
        <v>350</v>
      </c>
      <c r="GP70" s="78">
        <f>AVERAGEIFS('WEEKLY DATA'!GP$11:GP$14576,'WEEKLY DATA'!$A$11:$A$14576,'MONTHLY DATA'!$A70,'WEEKLY DATA'!$B$11:$B$14576,'MONTHLY DATA'!$B70)</f>
        <v>345</v>
      </c>
      <c r="GQ70" s="154">
        <f t="shared" si="54"/>
        <v>4.1509433962264142E-2</v>
      </c>
      <c r="GR70" s="78"/>
    </row>
    <row r="71" spans="1:200" ht="15.75" x14ac:dyDescent="0.25">
      <c r="A71">
        <f t="shared" si="4"/>
        <v>1</v>
      </c>
      <c r="B71">
        <f t="shared" si="5"/>
        <v>2015</v>
      </c>
      <c r="C71" s="86">
        <v>42005</v>
      </c>
      <c r="D71" s="78">
        <f>AVERAGEIFS('WEEKLY DATA'!D$11:D$14576,'WEEKLY DATA'!$A$11:$A$14576,'MONTHLY DATA'!$A71,'WEEKLY DATA'!$B$11:$B$14576,'MONTHLY DATA'!$B71)</f>
        <v>370.25</v>
      </c>
      <c r="E71" s="78">
        <f>AVERAGEIFS('WEEKLY DATA'!E$11:E$14576,'WEEKLY DATA'!$A$11:$A$14576,'MONTHLY DATA'!$A71,'WEEKLY DATA'!$B$11:$B$14576,'MONTHLY DATA'!$B71)</f>
        <v>370.25</v>
      </c>
      <c r="F71" s="78">
        <f>AVERAGEIFS('WEEKLY DATA'!F$11:F$14576,'WEEKLY DATA'!$A$11:$A$14576,'MONTHLY DATA'!$A71,'WEEKLY DATA'!$B$11:$B$14576,'MONTHLY DATA'!$B71)</f>
        <v>370.25</v>
      </c>
      <c r="G71" s="154">
        <f t="shared" si="6"/>
        <v>-4.3697478991596705E-3</v>
      </c>
      <c r="H71" s="169">
        <f>AVERAGEIFS('WEEKLY DATA'!H$11:H$14576,'WEEKLY DATA'!$A$11:$A$14576,'MONTHLY DATA'!$A71,'WEEKLY DATA'!$B$11:$B$14576,'MONTHLY DATA'!$B71)</f>
        <v>466</v>
      </c>
      <c r="I71" s="78">
        <f>AVERAGEIFS('WEEKLY DATA'!I$11:I$14576,'WEEKLY DATA'!$A$11:$A$14576,'MONTHLY DATA'!$A71,'WEEKLY DATA'!$B$11:$B$14576,'MONTHLY DATA'!$B71)</f>
        <v>476</v>
      </c>
      <c r="J71" s="78">
        <f>AVERAGEIFS('WEEKLY DATA'!J$11:J$14576,'WEEKLY DATA'!$A$11:$A$14576,'MONTHLY DATA'!$A71,'WEEKLY DATA'!$B$11:$B$14576,'MONTHLY DATA'!$B71)</f>
        <v>471</v>
      </c>
      <c r="K71" s="154">
        <f t="shared" si="19"/>
        <v>-5.8047493403693418E-3</v>
      </c>
      <c r="L71" s="169">
        <f>AVERAGEIFS('WEEKLY DATA'!L$11:L$14576,'WEEKLY DATA'!$A$11:$A$14576,'MONTHLY DATA'!$A71,'WEEKLY DATA'!$B$11:$B$14576,'MONTHLY DATA'!$B71)</f>
        <v>372.25</v>
      </c>
      <c r="M71" s="78">
        <f>AVERAGEIFS('WEEKLY DATA'!M$11:M$14576,'WEEKLY DATA'!$A$11:$A$14576,'MONTHLY DATA'!$A71,'WEEKLY DATA'!$B$11:$B$14576,'MONTHLY DATA'!$B71)</f>
        <v>382.25</v>
      </c>
      <c r="N71" s="78">
        <f>AVERAGEIFS('WEEKLY DATA'!N$11:N$14576,'WEEKLY DATA'!$A$11:$A$14576,'MONTHLY DATA'!$A71,'WEEKLY DATA'!$B$11:$B$14576,'MONTHLY DATA'!$B71)</f>
        <v>377.25</v>
      </c>
      <c r="O71" s="154">
        <f t="shared" si="20"/>
        <v>-1.8536585365853675E-2</v>
      </c>
      <c r="P71" s="169">
        <f>AVERAGEIFS('WEEKLY DATA'!P$11:P$14576,'WEEKLY DATA'!$A$11:$A$14576,'MONTHLY DATA'!$A71,'WEEKLY DATA'!$B$11:$B$14576,'MONTHLY DATA'!$B71)</f>
        <v>345.25</v>
      </c>
      <c r="Q71" s="78">
        <f>AVERAGEIFS('WEEKLY DATA'!Q$11:Q$14576,'WEEKLY DATA'!$A$11:$A$14576,'MONTHLY DATA'!$A71,'WEEKLY DATA'!$B$11:$B$14576,'MONTHLY DATA'!$B71)</f>
        <v>355.25</v>
      </c>
      <c r="R71" s="78">
        <f>AVERAGEIFS('WEEKLY DATA'!R$11:R$14576,'WEEKLY DATA'!$A$11:$A$14576,'MONTHLY DATA'!$A71,'WEEKLY DATA'!$B$11:$B$14576,'MONTHLY DATA'!$B71)</f>
        <v>350.25</v>
      </c>
      <c r="S71" s="154">
        <f t="shared" si="21"/>
        <v>-2.1989528795811508E-2</v>
      </c>
      <c r="T71" s="169">
        <f>AVERAGEIFS('WEEKLY DATA'!T$11:T$14576,'WEEKLY DATA'!$A$11:$A$14576,'MONTHLY DATA'!$A71,'WEEKLY DATA'!$B$11:$B$14576,'MONTHLY DATA'!$B71)</f>
        <v>328.25</v>
      </c>
      <c r="U71" s="78">
        <f>AVERAGEIFS('WEEKLY DATA'!U$11:U$14576,'WEEKLY DATA'!$A$11:$A$14576,'MONTHLY DATA'!$A71,'WEEKLY DATA'!$B$11:$B$14576,'MONTHLY DATA'!$B71)</f>
        <v>338.25</v>
      </c>
      <c r="V71" s="78">
        <f>AVERAGEIFS('WEEKLY DATA'!V$11:V$14576,'WEEKLY DATA'!$A$11:$A$14576,'MONTHLY DATA'!$A71,'WEEKLY DATA'!$B$11:$B$14576,'MONTHLY DATA'!$B71)</f>
        <v>333.25</v>
      </c>
      <c r="W71" s="154">
        <f t="shared" si="7"/>
        <v>-1.8047882136279947E-2</v>
      </c>
      <c r="X71" s="169">
        <f>AVERAGEIFS('WEEKLY DATA'!X$11:X$14576,'WEEKLY DATA'!$A$11:$A$14576,'MONTHLY DATA'!$A71,'WEEKLY DATA'!$B$11:$B$14576,'MONTHLY DATA'!$B71)</f>
        <v>316</v>
      </c>
      <c r="Y71" s="78">
        <f>AVERAGEIFS('WEEKLY DATA'!Y$11:Y$14576,'WEEKLY DATA'!$A$11:$A$14576,'MONTHLY DATA'!$A71,'WEEKLY DATA'!$B$11:$B$14576,'MONTHLY DATA'!$B71)</f>
        <v>326</v>
      </c>
      <c r="Z71" s="78">
        <f>AVERAGEIFS('WEEKLY DATA'!Z$11:Z$14576,'WEEKLY DATA'!$A$11:$A$14576,'MONTHLY DATA'!$A71,'WEEKLY DATA'!$B$11:$B$14576,'MONTHLY DATA'!$B71)</f>
        <v>321</v>
      </c>
      <c r="AA71" s="154">
        <f t="shared" si="22"/>
        <v>-8.494208494208455E-3</v>
      </c>
      <c r="AB71" s="169">
        <f>AVERAGEIFS('WEEKLY DATA'!AB$11:AB$14576,'WEEKLY DATA'!$A$11:$A$14576,'MONTHLY DATA'!$A71,'WEEKLY DATA'!$B$11:$B$14576,'MONTHLY DATA'!$B71)</f>
        <v>336</v>
      </c>
      <c r="AC71" s="78">
        <f>AVERAGEIFS('WEEKLY DATA'!AC$11:AC$14576,'WEEKLY DATA'!$A$11:$A$14576,'MONTHLY DATA'!$A71,'WEEKLY DATA'!$B$11:$B$14576,'MONTHLY DATA'!$B71)</f>
        <v>346</v>
      </c>
      <c r="AD71" s="78">
        <f>AVERAGEIFS('WEEKLY DATA'!AD$11:AD$14576,'WEEKLY DATA'!$A$11:$A$14576,'MONTHLY DATA'!$A71,'WEEKLY DATA'!$B$11:$B$14576,'MONTHLY DATA'!$B71)</f>
        <v>341</v>
      </c>
      <c r="AE71" s="154">
        <f t="shared" si="23"/>
        <v>-1.1594202898550732E-2</v>
      </c>
      <c r="AF71" s="169">
        <f>AVERAGEIFS('WEEKLY DATA'!AF$11:AF$14576,'WEEKLY DATA'!$A$11:$A$14576,'MONTHLY DATA'!$A71,'WEEKLY DATA'!$B$11:$B$14576,'MONTHLY DATA'!$B71)</f>
        <v>320.25</v>
      </c>
      <c r="AG71" s="78">
        <f>AVERAGEIFS('WEEKLY DATA'!AG$11:AG$14576,'WEEKLY DATA'!$A$11:$A$14576,'MONTHLY DATA'!$A71,'WEEKLY DATA'!$B$11:$B$14576,'MONTHLY DATA'!$B71)</f>
        <v>330.25</v>
      </c>
      <c r="AH71" s="78">
        <f>AVERAGEIFS('WEEKLY DATA'!AH$11:AH$14576,'WEEKLY DATA'!$A$11:$A$14576,'MONTHLY DATA'!$A71,'WEEKLY DATA'!$B$11:$B$14576,'MONTHLY DATA'!$B71)</f>
        <v>325.25</v>
      </c>
      <c r="AI71" s="154">
        <f t="shared" si="24"/>
        <v>-1.6257088846880929E-2</v>
      </c>
      <c r="AJ71" s="169">
        <f>AVERAGEIFS('WEEKLY DATA'!AJ$11:AJ$14576,'WEEKLY DATA'!$A$11:$A$14576,'MONTHLY DATA'!$A71,'WEEKLY DATA'!$B$11:$B$14576,'MONTHLY DATA'!$B71)</f>
        <v>351.5</v>
      </c>
      <c r="AK71" s="78">
        <f>AVERAGEIFS('WEEKLY DATA'!AK$11:AK$14576,'WEEKLY DATA'!$A$11:$A$14576,'MONTHLY DATA'!$A71,'WEEKLY DATA'!$B$11:$B$14576,'MONTHLY DATA'!$B71)</f>
        <v>361.5</v>
      </c>
      <c r="AL71" s="78">
        <f>AVERAGEIFS('WEEKLY DATA'!AL$11:AL$14576,'WEEKLY DATA'!$A$11:$A$14576,'MONTHLY DATA'!$A71,'WEEKLY DATA'!$B$11:$B$14576,'MONTHLY DATA'!$B71)</f>
        <v>356.5</v>
      </c>
      <c r="AM71" s="154">
        <f t="shared" si="8"/>
        <v>-1.314878892733562E-2</v>
      </c>
      <c r="AN71" s="169">
        <f>AVERAGEIFS('WEEKLY DATA'!AN$11:AN$14576,'WEEKLY DATA'!$A$11:$A$14576,'MONTHLY DATA'!$A71,'WEEKLY DATA'!$B$11:$B$14576,'MONTHLY DATA'!$B71)</f>
        <v>337.75</v>
      </c>
      <c r="AO71" s="78">
        <f>AVERAGEIFS('WEEKLY DATA'!AO$11:AO$14576,'WEEKLY DATA'!$A$11:$A$14576,'MONTHLY DATA'!$A71,'WEEKLY DATA'!$B$11:$B$14576,'MONTHLY DATA'!$B71)</f>
        <v>347.75</v>
      </c>
      <c r="AP71" s="78">
        <f>AVERAGEIFS('WEEKLY DATA'!AP$11:AP$14576,'WEEKLY DATA'!$A$11:$A$14576,'MONTHLY DATA'!$A71,'WEEKLY DATA'!$B$11:$B$14576,'MONTHLY DATA'!$B71)</f>
        <v>342.75</v>
      </c>
      <c r="AQ71" s="154">
        <f t="shared" si="25"/>
        <v>-8.3182640144665587E-3</v>
      </c>
      <c r="AR71" s="169">
        <f>AVERAGEIFS('WEEKLY DATA'!AR$11:AR$14576,'WEEKLY DATA'!$A$11:$A$14576,'MONTHLY DATA'!$A71,'WEEKLY DATA'!$B$11:$B$14576,'MONTHLY DATA'!$B71)</f>
        <v>359.25</v>
      </c>
      <c r="AS71" s="78">
        <f>AVERAGEIFS('WEEKLY DATA'!AS$11:AS$14576,'WEEKLY DATA'!$A$11:$A$14576,'MONTHLY DATA'!$A71,'WEEKLY DATA'!$B$11:$B$14576,'MONTHLY DATA'!$B71)</f>
        <v>369.25</v>
      </c>
      <c r="AT71" s="78">
        <f>AVERAGEIFS('WEEKLY DATA'!AT$11:AT$14576,'WEEKLY DATA'!$A$11:$A$14576,'MONTHLY DATA'!$A71,'WEEKLY DATA'!$B$11:$B$14576,'MONTHLY DATA'!$B71)</f>
        <v>364.25</v>
      </c>
      <c r="AU71" s="154">
        <f t="shared" si="26"/>
        <v>-1.7200674536256289E-2</v>
      </c>
      <c r="AV71" s="169">
        <f>AVERAGEIFS('WEEKLY DATA'!AV$11:AV$14576,'WEEKLY DATA'!$A$11:$A$14576,'MONTHLY DATA'!$A71,'WEEKLY DATA'!$B$11:$B$14576,'MONTHLY DATA'!$B71)</f>
        <v>333.25</v>
      </c>
      <c r="AW71" s="78">
        <f>AVERAGEIFS('WEEKLY DATA'!AW$11:AW$14576,'WEEKLY DATA'!$A$11:$A$14576,'MONTHLY DATA'!$A71,'WEEKLY DATA'!$B$11:$B$14576,'MONTHLY DATA'!$B71)</f>
        <v>343.25</v>
      </c>
      <c r="AX71" s="78">
        <f>AVERAGEIFS('WEEKLY DATA'!AX$11:AX$14576,'WEEKLY DATA'!$A$11:$A$14576,'MONTHLY DATA'!$A71,'WEEKLY DATA'!$B$11:$B$14576,'MONTHLY DATA'!$B71)</f>
        <v>338.25</v>
      </c>
      <c r="AY71" s="154">
        <f t="shared" si="27"/>
        <v>-1.0603290676416854E-2</v>
      </c>
      <c r="AZ71" s="169">
        <f>AVERAGEIFS('WEEKLY DATA'!AZ$11:AZ$14576,'WEEKLY DATA'!$A$11:$A$14576,'MONTHLY DATA'!$A71,'WEEKLY DATA'!$B$11:$B$14576,'MONTHLY DATA'!$B71)</f>
        <v>296.25</v>
      </c>
      <c r="BA71" s="78">
        <f>AVERAGEIFS('WEEKLY DATA'!BA$11:BA$14576,'WEEKLY DATA'!$A$11:$A$14576,'MONTHLY DATA'!$A71,'WEEKLY DATA'!$B$11:$B$14576,'MONTHLY DATA'!$B71)</f>
        <v>306.25</v>
      </c>
      <c r="BB71" s="78">
        <f>AVERAGEIFS('WEEKLY DATA'!BB$11:BB$14576,'WEEKLY DATA'!$A$11:$A$14576,'MONTHLY DATA'!$A71,'WEEKLY DATA'!$B$11:$B$14576,'MONTHLY DATA'!$B71)</f>
        <v>301.25</v>
      </c>
      <c r="BC71" s="154">
        <f t="shared" si="9"/>
        <v>-6.1855670103092564E-3</v>
      </c>
      <c r="BD71" s="169">
        <f>AVERAGEIFS('WEEKLY DATA'!BD$11:BD$14576,'WEEKLY DATA'!$A$11:$A$14576,'MONTHLY DATA'!$A71,'WEEKLY DATA'!$B$11:$B$14576,'MONTHLY DATA'!$B71)</f>
        <v>284</v>
      </c>
      <c r="BE71" s="78">
        <f>AVERAGEIFS('WEEKLY DATA'!BE$11:BE$14576,'WEEKLY DATA'!$A$11:$A$14576,'MONTHLY DATA'!$A71,'WEEKLY DATA'!$B$11:$B$14576,'MONTHLY DATA'!$B71)</f>
        <v>294</v>
      </c>
      <c r="BF71" s="78">
        <f>AVERAGEIFS('WEEKLY DATA'!BF$11:BF$14576,'WEEKLY DATA'!$A$11:$A$14576,'MONTHLY DATA'!$A71,'WEEKLY DATA'!$B$11:$B$14576,'MONTHLY DATA'!$B71)</f>
        <v>289</v>
      </c>
      <c r="BG71" s="154">
        <f t="shared" si="28"/>
        <v>9.6069868995634078E-3</v>
      </c>
      <c r="BH71" s="169">
        <f>AVERAGEIFS('WEEKLY DATA'!BH$11:BH$14576,'WEEKLY DATA'!$A$11:$A$14576,'MONTHLY DATA'!$A71,'WEEKLY DATA'!$B$11:$B$14576,'MONTHLY DATA'!$B71)</f>
        <v>326.25</v>
      </c>
      <c r="BI71" s="78">
        <f>AVERAGEIFS('WEEKLY DATA'!BI$11:BI$14576,'WEEKLY DATA'!$A$11:$A$14576,'MONTHLY DATA'!$A71,'WEEKLY DATA'!$B$11:$B$14576,'MONTHLY DATA'!$B71)</f>
        <v>336.25</v>
      </c>
      <c r="BJ71" s="78">
        <f>AVERAGEIFS('WEEKLY DATA'!BJ$11:BJ$14576,'WEEKLY DATA'!$A$11:$A$14576,'MONTHLY DATA'!$A71,'WEEKLY DATA'!$B$11:$B$14576,'MONTHLY DATA'!$B71)</f>
        <v>331.25</v>
      </c>
      <c r="BK71" s="154">
        <f t="shared" si="29"/>
        <v>-5.6285178236398226E-3</v>
      </c>
      <c r="BL71" s="169">
        <f>AVERAGEIFS('WEEKLY DATA'!BL$11:BL$14576,'WEEKLY DATA'!$A$11:$A$14576,'MONTHLY DATA'!$A71,'WEEKLY DATA'!$B$11:$B$14576,'MONTHLY DATA'!$B71)</f>
        <v>289.25</v>
      </c>
      <c r="BM71" s="78">
        <f>AVERAGEIFS('WEEKLY DATA'!BM$11:BM$14576,'WEEKLY DATA'!$A$11:$A$14576,'MONTHLY DATA'!$A71,'WEEKLY DATA'!$B$11:$B$14576,'MONTHLY DATA'!$B71)</f>
        <v>299.25</v>
      </c>
      <c r="BN71" s="78">
        <f>AVERAGEIFS('WEEKLY DATA'!BN$11:BN$14576,'WEEKLY DATA'!$A$11:$A$14576,'MONTHLY DATA'!$A71,'WEEKLY DATA'!$B$11:$B$14576,'MONTHLY DATA'!$B71)</f>
        <v>294.25</v>
      </c>
      <c r="BO71" s="154">
        <f t="shared" si="30"/>
        <v>-4.6511627906976605E-3</v>
      </c>
      <c r="BP71" s="78">
        <f>AVERAGEIFS('WEEKLY DATA'!BP$11:BP$14576,'WEEKLY DATA'!$A$11:$A$14576,'MONTHLY DATA'!$A71,'WEEKLY DATA'!$B$11:$B$14576,'MONTHLY DATA'!$B71)</f>
        <v>332.25</v>
      </c>
      <c r="BQ71" s="78">
        <f>AVERAGEIFS('WEEKLY DATA'!BQ$11:BQ$14576,'WEEKLY DATA'!$A$11:$A$14576,'MONTHLY DATA'!$A71,'WEEKLY DATA'!$B$11:$B$14576,'MONTHLY DATA'!$B71)</f>
        <v>342.25</v>
      </c>
      <c r="BR71" s="78">
        <f>AVERAGEIFS('WEEKLY DATA'!BR$11:BR$14576,'WEEKLY DATA'!$A$11:$A$14576,'MONTHLY DATA'!$A71,'WEEKLY DATA'!$B$11:$B$14576,'MONTHLY DATA'!$B71)</f>
        <v>337.25</v>
      </c>
      <c r="BS71" s="154">
        <f t="shared" si="10"/>
        <v>-9.9082568807339344E-3</v>
      </c>
      <c r="BT71" s="78">
        <f>AVERAGEIFS('WEEKLY DATA'!BT$11:BT$14576,'WEEKLY DATA'!$A$11:$A$14576,'MONTHLY DATA'!$A71,'WEEKLY DATA'!$B$11:$B$14576,'MONTHLY DATA'!$B71)</f>
        <v>324</v>
      </c>
      <c r="BU71" s="78">
        <f>AVERAGEIFS('WEEKLY DATA'!BU$11:BU$14576,'WEEKLY DATA'!$A$11:$A$14576,'MONTHLY DATA'!$A71,'WEEKLY DATA'!$B$11:$B$14576,'MONTHLY DATA'!$B71)</f>
        <v>334</v>
      </c>
      <c r="BV71" s="78">
        <f>AVERAGEIFS('WEEKLY DATA'!BV$11:BV$14576,'WEEKLY DATA'!$A$11:$A$14576,'MONTHLY DATA'!$A71,'WEEKLY DATA'!$B$11:$B$14576,'MONTHLY DATA'!$B71)</f>
        <v>329</v>
      </c>
      <c r="BW71" s="154">
        <f t="shared" si="31"/>
        <v>8.4291187739462536E-3</v>
      </c>
      <c r="BX71" s="78">
        <f>AVERAGEIFS('WEEKLY DATA'!BX$11:BX$14576,'WEEKLY DATA'!$A$11:$A$14576,'MONTHLY DATA'!$A71,'WEEKLY DATA'!$B$11:$B$14576,'MONTHLY DATA'!$B71)</f>
        <v>329.25</v>
      </c>
      <c r="BY71" s="78">
        <f>AVERAGEIFS('WEEKLY DATA'!BY$11:BY$14576,'WEEKLY DATA'!$A$11:$A$14576,'MONTHLY DATA'!$A71,'WEEKLY DATA'!$B$11:$B$14576,'MONTHLY DATA'!$B71)</f>
        <v>339.25</v>
      </c>
      <c r="BZ71" s="78">
        <f>AVERAGEIFS('WEEKLY DATA'!BZ$11:BZ$14576,'WEEKLY DATA'!$A$11:$A$14576,'MONTHLY DATA'!$A71,'WEEKLY DATA'!$B$11:$B$14576,'MONTHLY DATA'!$B71)</f>
        <v>334.25</v>
      </c>
      <c r="CA71" s="154">
        <f t="shared" si="32"/>
        <v>3.3771106941837825E-3</v>
      </c>
      <c r="CB71" s="78">
        <f>AVERAGEIFS('WEEKLY DATA'!CB$11:CB$14576,'WEEKLY DATA'!$A$11:$A$14576,'MONTHLY DATA'!$A71,'WEEKLY DATA'!$B$11:$B$14576,'MONTHLY DATA'!$B71)</f>
        <v>290</v>
      </c>
      <c r="CC71" s="78">
        <f>AVERAGEIFS('WEEKLY DATA'!CC$11:CC$14576,'WEEKLY DATA'!$A$11:$A$14576,'MONTHLY DATA'!$A71,'WEEKLY DATA'!$B$11:$B$14576,'MONTHLY DATA'!$B71)</f>
        <v>300</v>
      </c>
      <c r="CD71" s="78">
        <f>AVERAGEIFS('WEEKLY DATA'!CD$11:CD$14576,'WEEKLY DATA'!$A$11:$A$14576,'MONTHLY DATA'!$A71,'WEEKLY DATA'!$B$11:$B$14576,'MONTHLY DATA'!$B71)</f>
        <v>295</v>
      </c>
      <c r="CE71" s="154">
        <f t="shared" si="33"/>
        <v>8.5470085470085166E-3</v>
      </c>
      <c r="CF71" s="78">
        <f>AVERAGEIFS('WEEKLY DATA'!CF$11:CF$14576,'WEEKLY DATA'!$A$11:$A$14576,'MONTHLY DATA'!$A71,'WEEKLY DATA'!$B$11:$B$14576,'MONTHLY DATA'!$B71)</f>
        <v>286.5</v>
      </c>
      <c r="CG71" s="78">
        <f>AVERAGEIFS('WEEKLY DATA'!CG$11:CG$14576,'WEEKLY DATA'!$A$11:$A$14576,'MONTHLY DATA'!$A71,'WEEKLY DATA'!$B$11:$B$14576,'MONTHLY DATA'!$B71)</f>
        <v>296.5</v>
      </c>
      <c r="CH71" s="78">
        <f>AVERAGEIFS('WEEKLY DATA'!CH$11:CH$14576,'WEEKLY DATA'!$A$11:$A$14576,'MONTHLY DATA'!$A71,'WEEKLY DATA'!$B$11:$B$14576,'MONTHLY DATA'!$B71)</f>
        <v>291.5</v>
      </c>
      <c r="CI71" s="154">
        <f t="shared" si="11"/>
        <v>-2.8333333333333321E-2</v>
      </c>
      <c r="CJ71" s="78">
        <f>AVERAGEIFS('WEEKLY DATA'!CJ$11:CJ$14576,'WEEKLY DATA'!$A$11:$A$14576,'MONTHLY DATA'!$A71,'WEEKLY DATA'!$B$11:$B$14576,'MONTHLY DATA'!$B71)</f>
        <v>275.5</v>
      </c>
      <c r="CK71" s="78">
        <f>AVERAGEIFS('WEEKLY DATA'!CK$11:CK$14576,'WEEKLY DATA'!$A$11:$A$14576,'MONTHLY DATA'!$A71,'WEEKLY DATA'!$B$11:$B$14576,'MONTHLY DATA'!$B71)</f>
        <v>285.5</v>
      </c>
      <c r="CL71" s="78">
        <f>AVERAGEIFS('WEEKLY DATA'!CL$11:CL$14576,'WEEKLY DATA'!$A$11:$A$14576,'MONTHLY DATA'!$A71,'WEEKLY DATA'!$B$11:$B$14576,'MONTHLY DATA'!$B71)</f>
        <v>280.5</v>
      </c>
      <c r="CM71" s="154">
        <f t="shared" si="34"/>
        <v>-2.0087336244541509E-2</v>
      </c>
      <c r="CN71" s="78">
        <f>AVERAGEIFS('WEEKLY DATA'!CN$11:CN$14576,'WEEKLY DATA'!$A$11:$A$14576,'MONTHLY DATA'!$A71,'WEEKLY DATA'!$B$11:$B$14576,'MONTHLY DATA'!$B71)</f>
        <v>279.5</v>
      </c>
      <c r="CO71" s="78">
        <f>AVERAGEIFS('WEEKLY DATA'!CO$11:CO$14576,'WEEKLY DATA'!$A$11:$A$14576,'MONTHLY DATA'!$A71,'WEEKLY DATA'!$B$11:$B$14576,'MONTHLY DATA'!$B71)</f>
        <v>289.5</v>
      </c>
      <c r="CP71" s="78">
        <f>AVERAGEIFS('WEEKLY DATA'!CP$11:CP$14576,'WEEKLY DATA'!$A$11:$A$14576,'MONTHLY DATA'!$A71,'WEEKLY DATA'!$B$11:$B$14576,'MONTHLY DATA'!$B71)</f>
        <v>284.5</v>
      </c>
      <c r="CQ71" s="154">
        <f t="shared" si="35"/>
        <v>-2.7350427350427364E-2</v>
      </c>
      <c r="CR71" s="78">
        <f>AVERAGEIFS('WEEKLY DATA'!CR$11:CR$14576,'WEEKLY DATA'!$A$11:$A$14576,'MONTHLY DATA'!$A71,'WEEKLY DATA'!$B$11:$B$14576,'MONTHLY DATA'!$B71)</f>
        <v>280.5</v>
      </c>
      <c r="CS71" s="78">
        <f>AVERAGEIFS('WEEKLY DATA'!CS$11:CS$14576,'WEEKLY DATA'!$A$11:$A$14576,'MONTHLY DATA'!$A71,'WEEKLY DATA'!$B$11:$B$14576,'MONTHLY DATA'!$B71)</f>
        <v>290.5</v>
      </c>
      <c r="CT71" s="78">
        <f>AVERAGEIFS('WEEKLY DATA'!CT$11:CT$14576,'WEEKLY DATA'!$A$11:$A$14576,'MONTHLY DATA'!$A71,'WEEKLY DATA'!$B$11:$B$14576,'MONTHLY DATA'!$B71)</f>
        <v>285.5</v>
      </c>
      <c r="CU71" s="154">
        <f t="shared" si="36"/>
        <v>-2.8085106382978675E-2</v>
      </c>
      <c r="CV71" s="169">
        <f>AVERAGEIFS('WEEKLY DATA'!CV$11:CV$14576,'WEEKLY DATA'!$A$11:$A$14576,'MONTHLY DATA'!$A71,'WEEKLY DATA'!$B$11:$B$14576,'MONTHLY DATA'!$B71)</f>
        <v>322</v>
      </c>
      <c r="CW71" s="78">
        <f>AVERAGEIFS('WEEKLY DATA'!CW$11:CW$14576,'WEEKLY DATA'!$A$11:$A$14576,'MONTHLY DATA'!$A71,'WEEKLY DATA'!$B$11:$B$14576,'MONTHLY DATA'!$B71)</f>
        <v>332</v>
      </c>
      <c r="CX71" s="78">
        <f>AVERAGEIFS('WEEKLY DATA'!CX$11:CX$14576,'WEEKLY DATA'!$A$11:$A$14576,'MONTHLY DATA'!$A71,'WEEKLY DATA'!$B$11:$B$14576,'MONTHLY DATA'!$B71)</f>
        <v>327</v>
      </c>
      <c r="CY71" s="154">
        <f t="shared" si="12"/>
        <v>2.2988505747125743E-3</v>
      </c>
      <c r="CZ71" s="169">
        <f>AVERAGEIFS('WEEKLY DATA'!CZ$11:CZ$14576,'WEEKLY DATA'!$A$11:$A$14576,'MONTHLY DATA'!$A71,'WEEKLY DATA'!$B$11:$B$14576,'MONTHLY DATA'!$B71)</f>
        <v>310</v>
      </c>
      <c r="DA71" s="78">
        <f>AVERAGEIFS('WEEKLY DATA'!DA$11:DA$14576,'WEEKLY DATA'!$A$11:$A$14576,'MONTHLY DATA'!$A71,'WEEKLY DATA'!$B$11:$B$14576,'MONTHLY DATA'!$B71)</f>
        <v>320</v>
      </c>
      <c r="DB71" s="78">
        <f>AVERAGEIFS('WEEKLY DATA'!DB$11:DB$14576,'WEEKLY DATA'!$A$11:$A$14576,'MONTHLY DATA'!$A71,'WEEKLY DATA'!$B$11:$B$14576,'MONTHLY DATA'!$B71)</f>
        <v>315</v>
      </c>
      <c r="DC71" s="154">
        <f t="shared" si="37"/>
        <v>0</v>
      </c>
      <c r="DD71" s="78">
        <f>AVERAGEIFS('WEEKLY DATA'!DD$11:DD$14576,'WEEKLY DATA'!$A$11:$A$14576,'MONTHLY DATA'!$A71,'WEEKLY DATA'!$B$11:$B$14576,'MONTHLY DATA'!$B71)</f>
        <v>318</v>
      </c>
      <c r="DE71" s="78">
        <f>AVERAGEIFS('WEEKLY DATA'!DE$11:DE$14576,'WEEKLY DATA'!$A$11:$A$14576,'MONTHLY DATA'!$A71,'WEEKLY DATA'!$B$11:$B$14576,'MONTHLY DATA'!$B71)</f>
        <v>328</v>
      </c>
      <c r="DF71" s="78">
        <f>AVERAGEIFS('WEEKLY DATA'!DF$11:DF$14576,'WEEKLY DATA'!$A$11:$A$14576,'MONTHLY DATA'!$A71,'WEEKLY DATA'!$B$11:$B$14576,'MONTHLY DATA'!$B71)</f>
        <v>323</v>
      </c>
      <c r="DG71" s="154">
        <f t="shared" si="38"/>
        <v>1.5503875968991832E-3</v>
      </c>
      <c r="DH71" s="78">
        <f>AVERAGEIFS('WEEKLY DATA'!DH$11:DH$14576,'WEEKLY DATA'!$A$11:$A$14576,'MONTHLY DATA'!$A71,'WEEKLY DATA'!$B$11:$B$14576,'MONTHLY DATA'!$B71)</f>
        <v>317</v>
      </c>
      <c r="DI71" s="78">
        <f>AVERAGEIFS('WEEKLY DATA'!DI$11:DI$14576,'WEEKLY DATA'!$A$11:$A$14576,'MONTHLY DATA'!$A71,'WEEKLY DATA'!$B$11:$B$14576,'MONTHLY DATA'!$B71)</f>
        <v>327</v>
      </c>
      <c r="DJ71" s="78">
        <f>AVERAGEIFS('WEEKLY DATA'!DJ$11:DJ$14576,'WEEKLY DATA'!$A$11:$A$14576,'MONTHLY DATA'!$A71,'WEEKLY DATA'!$B$11:$B$14576,'MONTHLY DATA'!$B71)</f>
        <v>322</v>
      </c>
      <c r="DK71" s="154">
        <f t="shared" si="39"/>
        <v>-1.5503875968991832E-3</v>
      </c>
      <c r="DL71" s="169">
        <f>AVERAGEIFS('WEEKLY DATA'!DL$11:DL$14576,'WEEKLY DATA'!$A$11:$A$14576,'MONTHLY DATA'!$A71,'WEEKLY DATA'!$B$11:$B$14576,'MONTHLY DATA'!$B71)</f>
        <v>295</v>
      </c>
      <c r="DM71" s="78">
        <f>AVERAGEIFS('WEEKLY DATA'!DM$11:DM$14576,'WEEKLY DATA'!$A$11:$A$14576,'MONTHLY DATA'!$A71,'WEEKLY DATA'!$B$11:$B$14576,'MONTHLY DATA'!$B71)</f>
        <v>305</v>
      </c>
      <c r="DN71" s="78">
        <f>AVERAGEIFS('WEEKLY DATA'!DN$11:DN$14576,'WEEKLY DATA'!$A$11:$A$14576,'MONTHLY DATA'!$A71,'WEEKLY DATA'!$B$11:$B$14576,'MONTHLY DATA'!$B71)</f>
        <v>300</v>
      </c>
      <c r="DO71" s="154">
        <f t="shared" si="13"/>
        <v>1.2658227848101333E-2</v>
      </c>
      <c r="DP71" s="78">
        <f>AVERAGEIFS('WEEKLY DATA'!DP$11:DP$14576,'WEEKLY DATA'!$A$11:$A$14576,'MONTHLY DATA'!$A71,'WEEKLY DATA'!$B$11:$B$14576,'MONTHLY DATA'!$B71)</f>
        <v>283</v>
      </c>
      <c r="DQ71" s="78">
        <f>AVERAGEIFS('WEEKLY DATA'!DQ$11:DQ$14576,'WEEKLY DATA'!$A$11:$A$14576,'MONTHLY DATA'!$A71,'WEEKLY DATA'!$B$11:$B$14576,'MONTHLY DATA'!$B71)</f>
        <v>293</v>
      </c>
      <c r="DR71" s="78">
        <f>AVERAGEIFS('WEEKLY DATA'!DR$11:DR$14576,'WEEKLY DATA'!$A$11:$A$14576,'MONTHLY DATA'!$A71,'WEEKLY DATA'!$B$11:$B$14576,'MONTHLY DATA'!$B71)</f>
        <v>288</v>
      </c>
      <c r="DS71" s="154">
        <f t="shared" si="40"/>
        <v>1.0526315789473717E-2</v>
      </c>
      <c r="DT71" s="78">
        <f>AVERAGEIFS('WEEKLY DATA'!DT$11:DT$14576,'WEEKLY DATA'!$A$11:$A$14576,'MONTHLY DATA'!$A71,'WEEKLY DATA'!$B$11:$B$14576,'MONTHLY DATA'!$B71)</f>
        <v>291</v>
      </c>
      <c r="DU71" s="78">
        <f>AVERAGEIFS('WEEKLY DATA'!DU$11:DU$14576,'WEEKLY DATA'!$A$11:$A$14576,'MONTHLY DATA'!$A71,'WEEKLY DATA'!$B$11:$B$14576,'MONTHLY DATA'!$B71)</f>
        <v>301</v>
      </c>
      <c r="DV71" s="78">
        <f>AVERAGEIFS('WEEKLY DATA'!DV$11:DV$14576,'WEEKLY DATA'!$A$11:$A$14576,'MONTHLY DATA'!$A71,'WEEKLY DATA'!$B$11:$B$14576,'MONTHLY DATA'!$B71)</f>
        <v>296</v>
      </c>
      <c r="DW71" s="154">
        <f t="shared" si="41"/>
        <v>1.1965811965811923E-2</v>
      </c>
      <c r="DX71" s="78">
        <f>AVERAGEIFS('WEEKLY DATA'!DX$11:DX$14576,'WEEKLY DATA'!$A$11:$A$14576,'MONTHLY DATA'!$A71,'WEEKLY DATA'!$B$11:$B$14576,'MONTHLY DATA'!$B71)</f>
        <v>288</v>
      </c>
      <c r="DY71" s="78">
        <f>AVERAGEIFS('WEEKLY DATA'!DY$11:DY$14576,'WEEKLY DATA'!$A$11:$A$14576,'MONTHLY DATA'!$A71,'WEEKLY DATA'!$B$11:$B$14576,'MONTHLY DATA'!$B71)</f>
        <v>298</v>
      </c>
      <c r="DZ71" s="78">
        <f>AVERAGEIFS('WEEKLY DATA'!DZ$11:DZ$14576,'WEEKLY DATA'!$A$11:$A$14576,'MONTHLY DATA'!$A71,'WEEKLY DATA'!$B$11:$B$14576,'MONTHLY DATA'!$B71)</f>
        <v>293</v>
      </c>
      <c r="EA71" s="154">
        <f t="shared" si="42"/>
        <v>1.0344827586206806E-2</v>
      </c>
      <c r="EB71" s="78">
        <f>AVERAGEIFS('WEEKLY DATA'!EB$11:EB$14576,'WEEKLY DATA'!$A$11:$A$14576,'MONTHLY DATA'!$A71,'WEEKLY DATA'!$B$11:$B$14576,'MONTHLY DATA'!$B71)</f>
        <v>289</v>
      </c>
      <c r="EC71" s="78">
        <f>AVERAGEIFS('WEEKLY DATA'!EC$11:EC$14576,'WEEKLY DATA'!$A$11:$A$14576,'MONTHLY DATA'!$A71,'WEEKLY DATA'!$B$11:$B$14576,'MONTHLY DATA'!$B71)</f>
        <v>299</v>
      </c>
      <c r="ED71" s="78">
        <f>AVERAGEIFS('WEEKLY DATA'!ED$11:ED$14576,'WEEKLY DATA'!$A$11:$A$14576,'MONTHLY DATA'!$A71,'WEEKLY DATA'!$B$11:$B$14576,'MONTHLY DATA'!$B71)</f>
        <v>294</v>
      </c>
      <c r="EE71" s="154">
        <f t="shared" si="14"/>
        <v>8.5106382978716866E-4</v>
      </c>
      <c r="EF71" s="169">
        <f>AVERAGEIFS('WEEKLY DATA'!EF$11:EF$14576,'WEEKLY DATA'!$A$11:$A$14576,'MONTHLY DATA'!$A71,'WEEKLY DATA'!$B$11:$B$14576,'MONTHLY DATA'!$B71)</f>
        <v>277</v>
      </c>
      <c r="EG71" s="78">
        <f>AVERAGEIFS('WEEKLY DATA'!EG$11:EG$14576,'WEEKLY DATA'!$A$11:$A$14576,'MONTHLY DATA'!$A71,'WEEKLY DATA'!$B$11:$B$14576,'MONTHLY DATA'!$B71)</f>
        <v>287</v>
      </c>
      <c r="EH71" s="78">
        <f>AVERAGEIFS('WEEKLY DATA'!EH$11:EH$14576,'WEEKLY DATA'!$A$11:$A$14576,'MONTHLY DATA'!$A71,'WEEKLY DATA'!$B$11:$B$14576,'MONTHLY DATA'!$B71)</f>
        <v>282</v>
      </c>
      <c r="EI71" s="154">
        <f t="shared" si="43"/>
        <v>7.1428571428571175E-3</v>
      </c>
      <c r="EJ71" s="78">
        <f>AVERAGEIFS('WEEKLY DATA'!EJ$11:EJ$14576,'WEEKLY DATA'!$A$11:$A$14576,'MONTHLY DATA'!$A71,'WEEKLY DATA'!$B$11:$B$14576,'MONTHLY DATA'!$B71)</f>
        <v>284</v>
      </c>
      <c r="EK71" s="78">
        <f>AVERAGEIFS('WEEKLY DATA'!EK$11:EK$14576,'WEEKLY DATA'!$A$11:$A$14576,'MONTHLY DATA'!$A71,'WEEKLY DATA'!$B$11:$B$14576,'MONTHLY DATA'!$B71)</f>
        <v>294</v>
      </c>
      <c r="EL71" s="78">
        <f>AVERAGEIFS('WEEKLY DATA'!EL$11:EL$14576,'WEEKLY DATA'!$A$11:$A$14576,'MONTHLY DATA'!$A71,'WEEKLY DATA'!$B$11:$B$14576,'MONTHLY DATA'!$B71)</f>
        <v>289</v>
      </c>
      <c r="EM71" s="154">
        <f t="shared" si="44"/>
        <v>8.658008658009031E-4</v>
      </c>
      <c r="EN71" s="78">
        <f>AVERAGEIFS('WEEKLY DATA'!EN$11:EN$14576,'WEEKLY DATA'!$A$11:$A$14576,'MONTHLY DATA'!$A71,'WEEKLY DATA'!$B$11:$B$14576,'MONTHLY DATA'!$B71)</f>
        <v>282</v>
      </c>
      <c r="EO71" s="78">
        <f>AVERAGEIFS('WEEKLY DATA'!EO$11:EO$14576,'WEEKLY DATA'!$A$11:$A$14576,'MONTHLY DATA'!$A71,'WEEKLY DATA'!$B$11:$B$14576,'MONTHLY DATA'!$B71)</f>
        <v>292</v>
      </c>
      <c r="EP71" s="78">
        <f>AVERAGEIFS('WEEKLY DATA'!EP$11:EP$14576,'WEEKLY DATA'!$A$11:$A$14576,'MONTHLY DATA'!$A71,'WEEKLY DATA'!$B$11:$B$14576,'MONTHLY DATA'!$B71)</f>
        <v>287</v>
      </c>
      <c r="EQ71" s="154">
        <f t="shared" si="45"/>
        <v>-1.7391304347825765E-3</v>
      </c>
      <c r="ER71" s="78">
        <f>AVERAGEIFS('WEEKLY DATA'!ER$11:ER$14576,'WEEKLY DATA'!$A$11:$A$14576,'MONTHLY DATA'!$A71,'WEEKLY DATA'!$B$11:$B$14576,'MONTHLY DATA'!$B71)</f>
        <v>294.75</v>
      </c>
      <c r="ES71" s="78">
        <f>AVERAGEIFS('WEEKLY DATA'!ES$11:ES$14576,'WEEKLY DATA'!$A$11:$A$14576,'MONTHLY DATA'!$A71,'WEEKLY DATA'!$B$11:$B$14576,'MONTHLY DATA'!$B71)</f>
        <v>304.75</v>
      </c>
      <c r="ET71" s="78">
        <f>AVERAGEIFS('WEEKLY DATA'!ET$11:ET$14576,'WEEKLY DATA'!$A$11:$A$14576,'MONTHLY DATA'!$A71,'WEEKLY DATA'!$B$11:$B$14576,'MONTHLY DATA'!$B71)</f>
        <v>299.75</v>
      </c>
      <c r="EU71" s="154">
        <f t="shared" si="15"/>
        <v>-7.0393374741201109E-3</v>
      </c>
      <c r="EV71" s="78">
        <f>AVERAGEIFS('WEEKLY DATA'!EV$11:EV$14576,'WEEKLY DATA'!$A$11:$A$14576,'MONTHLY DATA'!$A71,'WEEKLY DATA'!$B$11:$B$14576,'MONTHLY DATA'!$B71)</f>
        <v>280.25</v>
      </c>
      <c r="EW71" s="78">
        <f>AVERAGEIFS('WEEKLY DATA'!EW$11:EW$14576,'WEEKLY DATA'!$A$11:$A$14576,'MONTHLY DATA'!$A71,'WEEKLY DATA'!$B$11:$B$14576,'MONTHLY DATA'!$B71)</f>
        <v>290.25</v>
      </c>
      <c r="EX71" s="78">
        <f>AVERAGEIFS('WEEKLY DATA'!EX$11:EX$14576,'WEEKLY DATA'!$A$11:$A$14576,'MONTHLY DATA'!$A71,'WEEKLY DATA'!$B$11:$B$14576,'MONTHLY DATA'!$B71)</f>
        <v>285.25</v>
      </c>
      <c r="EY71" s="154">
        <f t="shared" si="46"/>
        <v>-1.4254859611231074E-2</v>
      </c>
      <c r="EZ71" s="78">
        <f>AVERAGEIFS('WEEKLY DATA'!EZ$11:EZ$14576,'WEEKLY DATA'!$A$11:$A$14576,'MONTHLY DATA'!$A71,'WEEKLY DATA'!$B$11:$B$14576,'MONTHLY DATA'!$B71)</f>
        <v>286</v>
      </c>
      <c r="FA71" s="78">
        <f>AVERAGEIFS('WEEKLY DATA'!FA$11:FA$14576,'WEEKLY DATA'!$A$11:$A$14576,'MONTHLY DATA'!$A71,'WEEKLY DATA'!$B$11:$B$14576,'MONTHLY DATA'!$B71)</f>
        <v>296</v>
      </c>
      <c r="FB71" s="78">
        <f>AVERAGEIFS('WEEKLY DATA'!FB$11:FB$14576,'WEEKLY DATA'!$A$11:$A$14576,'MONTHLY DATA'!$A71,'WEEKLY DATA'!$B$11:$B$14576,'MONTHLY DATA'!$B71)</f>
        <v>291</v>
      </c>
      <c r="FC71" s="154">
        <f t="shared" si="47"/>
        <v>-1.3559322033898313E-2</v>
      </c>
      <c r="FD71" s="78">
        <f>AVERAGEIFS('WEEKLY DATA'!FD$11:FD$14576,'WEEKLY DATA'!$A$11:$A$14576,'MONTHLY DATA'!$A71,'WEEKLY DATA'!$B$11:$B$14576,'MONTHLY DATA'!$B71)</f>
        <v>252.25</v>
      </c>
      <c r="FE71" s="78">
        <f>AVERAGEIFS('WEEKLY DATA'!FE$11:FE$14576,'WEEKLY DATA'!$A$11:$A$14576,'MONTHLY DATA'!$A71,'WEEKLY DATA'!$B$11:$B$14576,'MONTHLY DATA'!$B71)</f>
        <v>262.25</v>
      </c>
      <c r="FF71" s="78">
        <f>AVERAGEIFS('WEEKLY DATA'!FF$11:FF$14576,'WEEKLY DATA'!$A$11:$A$14576,'MONTHLY DATA'!$A71,'WEEKLY DATA'!$B$11:$B$14576,'MONTHLY DATA'!$B71)</f>
        <v>257.25</v>
      </c>
      <c r="FG71" s="154">
        <f t="shared" si="48"/>
        <v>-1.7661097852028629E-2</v>
      </c>
      <c r="FH71" s="78">
        <f>AVERAGEIFS('WEEKLY DATA'!FH$11:FH$14576,'WEEKLY DATA'!$A$11:$A$14576,'MONTHLY DATA'!$A71,'WEEKLY DATA'!$B$11:$B$14576,'MONTHLY DATA'!$B71)</f>
        <v>297.5</v>
      </c>
      <c r="FI71" s="78">
        <f>AVERAGEIFS('WEEKLY DATA'!FI$11:FI$14576,'WEEKLY DATA'!$A$11:$A$14576,'MONTHLY DATA'!$A71,'WEEKLY DATA'!$B$11:$B$14576,'MONTHLY DATA'!$B71)</f>
        <v>307.5</v>
      </c>
      <c r="FJ71" s="78">
        <f>AVERAGEIFS('WEEKLY DATA'!FJ$11:FJ$14576,'WEEKLY DATA'!$A$11:$A$14576,'MONTHLY DATA'!$A71,'WEEKLY DATA'!$B$11:$B$14576,'MONTHLY DATA'!$B71)</f>
        <v>302.5</v>
      </c>
      <c r="FK71" s="154">
        <f t="shared" si="16"/>
        <v>-2.4193548387096753E-2</v>
      </c>
      <c r="FL71" s="169">
        <f>AVERAGEIFS('WEEKLY DATA'!FL$11:FL$14576,'WEEKLY DATA'!$A$11:$A$14576,'MONTHLY DATA'!$A71,'WEEKLY DATA'!$B$11:$B$14576,'MONTHLY DATA'!$B71)</f>
        <v>296.25</v>
      </c>
      <c r="FM71" s="78">
        <f>AVERAGEIFS('WEEKLY DATA'!FM$11:FM$14576,'WEEKLY DATA'!$A$11:$A$14576,'MONTHLY DATA'!$A71,'WEEKLY DATA'!$B$11:$B$14576,'MONTHLY DATA'!$B71)</f>
        <v>306.25</v>
      </c>
      <c r="FN71" s="78">
        <f>AVERAGEIFS('WEEKLY DATA'!FN$11:FN$14576,'WEEKLY DATA'!$A$11:$A$14576,'MONTHLY DATA'!$A71,'WEEKLY DATA'!$B$11:$B$14576,'MONTHLY DATA'!$B71)</f>
        <v>301.25</v>
      </c>
      <c r="FO71" s="154">
        <f t="shared" si="49"/>
        <v>-2.0703933747412417E-3</v>
      </c>
      <c r="FP71" s="78">
        <f>AVERAGEIFS('WEEKLY DATA'!FP$11:FP$14576,'WEEKLY DATA'!$A$11:$A$14576,'MONTHLY DATA'!$A71,'WEEKLY DATA'!$B$11:$B$14576,'MONTHLY DATA'!$B71)</f>
        <v>297.25</v>
      </c>
      <c r="FQ71" s="78">
        <f>AVERAGEIFS('WEEKLY DATA'!FQ$11:FQ$14576,'WEEKLY DATA'!$A$11:$A$14576,'MONTHLY DATA'!$A71,'WEEKLY DATA'!$B$11:$B$14576,'MONTHLY DATA'!$B71)</f>
        <v>307.25</v>
      </c>
      <c r="FR71" s="78">
        <f>AVERAGEIFS('WEEKLY DATA'!FR$11:FR$14576,'WEEKLY DATA'!$A$11:$A$14576,'MONTHLY DATA'!$A71,'WEEKLY DATA'!$B$11:$B$14576,'MONTHLY DATA'!$B71)</f>
        <v>302.25</v>
      </c>
      <c r="FS71" s="154">
        <f t="shared" si="50"/>
        <v>-6.9815195071868397E-3</v>
      </c>
      <c r="FT71" s="78">
        <f>AVERAGEIFS('WEEKLY DATA'!FT$11:FT$14576,'WEEKLY DATA'!$A$11:$A$14576,'MONTHLY DATA'!$A71,'WEEKLY DATA'!$B$11:$B$14576,'MONTHLY DATA'!$B71)</f>
        <v>326.25</v>
      </c>
      <c r="FU71" s="78">
        <f>AVERAGEIFS('WEEKLY DATA'!FU$11:FU$14576,'WEEKLY DATA'!$A$11:$A$14576,'MONTHLY DATA'!$A71,'WEEKLY DATA'!$B$11:$B$14576,'MONTHLY DATA'!$B71)</f>
        <v>336.25</v>
      </c>
      <c r="FV71" s="78">
        <f>AVERAGEIFS('WEEKLY DATA'!FV$11:FV$14576,'WEEKLY DATA'!$A$11:$A$14576,'MONTHLY DATA'!$A71,'WEEKLY DATA'!$B$11:$B$14576,'MONTHLY DATA'!$B71)</f>
        <v>331.25</v>
      </c>
      <c r="FW71" s="154">
        <f t="shared" si="17"/>
        <v>5.3677932405566509E-2</v>
      </c>
      <c r="FX71" s="78">
        <f>AVERAGEIFS('WEEKLY DATA'!FX$11:FX$14576,'WEEKLY DATA'!$A$11:$A$14576,'MONTHLY DATA'!$A71,'WEEKLY DATA'!$B$11:$B$14576,'MONTHLY DATA'!$B71)</f>
        <v>267.25</v>
      </c>
      <c r="FY71" s="78">
        <f>AVERAGEIFS('WEEKLY DATA'!FY$11:FY$14576,'WEEKLY DATA'!$A$11:$A$14576,'MONTHLY DATA'!$A71,'WEEKLY DATA'!$B$11:$B$14576,'MONTHLY DATA'!$B71)</f>
        <v>277.25</v>
      </c>
      <c r="FZ71" s="78">
        <f>AVERAGEIFS('WEEKLY DATA'!FZ$11:FZ$14576,'WEEKLY DATA'!$A$11:$A$14576,'MONTHLY DATA'!$A71,'WEEKLY DATA'!$B$11:$B$14576,'MONTHLY DATA'!$B71)</f>
        <v>272.25</v>
      </c>
      <c r="GA71" s="154">
        <f t="shared" si="51"/>
        <v>-3.2036613272311554E-3</v>
      </c>
      <c r="GB71" s="78">
        <f>AVERAGEIFS('WEEKLY DATA'!GB$11:GB$14576,'WEEKLY DATA'!$A$11:$A$14576,'MONTHLY DATA'!$A71,'WEEKLY DATA'!$B$11:$B$14576,'MONTHLY DATA'!$B71)</f>
        <v>345</v>
      </c>
      <c r="GC71" s="78">
        <f>AVERAGEIFS('WEEKLY DATA'!GC$11:GC$14576,'WEEKLY DATA'!$A$11:$A$14576,'MONTHLY DATA'!$A71,'WEEKLY DATA'!$B$11:$B$14576,'MONTHLY DATA'!$B71)</f>
        <v>355</v>
      </c>
      <c r="GD71" s="78">
        <f>AVERAGEIFS('WEEKLY DATA'!GD$11:GD$14576,'WEEKLY DATA'!$A$11:$A$14576,'MONTHLY DATA'!$A71,'WEEKLY DATA'!$B$11:$B$14576,'MONTHLY DATA'!$B71)</f>
        <v>350</v>
      </c>
      <c r="GE71" s="154">
        <f t="shared" si="18"/>
        <v>-3.558718861209953E-3</v>
      </c>
      <c r="GF71" s="169">
        <f>AVERAGEIFS('WEEKLY DATA'!GF$11:GF$14576,'WEEKLY DATA'!$A$11:$A$14576,'MONTHLY DATA'!$A71,'WEEKLY DATA'!$B$11:$B$14576,'MONTHLY DATA'!$B71)</f>
        <v>333</v>
      </c>
      <c r="GG71" s="78">
        <f>AVERAGEIFS('WEEKLY DATA'!GG$11:GG$14576,'WEEKLY DATA'!$A$11:$A$14576,'MONTHLY DATA'!$A71,'WEEKLY DATA'!$B$11:$B$14576,'MONTHLY DATA'!$B71)</f>
        <v>343</v>
      </c>
      <c r="GH71" s="78">
        <f>AVERAGEIFS('WEEKLY DATA'!GH$11:GH$14576,'WEEKLY DATA'!$A$11:$A$14576,'MONTHLY DATA'!$A71,'WEEKLY DATA'!$B$11:$B$14576,'MONTHLY DATA'!$B71)</f>
        <v>338</v>
      </c>
      <c r="GI71" s="154">
        <f t="shared" si="52"/>
        <v>1.481481481481417E-3</v>
      </c>
      <c r="GJ71" s="78">
        <f>AVERAGEIFS('WEEKLY DATA'!GJ$11:GJ$14576,'WEEKLY DATA'!$A$11:$A$14576,'MONTHLY DATA'!$A71,'WEEKLY DATA'!$B$11:$B$14576,'MONTHLY DATA'!$B71)</f>
        <v>338</v>
      </c>
      <c r="GK71" s="78">
        <f>AVERAGEIFS('WEEKLY DATA'!GK$11:GK$14576,'WEEKLY DATA'!$A$11:$A$14576,'MONTHLY DATA'!$A71,'WEEKLY DATA'!$B$11:$B$14576,'MONTHLY DATA'!$B71)</f>
        <v>348</v>
      </c>
      <c r="GL71" s="78">
        <f>AVERAGEIFS('WEEKLY DATA'!GL$11:GL$14576,'WEEKLY DATA'!$A$11:$A$14576,'MONTHLY DATA'!$A71,'WEEKLY DATA'!$B$11:$B$14576,'MONTHLY DATA'!$B71)</f>
        <v>343</v>
      </c>
      <c r="GM71" s="154">
        <f t="shared" si="53"/>
        <v>-2.1818181818181737E-3</v>
      </c>
      <c r="GN71" s="78">
        <f>AVERAGEIFS('WEEKLY DATA'!GN$11:GN$14576,'WEEKLY DATA'!$A$11:$A$14576,'MONTHLY DATA'!$A71,'WEEKLY DATA'!$B$11:$B$14576,'MONTHLY DATA'!$B71)</f>
        <v>339</v>
      </c>
      <c r="GO71" s="78">
        <f>AVERAGEIFS('WEEKLY DATA'!GO$11:GO$14576,'WEEKLY DATA'!$A$11:$A$14576,'MONTHLY DATA'!$A71,'WEEKLY DATA'!$B$11:$B$14576,'MONTHLY DATA'!$B71)</f>
        <v>349</v>
      </c>
      <c r="GP71" s="78">
        <f>AVERAGEIFS('WEEKLY DATA'!GP$11:GP$14576,'WEEKLY DATA'!$A$11:$A$14576,'MONTHLY DATA'!$A71,'WEEKLY DATA'!$B$11:$B$14576,'MONTHLY DATA'!$B71)</f>
        <v>344</v>
      </c>
      <c r="GQ71" s="154">
        <f t="shared" si="54"/>
        <v>-2.8985507246376274E-3</v>
      </c>
      <c r="GR71" s="78"/>
    </row>
    <row r="72" spans="1:200" ht="15.75" x14ac:dyDescent="0.25">
      <c r="A72">
        <f t="shared" si="4"/>
        <v>2</v>
      </c>
      <c r="B72">
        <f t="shared" si="5"/>
        <v>2015</v>
      </c>
      <c r="C72" s="86">
        <v>42036</v>
      </c>
      <c r="D72" s="78">
        <f>AVERAGEIFS('WEEKLY DATA'!D$11:D$14576,'WEEKLY DATA'!$A$11:$A$14576,'MONTHLY DATA'!$A72,'WEEKLY DATA'!$B$11:$B$14576,'MONTHLY DATA'!$B72)</f>
        <v>370</v>
      </c>
      <c r="E72" s="78">
        <f>AVERAGEIFS('WEEKLY DATA'!E$11:E$14576,'WEEKLY DATA'!$A$11:$A$14576,'MONTHLY DATA'!$A72,'WEEKLY DATA'!$B$11:$B$14576,'MONTHLY DATA'!$B72)</f>
        <v>357.5</v>
      </c>
      <c r="F72" s="78">
        <f>AVERAGEIFS('WEEKLY DATA'!F$11:F$14576,'WEEKLY DATA'!$A$11:$A$14576,'MONTHLY DATA'!$A72,'WEEKLY DATA'!$B$11:$B$14576,'MONTHLY DATA'!$B72)</f>
        <v>363.75</v>
      </c>
      <c r="G72" s="154">
        <f t="shared" si="6"/>
        <v>-1.7555705604321403E-2</v>
      </c>
      <c r="H72" s="169">
        <f>AVERAGEIFS('WEEKLY DATA'!H$11:H$14576,'WEEKLY DATA'!$A$11:$A$14576,'MONTHLY DATA'!$A72,'WEEKLY DATA'!$B$11:$B$14576,'MONTHLY DATA'!$B72)</f>
        <v>455</v>
      </c>
      <c r="I72" s="78">
        <f>AVERAGEIFS('WEEKLY DATA'!I$11:I$14576,'WEEKLY DATA'!$A$11:$A$14576,'MONTHLY DATA'!$A72,'WEEKLY DATA'!$B$11:$B$14576,'MONTHLY DATA'!$B72)</f>
        <v>465</v>
      </c>
      <c r="J72" s="78">
        <f>AVERAGEIFS('WEEKLY DATA'!J$11:J$14576,'WEEKLY DATA'!$A$11:$A$14576,'MONTHLY DATA'!$A72,'WEEKLY DATA'!$B$11:$B$14576,'MONTHLY DATA'!$B72)</f>
        <v>460</v>
      </c>
      <c r="K72" s="154">
        <f t="shared" si="19"/>
        <v>-2.3354564755838636E-2</v>
      </c>
      <c r="L72" s="169">
        <f>AVERAGEIFS('WEEKLY DATA'!L$11:L$14576,'WEEKLY DATA'!$A$11:$A$14576,'MONTHLY DATA'!$A72,'WEEKLY DATA'!$B$11:$B$14576,'MONTHLY DATA'!$B72)</f>
        <v>365</v>
      </c>
      <c r="M72" s="78">
        <f>AVERAGEIFS('WEEKLY DATA'!M$11:M$14576,'WEEKLY DATA'!$A$11:$A$14576,'MONTHLY DATA'!$A72,'WEEKLY DATA'!$B$11:$B$14576,'MONTHLY DATA'!$B72)</f>
        <v>375</v>
      </c>
      <c r="N72" s="78">
        <f>AVERAGEIFS('WEEKLY DATA'!N$11:N$14576,'WEEKLY DATA'!$A$11:$A$14576,'MONTHLY DATA'!$A72,'WEEKLY DATA'!$B$11:$B$14576,'MONTHLY DATA'!$B72)</f>
        <v>370</v>
      </c>
      <c r="O72" s="154">
        <f t="shared" si="20"/>
        <v>-1.9218025182239917E-2</v>
      </c>
      <c r="P72" s="169">
        <f>AVERAGEIFS('WEEKLY DATA'!P$11:P$14576,'WEEKLY DATA'!$A$11:$A$14576,'MONTHLY DATA'!$A72,'WEEKLY DATA'!$B$11:$B$14576,'MONTHLY DATA'!$B72)</f>
        <v>340</v>
      </c>
      <c r="Q72" s="78">
        <f>AVERAGEIFS('WEEKLY DATA'!Q$11:Q$14576,'WEEKLY DATA'!$A$11:$A$14576,'MONTHLY DATA'!$A72,'WEEKLY DATA'!$B$11:$B$14576,'MONTHLY DATA'!$B72)</f>
        <v>350</v>
      </c>
      <c r="R72" s="78">
        <f>AVERAGEIFS('WEEKLY DATA'!R$11:R$14576,'WEEKLY DATA'!$A$11:$A$14576,'MONTHLY DATA'!$A72,'WEEKLY DATA'!$B$11:$B$14576,'MONTHLY DATA'!$B72)</f>
        <v>345</v>
      </c>
      <c r="S72" s="154">
        <f t="shared" si="21"/>
        <v>-1.498929336188437E-2</v>
      </c>
      <c r="T72" s="169">
        <f>AVERAGEIFS('WEEKLY DATA'!T$11:T$14576,'WEEKLY DATA'!$A$11:$A$14576,'MONTHLY DATA'!$A72,'WEEKLY DATA'!$B$11:$B$14576,'MONTHLY DATA'!$B72)</f>
        <v>316.25</v>
      </c>
      <c r="U72" s="78">
        <f>AVERAGEIFS('WEEKLY DATA'!U$11:U$14576,'WEEKLY DATA'!$A$11:$A$14576,'MONTHLY DATA'!$A72,'WEEKLY DATA'!$B$11:$B$14576,'MONTHLY DATA'!$B72)</f>
        <v>326.25</v>
      </c>
      <c r="V72" s="78">
        <f>AVERAGEIFS('WEEKLY DATA'!V$11:V$14576,'WEEKLY DATA'!$A$11:$A$14576,'MONTHLY DATA'!$A72,'WEEKLY DATA'!$B$11:$B$14576,'MONTHLY DATA'!$B72)</f>
        <v>321.25</v>
      </c>
      <c r="W72" s="154">
        <f t="shared" si="7"/>
        <v>-3.6009002250562694E-2</v>
      </c>
      <c r="X72" s="169">
        <f>AVERAGEIFS('WEEKLY DATA'!X$11:X$14576,'WEEKLY DATA'!$A$11:$A$14576,'MONTHLY DATA'!$A72,'WEEKLY DATA'!$B$11:$B$14576,'MONTHLY DATA'!$B72)</f>
        <v>305</v>
      </c>
      <c r="Y72" s="78">
        <f>AVERAGEIFS('WEEKLY DATA'!Y$11:Y$14576,'WEEKLY DATA'!$A$11:$A$14576,'MONTHLY DATA'!$A72,'WEEKLY DATA'!$B$11:$B$14576,'MONTHLY DATA'!$B72)</f>
        <v>315</v>
      </c>
      <c r="Z72" s="78">
        <f>AVERAGEIFS('WEEKLY DATA'!Z$11:Z$14576,'WEEKLY DATA'!$A$11:$A$14576,'MONTHLY DATA'!$A72,'WEEKLY DATA'!$B$11:$B$14576,'MONTHLY DATA'!$B72)</f>
        <v>310</v>
      </c>
      <c r="AA72" s="154">
        <f t="shared" si="22"/>
        <v>-3.4267912772585674E-2</v>
      </c>
      <c r="AB72" s="169">
        <f>AVERAGEIFS('WEEKLY DATA'!AB$11:AB$14576,'WEEKLY DATA'!$A$11:$A$14576,'MONTHLY DATA'!$A72,'WEEKLY DATA'!$B$11:$B$14576,'MONTHLY DATA'!$B72)</f>
        <v>327.5</v>
      </c>
      <c r="AC72" s="78">
        <f>AVERAGEIFS('WEEKLY DATA'!AC$11:AC$14576,'WEEKLY DATA'!$A$11:$A$14576,'MONTHLY DATA'!$A72,'WEEKLY DATA'!$B$11:$B$14576,'MONTHLY DATA'!$B72)</f>
        <v>337.5</v>
      </c>
      <c r="AD72" s="78">
        <f>AVERAGEIFS('WEEKLY DATA'!AD$11:AD$14576,'WEEKLY DATA'!$A$11:$A$14576,'MONTHLY DATA'!$A72,'WEEKLY DATA'!$B$11:$B$14576,'MONTHLY DATA'!$B72)</f>
        <v>332.5</v>
      </c>
      <c r="AE72" s="154">
        <f t="shared" si="23"/>
        <v>-2.4926686217008776E-2</v>
      </c>
      <c r="AF72" s="169">
        <f>AVERAGEIFS('WEEKLY DATA'!AF$11:AF$14576,'WEEKLY DATA'!$A$11:$A$14576,'MONTHLY DATA'!$A72,'WEEKLY DATA'!$B$11:$B$14576,'MONTHLY DATA'!$B72)</f>
        <v>311.25</v>
      </c>
      <c r="AG72" s="78">
        <f>AVERAGEIFS('WEEKLY DATA'!AG$11:AG$14576,'WEEKLY DATA'!$A$11:$A$14576,'MONTHLY DATA'!$A72,'WEEKLY DATA'!$B$11:$B$14576,'MONTHLY DATA'!$B72)</f>
        <v>321.25</v>
      </c>
      <c r="AH72" s="78">
        <f>AVERAGEIFS('WEEKLY DATA'!AH$11:AH$14576,'WEEKLY DATA'!$A$11:$A$14576,'MONTHLY DATA'!$A72,'WEEKLY DATA'!$B$11:$B$14576,'MONTHLY DATA'!$B72)</f>
        <v>316.25</v>
      </c>
      <c r="AI72" s="154">
        <f t="shared" si="24"/>
        <v>-2.7671022290545744E-2</v>
      </c>
      <c r="AJ72" s="169">
        <f>AVERAGEIFS('WEEKLY DATA'!AJ$11:AJ$14576,'WEEKLY DATA'!$A$11:$A$14576,'MONTHLY DATA'!$A72,'WEEKLY DATA'!$B$11:$B$14576,'MONTHLY DATA'!$B72)</f>
        <v>336.25</v>
      </c>
      <c r="AK72" s="78">
        <f>AVERAGEIFS('WEEKLY DATA'!AK$11:AK$14576,'WEEKLY DATA'!$A$11:$A$14576,'MONTHLY DATA'!$A72,'WEEKLY DATA'!$B$11:$B$14576,'MONTHLY DATA'!$B72)</f>
        <v>346.25</v>
      </c>
      <c r="AL72" s="78">
        <f>AVERAGEIFS('WEEKLY DATA'!AL$11:AL$14576,'WEEKLY DATA'!$A$11:$A$14576,'MONTHLY DATA'!$A72,'WEEKLY DATA'!$B$11:$B$14576,'MONTHLY DATA'!$B72)</f>
        <v>341.25</v>
      </c>
      <c r="AM72" s="154">
        <f t="shared" si="8"/>
        <v>-4.2776998597475413E-2</v>
      </c>
      <c r="AN72" s="169">
        <f>AVERAGEIFS('WEEKLY DATA'!AN$11:AN$14576,'WEEKLY DATA'!$A$11:$A$14576,'MONTHLY DATA'!$A72,'WEEKLY DATA'!$B$11:$B$14576,'MONTHLY DATA'!$B72)</f>
        <v>326.25</v>
      </c>
      <c r="AO72" s="78">
        <f>AVERAGEIFS('WEEKLY DATA'!AO$11:AO$14576,'WEEKLY DATA'!$A$11:$A$14576,'MONTHLY DATA'!$A72,'WEEKLY DATA'!$B$11:$B$14576,'MONTHLY DATA'!$B72)</f>
        <v>336.25</v>
      </c>
      <c r="AP72" s="78">
        <f>AVERAGEIFS('WEEKLY DATA'!AP$11:AP$14576,'WEEKLY DATA'!$A$11:$A$14576,'MONTHLY DATA'!$A72,'WEEKLY DATA'!$B$11:$B$14576,'MONTHLY DATA'!$B72)</f>
        <v>331.25</v>
      </c>
      <c r="AQ72" s="154">
        <f t="shared" si="25"/>
        <v>-3.3552151714077327E-2</v>
      </c>
      <c r="AR72" s="169">
        <f>AVERAGEIFS('WEEKLY DATA'!AR$11:AR$14576,'WEEKLY DATA'!$A$11:$A$14576,'MONTHLY DATA'!$A72,'WEEKLY DATA'!$B$11:$B$14576,'MONTHLY DATA'!$B72)</f>
        <v>351.25</v>
      </c>
      <c r="AS72" s="78">
        <f>AVERAGEIFS('WEEKLY DATA'!AS$11:AS$14576,'WEEKLY DATA'!$A$11:$A$14576,'MONTHLY DATA'!$A72,'WEEKLY DATA'!$B$11:$B$14576,'MONTHLY DATA'!$B72)</f>
        <v>361.25</v>
      </c>
      <c r="AT72" s="78">
        <f>AVERAGEIFS('WEEKLY DATA'!AT$11:AT$14576,'WEEKLY DATA'!$A$11:$A$14576,'MONTHLY DATA'!$A72,'WEEKLY DATA'!$B$11:$B$14576,'MONTHLY DATA'!$B72)</f>
        <v>356.25</v>
      </c>
      <c r="AU72" s="154">
        <f t="shared" si="26"/>
        <v>-2.1962937542896355E-2</v>
      </c>
      <c r="AV72" s="169">
        <f>AVERAGEIFS('WEEKLY DATA'!AV$11:AV$14576,'WEEKLY DATA'!$A$11:$A$14576,'MONTHLY DATA'!$A72,'WEEKLY DATA'!$B$11:$B$14576,'MONTHLY DATA'!$B72)</f>
        <v>331.25</v>
      </c>
      <c r="AW72" s="78">
        <f>AVERAGEIFS('WEEKLY DATA'!AW$11:AW$14576,'WEEKLY DATA'!$A$11:$A$14576,'MONTHLY DATA'!$A72,'WEEKLY DATA'!$B$11:$B$14576,'MONTHLY DATA'!$B72)</f>
        <v>341.25</v>
      </c>
      <c r="AX72" s="78">
        <f>AVERAGEIFS('WEEKLY DATA'!AX$11:AX$14576,'WEEKLY DATA'!$A$11:$A$14576,'MONTHLY DATA'!$A72,'WEEKLY DATA'!$B$11:$B$14576,'MONTHLY DATA'!$B72)</f>
        <v>336.25</v>
      </c>
      <c r="AY72" s="154">
        <f t="shared" si="27"/>
        <v>-5.9127864005912301E-3</v>
      </c>
      <c r="AZ72" s="169">
        <f>AVERAGEIFS('WEEKLY DATA'!AZ$11:AZ$14576,'WEEKLY DATA'!$A$11:$A$14576,'MONTHLY DATA'!$A72,'WEEKLY DATA'!$B$11:$B$14576,'MONTHLY DATA'!$B72)</f>
        <v>285</v>
      </c>
      <c r="BA72" s="78">
        <f>AVERAGEIFS('WEEKLY DATA'!BA$11:BA$14576,'WEEKLY DATA'!$A$11:$A$14576,'MONTHLY DATA'!$A72,'WEEKLY DATA'!$B$11:$B$14576,'MONTHLY DATA'!$B72)</f>
        <v>295</v>
      </c>
      <c r="BB72" s="78">
        <f>AVERAGEIFS('WEEKLY DATA'!BB$11:BB$14576,'WEEKLY DATA'!$A$11:$A$14576,'MONTHLY DATA'!$A72,'WEEKLY DATA'!$B$11:$B$14576,'MONTHLY DATA'!$B72)</f>
        <v>290</v>
      </c>
      <c r="BC72" s="154">
        <f t="shared" si="9"/>
        <v>-3.7344398340248941E-2</v>
      </c>
      <c r="BD72" s="169">
        <f>AVERAGEIFS('WEEKLY DATA'!BD$11:BD$14576,'WEEKLY DATA'!$A$11:$A$14576,'MONTHLY DATA'!$A72,'WEEKLY DATA'!$B$11:$B$14576,'MONTHLY DATA'!$B72)</f>
        <v>276.25</v>
      </c>
      <c r="BE72" s="78">
        <f>AVERAGEIFS('WEEKLY DATA'!BE$11:BE$14576,'WEEKLY DATA'!$A$11:$A$14576,'MONTHLY DATA'!$A72,'WEEKLY DATA'!$B$11:$B$14576,'MONTHLY DATA'!$B72)</f>
        <v>286.25</v>
      </c>
      <c r="BF72" s="78">
        <f>AVERAGEIFS('WEEKLY DATA'!BF$11:BF$14576,'WEEKLY DATA'!$A$11:$A$14576,'MONTHLY DATA'!$A72,'WEEKLY DATA'!$B$11:$B$14576,'MONTHLY DATA'!$B72)</f>
        <v>281.25</v>
      </c>
      <c r="BG72" s="154">
        <f t="shared" si="28"/>
        <v>-2.6816608996539815E-2</v>
      </c>
      <c r="BH72" s="169">
        <f>AVERAGEIFS('WEEKLY DATA'!BH$11:BH$14576,'WEEKLY DATA'!$A$11:$A$14576,'MONTHLY DATA'!$A72,'WEEKLY DATA'!$B$11:$B$14576,'MONTHLY DATA'!$B72)</f>
        <v>315</v>
      </c>
      <c r="BI72" s="78">
        <f>AVERAGEIFS('WEEKLY DATA'!BI$11:BI$14576,'WEEKLY DATA'!$A$11:$A$14576,'MONTHLY DATA'!$A72,'WEEKLY DATA'!$B$11:$B$14576,'MONTHLY DATA'!$B72)</f>
        <v>325</v>
      </c>
      <c r="BJ72" s="78">
        <f>AVERAGEIFS('WEEKLY DATA'!BJ$11:BJ$14576,'WEEKLY DATA'!$A$11:$A$14576,'MONTHLY DATA'!$A72,'WEEKLY DATA'!$B$11:$B$14576,'MONTHLY DATA'!$B72)</f>
        <v>320</v>
      </c>
      <c r="BK72" s="154">
        <f t="shared" si="29"/>
        <v>-3.3962264150943389E-2</v>
      </c>
      <c r="BL72" s="169">
        <f>AVERAGEIFS('WEEKLY DATA'!BL$11:BL$14576,'WEEKLY DATA'!$A$11:$A$14576,'MONTHLY DATA'!$A72,'WEEKLY DATA'!$B$11:$B$14576,'MONTHLY DATA'!$B72)</f>
        <v>280</v>
      </c>
      <c r="BM72" s="78">
        <f>AVERAGEIFS('WEEKLY DATA'!BM$11:BM$14576,'WEEKLY DATA'!$A$11:$A$14576,'MONTHLY DATA'!$A72,'WEEKLY DATA'!$B$11:$B$14576,'MONTHLY DATA'!$B72)</f>
        <v>290</v>
      </c>
      <c r="BN72" s="78">
        <f>AVERAGEIFS('WEEKLY DATA'!BN$11:BN$14576,'WEEKLY DATA'!$A$11:$A$14576,'MONTHLY DATA'!$A72,'WEEKLY DATA'!$B$11:$B$14576,'MONTHLY DATA'!$B72)</f>
        <v>285</v>
      </c>
      <c r="BO72" s="154">
        <f t="shared" si="30"/>
        <v>-3.1435853865760421E-2</v>
      </c>
      <c r="BP72" s="78">
        <f>AVERAGEIFS('WEEKLY DATA'!BP$11:BP$14576,'WEEKLY DATA'!$A$11:$A$14576,'MONTHLY DATA'!$A72,'WEEKLY DATA'!$B$11:$B$14576,'MONTHLY DATA'!$B72)</f>
        <v>325</v>
      </c>
      <c r="BQ72" s="78">
        <f>AVERAGEIFS('WEEKLY DATA'!BQ$11:BQ$14576,'WEEKLY DATA'!$A$11:$A$14576,'MONTHLY DATA'!$A72,'WEEKLY DATA'!$B$11:$B$14576,'MONTHLY DATA'!$B72)</f>
        <v>335</v>
      </c>
      <c r="BR72" s="78">
        <f>AVERAGEIFS('WEEKLY DATA'!BR$11:BR$14576,'WEEKLY DATA'!$A$11:$A$14576,'MONTHLY DATA'!$A72,'WEEKLY DATA'!$B$11:$B$14576,'MONTHLY DATA'!$B72)</f>
        <v>330</v>
      </c>
      <c r="BS72" s="154">
        <f t="shared" si="10"/>
        <v>-2.1497405485544796E-2</v>
      </c>
      <c r="BT72" s="78">
        <f>AVERAGEIFS('WEEKLY DATA'!BT$11:BT$14576,'WEEKLY DATA'!$A$11:$A$14576,'MONTHLY DATA'!$A72,'WEEKLY DATA'!$B$11:$B$14576,'MONTHLY DATA'!$B72)</f>
        <v>315</v>
      </c>
      <c r="BU72" s="78">
        <f>AVERAGEIFS('WEEKLY DATA'!BU$11:BU$14576,'WEEKLY DATA'!$A$11:$A$14576,'MONTHLY DATA'!$A72,'WEEKLY DATA'!$B$11:$B$14576,'MONTHLY DATA'!$B72)</f>
        <v>325</v>
      </c>
      <c r="BV72" s="78">
        <f>AVERAGEIFS('WEEKLY DATA'!BV$11:BV$14576,'WEEKLY DATA'!$A$11:$A$14576,'MONTHLY DATA'!$A72,'WEEKLY DATA'!$B$11:$B$14576,'MONTHLY DATA'!$B72)</f>
        <v>320</v>
      </c>
      <c r="BW72" s="154">
        <f t="shared" si="31"/>
        <v>-2.7355623100303927E-2</v>
      </c>
      <c r="BX72" s="78">
        <f>AVERAGEIFS('WEEKLY DATA'!BX$11:BX$14576,'WEEKLY DATA'!$A$11:$A$14576,'MONTHLY DATA'!$A72,'WEEKLY DATA'!$B$11:$B$14576,'MONTHLY DATA'!$B72)</f>
        <v>320</v>
      </c>
      <c r="BY72" s="78">
        <f>AVERAGEIFS('WEEKLY DATA'!BY$11:BY$14576,'WEEKLY DATA'!$A$11:$A$14576,'MONTHLY DATA'!$A72,'WEEKLY DATA'!$B$11:$B$14576,'MONTHLY DATA'!$B72)</f>
        <v>330</v>
      </c>
      <c r="BZ72" s="78">
        <f>AVERAGEIFS('WEEKLY DATA'!BZ$11:BZ$14576,'WEEKLY DATA'!$A$11:$A$14576,'MONTHLY DATA'!$A72,'WEEKLY DATA'!$B$11:$B$14576,'MONTHLY DATA'!$B72)</f>
        <v>325</v>
      </c>
      <c r="CA72" s="154">
        <f t="shared" si="32"/>
        <v>-2.7673896783844465E-2</v>
      </c>
      <c r="CB72" s="78">
        <f>AVERAGEIFS('WEEKLY DATA'!CB$11:CB$14576,'WEEKLY DATA'!$A$11:$A$14576,'MONTHLY DATA'!$A72,'WEEKLY DATA'!$B$11:$B$14576,'MONTHLY DATA'!$B72)</f>
        <v>285</v>
      </c>
      <c r="CC72" s="78">
        <f>AVERAGEIFS('WEEKLY DATA'!CC$11:CC$14576,'WEEKLY DATA'!$A$11:$A$14576,'MONTHLY DATA'!$A72,'WEEKLY DATA'!$B$11:$B$14576,'MONTHLY DATA'!$B72)</f>
        <v>295</v>
      </c>
      <c r="CD72" s="78">
        <f>AVERAGEIFS('WEEKLY DATA'!CD$11:CD$14576,'WEEKLY DATA'!$A$11:$A$14576,'MONTHLY DATA'!$A72,'WEEKLY DATA'!$B$11:$B$14576,'MONTHLY DATA'!$B72)</f>
        <v>331.25</v>
      </c>
      <c r="CE72" s="154">
        <f t="shared" si="33"/>
        <v>0.12288135593220328</v>
      </c>
      <c r="CF72" s="78">
        <f>AVERAGEIFS('WEEKLY DATA'!CF$11:CF$14576,'WEEKLY DATA'!$A$11:$A$14576,'MONTHLY DATA'!$A72,'WEEKLY DATA'!$B$11:$B$14576,'MONTHLY DATA'!$B72)</f>
        <v>286.25</v>
      </c>
      <c r="CG72" s="78">
        <f>AVERAGEIFS('WEEKLY DATA'!CG$11:CG$14576,'WEEKLY DATA'!$A$11:$A$14576,'MONTHLY DATA'!$A72,'WEEKLY DATA'!$B$11:$B$14576,'MONTHLY DATA'!$B72)</f>
        <v>296.25</v>
      </c>
      <c r="CH72" s="78">
        <f>AVERAGEIFS('WEEKLY DATA'!CH$11:CH$14576,'WEEKLY DATA'!$A$11:$A$14576,'MONTHLY DATA'!$A72,'WEEKLY DATA'!$B$11:$B$14576,'MONTHLY DATA'!$B72)</f>
        <v>291.25</v>
      </c>
      <c r="CI72" s="154">
        <f t="shared" si="11"/>
        <v>-8.5763293310459066E-4</v>
      </c>
      <c r="CJ72" s="78">
        <f>AVERAGEIFS('WEEKLY DATA'!CJ$11:CJ$14576,'WEEKLY DATA'!$A$11:$A$14576,'MONTHLY DATA'!$A72,'WEEKLY DATA'!$B$11:$B$14576,'MONTHLY DATA'!$B72)</f>
        <v>277.5</v>
      </c>
      <c r="CK72" s="78">
        <f>AVERAGEIFS('WEEKLY DATA'!CK$11:CK$14576,'WEEKLY DATA'!$A$11:$A$14576,'MONTHLY DATA'!$A72,'WEEKLY DATA'!$B$11:$B$14576,'MONTHLY DATA'!$B72)</f>
        <v>287.5</v>
      </c>
      <c r="CL72" s="78">
        <f>AVERAGEIFS('WEEKLY DATA'!CL$11:CL$14576,'WEEKLY DATA'!$A$11:$A$14576,'MONTHLY DATA'!$A72,'WEEKLY DATA'!$B$11:$B$14576,'MONTHLY DATA'!$B72)</f>
        <v>282.5</v>
      </c>
      <c r="CM72" s="154">
        <f t="shared" si="34"/>
        <v>7.1301247771835552E-3</v>
      </c>
      <c r="CN72" s="78">
        <f>AVERAGEIFS('WEEKLY DATA'!CN$11:CN$14576,'WEEKLY DATA'!$A$11:$A$14576,'MONTHLY DATA'!$A72,'WEEKLY DATA'!$B$11:$B$14576,'MONTHLY DATA'!$B72)</f>
        <v>282.5</v>
      </c>
      <c r="CO72" s="78">
        <f>AVERAGEIFS('WEEKLY DATA'!CO$11:CO$14576,'WEEKLY DATA'!$A$11:$A$14576,'MONTHLY DATA'!$A72,'WEEKLY DATA'!$B$11:$B$14576,'MONTHLY DATA'!$B72)</f>
        <v>292.5</v>
      </c>
      <c r="CP72" s="78">
        <f>AVERAGEIFS('WEEKLY DATA'!CP$11:CP$14576,'WEEKLY DATA'!$A$11:$A$14576,'MONTHLY DATA'!$A72,'WEEKLY DATA'!$B$11:$B$14576,'MONTHLY DATA'!$B72)</f>
        <v>287.5</v>
      </c>
      <c r="CQ72" s="154">
        <f t="shared" si="35"/>
        <v>1.0544815465729274E-2</v>
      </c>
      <c r="CR72" s="78">
        <f>AVERAGEIFS('WEEKLY DATA'!CR$11:CR$14576,'WEEKLY DATA'!$A$11:$A$14576,'MONTHLY DATA'!$A72,'WEEKLY DATA'!$B$11:$B$14576,'MONTHLY DATA'!$B72)</f>
        <v>317.5</v>
      </c>
      <c r="CS72" s="78">
        <f>AVERAGEIFS('WEEKLY DATA'!CS$11:CS$14576,'WEEKLY DATA'!$A$11:$A$14576,'MONTHLY DATA'!$A72,'WEEKLY DATA'!$B$11:$B$14576,'MONTHLY DATA'!$B72)</f>
        <v>327.5</v>
      </c>
      <c r="CT72" s="78">
        <f>AVERAGEIFS('WEEKLY DATA'!CT$11:CT$14576,'WEEKLY DATA'!$A$11:$A$14576,'MONTHLY DATA'!$A72,'WEEKLY DATA'!$B$11:$B$14576,'MONTHLY DATA'!$B72)</f>
        <v>322.5</v>
      </c>
      <c r="CU72" s="154">
        <f t="shared" si="36"/>
        <v>0.12959719789842383</v>
      </c>
      <c r="CV72" s="169">
        <f>AVERAGEIFS('WEEKLY DATA'!CV$11:CV$14576,'WEEKLY DATA'!$A$11:$A$14576,'MONTHLY DATA'!$A72,'WEEKLY DATA'!$B$11:$B$14576,'MONTHLY DATA'!$B72)</f>
        <v>318.75</v>
      </c>
      <c r="CW72" s="78">
        <f>AVERAGEIFS('WEEKLY DATA'!CW$11:CW$14576,'WEEKLY DATA'!$A$11:$A$14576,'MONTHLY DATA'!$A72,'WEEKLY DATA'!$B$11:$B$14576,'MONTHLY DATA'!$B72)</f>
        <v>328.75</v>
      </c>
      <c r="CX72" s="78">
        <f>AVERAGEIFS('WEEKLY DATA'!CX$11:CX$14576,'WEEKLY DATA'!$A$11:$A$14576,'MONTHLY DATA'!$A72,'WEEKLY DATA'!$B$11:$B$14576,'MONTHLY DATA'!$B72)</f>
        <v>323.75</v>
      </c>
      <c r="CY72" s="154">
        <f t="shared" si="12"/>
        <v>-9.9388379204893296E-3</v>
      </c>
      <c r="CZ72" s="169">
        <f>AVERAGEIFS('WEEKLY DATA'!CZ$11:CZ$14576,'WEEKLY DATA'!$A$11:$A$14576,'MONTHLY DATA'!$A72,'WEEKLY DATA'!$B$11:$B$14576,'MONTHLY DATA'!$B72)</f>
        <v>307.5</v>
      </c>
      <c r="DA72" s="78">
        <f>AVERAGEIFS('WEEKLY DATA'!DA$11:DA$14576,'WEEKLY DATA'!$A$11:$A$14576,'MONTHLY DATA'!$A72,'WEEKLY DATA'!$B$11:$B$14576,'MONTHLY DATA'!$B72)</f>
        <v>317.5</v>
      </c>
      <c r="DB72" s="78">
        <f>AVERAGEIFS('WEEKLY DATA'!DB$11:DB$14576,'WEEKLY DATA'!$A$11:$A$14576,'MONTHLY DATA'!$A72,'WEEKLY DATA'!$B$11:$B$14576,'MONTHLY DATA'!$B72)</f>
        <v>312.5</v>
      </c>
      <c r="DC72" s="154">
        <f t="shared" si="37"/>
        <v>-7.9365079365079083E-3</v>
      </c>
      <c r="DD72" s="78">
        <f>AVERAGEIFS('WEEKLY DATA'!DD$11:DD$14576,'WEEKLY DATA'!$A$11:$A$14576,'MONTHLY DATA'!$A72,'WEEKLY DATA'!$B$11:$B$14576,'MONTHLY DATA'!$B72)</f>
        <v>312.5</v>
      </c>
      <c r="DE72" s="78">
        <f>AVERAGEIFS('WEEKLY DATA'!DE$11:DE$14576,'WEEKLY DATA'!$A$11:$A$14576,'MONTHLY DATA'!$A72,'WEEKLY DATA'!$B$11:$B$14576,'MONTHLY DATA'!$B72)</f>
        <v>322.5</v>
      </c>
      <c r="DF72" s="78">
        <f>AVERAGEIFS('WEEKLY DATA'!DF$11:DF$14576,'WEEKLY DATA'!$A$11:$A$14576,'MONTHLY DATA'!$A72,'WEEKLY DATA'!$B$11:$B$14576,'MONTHLY DATA'!$B72)</f>
        <v>317.5</v>
      </c>
      <c r="DG72" s="154">
        <f t="shared" si="38"/>
        <v>-1.7027863777089758E-2</v>
      </c>
      <c r="DH72" s="78">
        <f>AVERAGEIFS('WEEKLY DATA'!DH$11:DH$14576,'WEEKLY DATA'!$A$11:$A$14576,'MONTHLY DATA'!$A72,'WEEKLY DATA'!$B$11:$B$14576,'MONTHLY DATA'!$B72)</f>
        <v>351.25</v>
      </c>
      <c r="DI72" s="78">
        <f>AVERAGEIFS('WEEKLY DATA'!DI$11:DI$14576,'WEEKLY DATA'!$A$11:$A$14576,'MONTHLY DATA'!$A72,'WEEKLY DATA'!$B$11:$B$14576,'MONTHLY DATA'!$B72)</f>
        <v>361.25</v>
      </c>
      <c r="DJ72" s="78">
        <f>AVERAGEIFS('WEEKLY DATA'!DJ$11:DJ$14576,'WEEKLY DATA'!$A$11:$A$14576,'MONTHLY DATA'!$A72,'WEEKLY DATA'!$B$11:$B$14576,'MONTHLY DATA'!$B72)</f>
        <v>356.25</v>
      </c>
      <c r="DK72" s="154">
        <f t="shared" si="39"/>
        <v>0.10636645962732927</v>
      </c>
      <c r="DL72" s="169">
        <f>AVERAGEIFS('WEEKLY DATA'!DL$11:DL$14576,'WEEKLY DATA'!$A$11:$A$14576,'MONTHLY DATA'!$A72,'WEEKLY DATA'!$B$11:$B$14576,'MONTHLY DATA'!$B72)</f>
        <v>293.75</v>
      </c>
      <c r="DM72" s="78">
        <f>AVERAGEIFS('WEEKLY DATA'!DM$11:DM$14576,'WEEKLY DATA'!$A$11:$A$14576,'MONTHLY DATA'!$A72,'WEEKLY DATA'!$B$11:$B$14576,'MONTHLY DATA'!$B72)</f>
        <v>303.75</v>
      </c>
      <c r="DN72" s="78">
        <f>AVERAGEIFS('WEEKLY DATA'!DN$11:DN$14576,'WEEKLY DATA'!$A$11:$A$14576,'MONTHLY DATA'!$A72,'WEEKLY DATA'!$B$11:$B$14576,'MONTHLY DATA'!$B72)</f>
        <v>298.75</v>
      </c>
      <c r="DO72" s="154">
        <f t="shared" si="13"/>
        <v>-4.1666666666666519E-3</v>
      </c>
      <c r="DP72" s="78">
        <f>AVERAGEIFS('WEEKLY DATA'!DP$11:DP$14576,'WEEKLY DATA'!$A$11:$A$14576,'MONTHLY DATA'!$A72,'WEEKLY DATA'!$B$11:$B$14576,'MONTHLY DATA'!$B72)</f>
        <v>282.5</v>
      </c>
      <c r="DQ72" s="78">
        <f>AVERAGEIFS('WEEKLY DATA'!DQ$11:DQ$14576,'WEEKLY DATA'!$A$11:$A$14576,'MONTHLY DATA'!$A72,'WEEKLY DATA'!$B$11:$B$14576,'MONTHLY DATA'!$B72)</f>
        <v>292.5</v>
      </c>
      <c r="DR72" s="78">
        <f>AVERAGEIFS('WEEKLY DATA'!DR$11:DR$14576,'WEEKLY DATA'!$A$11:$A$14576,'MONTHLY DATA'!$A72,'WEEKLY DATA'!$B$11:$B$14576,'MONTHLY DATA'!$B72)</f>
        <v>287.5</v>
      </c>
      <c r="DS72" s="154">
        <f t="shared" si="40"/>
        <v>-1.7361111111111605E-3</v>
      </c>
      <c r="DT72" s="78">
        <f>AVERAGEIFS('WEEKLY DATA'!DT$11:DT$14576,'WEEKLY DATA'!$A$11:$A$14576,'MONTHLY DATA'!$A72,'WEEKLY DATA'!$B$11:$B$14576,'MONTHLY DATA'!$B72)</f>
        <v>287.5</v>
      </c>
      <c r="DU72" s="78">
        <f>AVERAGEIFS('WEEKLY DATA'!DU$11:DU$14576,'WEEKLY DATA'!$A$11:$A$14576,'MONTHLY DATA'!$A72,'WEEKLY DATA'!$B$11:$B$14576,'MONTHLY DATA'!$B72)</f>
        <v>297.5</v>
      </c>
      <c r="DV72" s="78">
        <f>AVERAGEIFS('WEEKLY DATA'!DV$11:DV$14576,'WEEKLY DATA'!$A$11:$A$14576,'MONTHLY DATA'!$A72,'WEEKLY DATA'!$B$11:$B$14576,'MONTHLY DATA'!$B72)</f>
        <v>292.5</v>
      </c>
      <c r="DW72" s="154">
        <f t="shared" si="41"/>
        <v>-1.1824324324324342E-2</v>
      </c>
      <c r="DX72" s="78">
        <f>AVERAGEIFS('WEEKLY DATA'!DX$11:DX$14576,'WEEKLY DATA'!$A$11:$A$14576,'MONTHLY DATA'!$A72,'WEEKLY DATA'!$B$11:$B$14576,'MONTHLY DATA'!$B72)</f>
        <v>332.5</v>
      </c>
      <c r="DY72" s="78">
        <f>AVERAGEIFS('WEEKLY DATA'!DY$11:DY$14576,'WEEKLY DATA'!$A$11:$A$14576,'MONTHLY DATA'!$A72,'WEEKLY DATA'!$B$11:$B$14576,'MONTHLY DATA'!$B72)</f>
        <v>342.5</v>
      </c>
      <c r="DZ72" s="78">
        <f>AVERAGEIFS('WEEKLY DATA'!DZ$11:DZ$14576,'WEEKLY DATA'!$A$11:$A$14576,'MONTHLY DATA'!$A72,'WEEKLY DATA'!$B$11:$B$14576,'MONTHLY DATA'!$B72)</f>
        <v>337.5</v>
      </c>
      <c r="EA72" s="154">
        <f t="shared" si="42"/>
        <v>0.15187713310580198</v>
      </c>
      <c r="EB72" s="78">
        <f>AVERAGEIFS('WEEKLY DATA'!EB$11:EB$14576,'WEEKLY DATA'!$A$11:$A$14576,'MONTHLY DATA'!$A72,'WEEKLY DATA'!$B$11:$B$14576,'MONTHLY DATA'!$B72)</f>
        <v>290</v>
      </c>
      <c r="EC72" s="78">
        <f>AVERAGEIFS('WEEKLY DATA'!EC$11:EC$14576,'WEEKLY DATA'!$A$11:$A$14576,'MONTHLY DATA'!$A72,'WEEKLY DATA'!$B$11:$B$14576,'MONTHLY DATA'!$B72)</f>
        <v>300</v>
      </c>
      <c r="ED72" s="78">
        <f>AVERAGEIFS('WEEKLY DATA'!ED$11:ED$14576,'WEEKLY DATA'!$A$11:$A$14576,'MONTHLY DATA'!$A72,'WEEKLY DATA'!$B$11:$B$14576,'MONTHLY DATA'!$B72)</f>
        <v>295</v>
      </c>
      <c r="EE72" s="154">
        <f t="shared" si="14"/>
        <v>3.4013605442175798E-3</v>
      </c>
      <c r="EF72" s="169">
        <f>AVERAGEIFS('WEEKLY DATA'!EF$11:EF$14576,'WEEKLY DATA'!$A$11:$A$14576,'MONTHLY DATA'!$A72,'WEEKLY DATA'!$B$11:$B$14576,'MONTHLY DATA'!$B72)</f>
        <v>277.5</v>
      </c>
      <c r="EG72" s="78">
        <f>AVERAGEIFS('WEEKLY DATA'!EG$11:EG$14576,'WEEKLY DATA'!$A$11:$A$14576,'MONTHLY DATA'!$A72,'WEEKLY DATA'!$B$11:$B$14576,'MONTHLY DATA'!$B72)</f>
        <v>287.5</v>
      </c>
      <c r="EH72" s="78">
        <f>AVERAGEIFS('WEEKLY DATA'!EH$11:EH$14576,'WEEKLY DATA'!$A$11:$A$14576,'MONTHLY DATA'!$A72,'WEEKLY DATA'!$B$11:$B$14576,'MONTHLY DATA'!$B72)</f>
        <v>282.5</v>
      </c>
      <c r="EI72" s="154">
        <f t="shared" si="43"/>
        <v>1.7730496453900457E-3</v>
      </c>
      <c r="EJ72" s="78">
        <f>AVERAGEIFS('WEEKLY DATA'!EJ$11:EJ$14576,'WEEKLY DATA'!$A$11:$A$14576,'MONTHLY DATA'!$A72,'WEEKLY DATA'!$B$11:$B$14576,'MONTHLY DATA'!$B72)</f>
        <v>286.25</v>
      </c>
      <c r="EK72" s="78">
        <f>AVERAGEIFS('WEEKLY DATA'!EK$11:EK$14576,'WEEKLY DATA'!$A$11:$A$14576,'MONTHLY DATA'!$A72,'WEEKLY DATA'!$B$11:$B$14576,'MONTHLY DATA'!$B72)</f>
        <v>296.25</v>
      </c>
      <c r="EL72" s="78">
        <f>AVERAGEIFS('WEEKLY DATA'!EL$11:EL$14576,'WEEKLY DATA'!$A$11:$A$14576,'MONTHLY DATA'!$A72,'WEEKLY DATA'!$B$11:$B$14576,'MONTHLY DATA'!$B72)</f>
        <v>291.25</v>
      </c>
      <c r="EM72" s="154">
        <f t="shared" si="44"/>
        <v>7.7854671280277454E-3</v>
      </c>
      <c r="EN72" s="78">
        <f>AVERAGEIFS('WEEKLY DATA'!EN$11:EN$14576,'WEEKLY DATA'!$A$11:$A$14576,'MONTHLY DATA'!$A72,'WEEKLY DATA'!$B$11:$B$14576,'MONTHLY DATA'!$B72)</f>
        <v>316.25</v>
      </c>
      <c r="EO72" s="78">
        <f>AVERAGEIFS('WEEKLY DATA'!EO$11:EO$14576,'WEEKLY DATA'!$A$11:$A$14576,'MONTHLY DATA'!$A72,'WEEKLY DATA'!$B$11:$B$14576,'MONTHLY DATA'!$B72)</f>
        <v>326.25</v>
      </c>
      <c r="EP72" s="78">
        <f>AVERAGEIFS('WEEKLY DATA'!EP$11:EP$14576,'WEEKLY DATA'!$A$11:$A$14576,'MONTHLY DATA'!$A72,'WEEKLY DATA'!$B$11:$B$14576,'MONTHLY DATA'!$B72)</f>
        <v>321.25</v>
      </c>
      <c r="EQ72" s="154">
        <f t="shared" si="45"/>
        <v>0.11933797909407673</v>
      </c>
      <c r="ER72" s="78">
        <f>AVERAGEIFS('WEEKLY DATA'!ER$11:ER$14576,'WEEKLY DATA'!$A$11:$A$14576,'MONTHLY DATA'!$A72,'WEEKLY DATA'!$B$11:$B$14576,'MONTHLY DATA'!$B72)</f>
        <v>281.25</v>
      </c>
      <c r="ES72" s="78">
        <f>AVERAGEIFS('WEEKLY DATA'!ES$11:ES$14576,'WEEKLY DATA'!$A$11:$A$14576,'MONTHLY DATA'!$A72,'WEEKLY DATA'!$B$11:$B$14576,'MONTHLY DATA'!$B72)</f>
        <v>291.25</v>
      </c>
      <c r="ET72" s="78">
        <f>AVERAGEIFS('WEEKLY DATA'!ET$11:ET$14576,'WEEKLY DATA'!$A$11:$A$14576,'MONTHLY DATA'!$A72,'WEEKLY DATA'!$B$11:$B$14576,'MONTHLY DATA'!$B72)</f>
        <v>286.25</v>
      </c>
      <c r="EU72" s="154">
        <f t="shared" si="15"/>
        <v>-4.5037531276063358E-2</v>
      </c>
      <c r="EV72" s="78">
        <f>AVERAGEIFS('WEEKLY DATA'!EV$11:EV$14576,'WEEKLY DATA'!$A$11:$A$14576,'MONTHLY DATA'!$A72,'WEEKLY DATA'!$B$11:$B$14576,'MONTHLY DATA'!$B72)</f>
        <v>275</v>
      </c>
      <c r="EW72" s="78">
        <f>AVERAGEIFS('WEEKLY DATA'!EW$11:EW$14576,'WEEKLY DATA'!$A$11:$A$14576,'MONTHLY DATA'!$A72,'WEEKLY DATA'!$B$11:$B$14576,'MONTHLY DATA'!$B72)</f>
        <v>285</v>
      </c>
      <c r="EX72" s="78">
        <f>AVERAGEIFS('WEEKLY DATA'!EX$11:EX$14576,'WEEKLY DATA'!$A$11:$A$14576,'MONTHLY DATA'!$A72,'WEEKLY DATA'!$B$11:$B$14576,'MONTHLY DATA'!$B72)</f>
        <v>280</v>
      </c>
      <c r="EY72" s="154">
        <f t="shared" si="46"/>
        <v>-1.8404907975460127E-2</v>
      </c>
      <c r="EZ72" s="78">
        <f>AVERAGEIFS('WEEKLY DATA'!EZ$11:EZ$14576,'WEEKLY DATA'!$A$11:$A$14576,'MONTHLY DATA'!$A72,'WEEKLY DATA'!$B$11:$B$14576,'MONTHLY DATA'!$B72)</f>
        <v>280</v>
      </c>
      <c r="FA72" s="78">
        <f>AVERAGEIFS('WEEKLY DATA'!FA$11:FA$14576,'WEEKLY DATA'!$A$11:$A$14576,'MONTHLY DATA'!$A72,'WEEKLY DATA'!$B$11:$B$14576,'MONTHLY DATA'!$B72)</f>
        <v>290</v>
      </c>
      <c r="FB72" s="78">
        <f>AVERAGEIFS('WEEKLY DATA'!FB$11:FB$14576,'WEEKLY DATA'!$A$11:$A$14576,'MONTHLY DATA'!$A72,'WEEKLY DATA'!$B$11:$B$14576,'MONTHLY DATA'!$B72)</f>
        <v>285</v>
      </c>
      <c r="FC72" s="154">
        <f t="shared" si="47"/>
        <v>-2.0618556701030966E-2</v>
      </c>
      <c r="FD72" s="78">
        <f>AVERAGEIFS('WEEKLY DATA'!FD$11:FD$14576,'WEEKLY DATA'!$A$11:$A$14576,'MONTHLY DATA'!$A72,'WEEKLY DATA'!$B$11:$B$14576,'MONTHLY DATA'!$B72)</f>
        <v>250</v>
      </c>
      <c r="FE72" s="78">
        <f>AVERAGEIFS('WEEKLY DATA'!FE$11:FE$14576,'WEEKLY DATA'!$A$11:$A$14576,'MONTHLY DATA'!$A72,'WEEKLY DATA'!$B$11:$B$14576,'MONTHLY DATA'!$B72)</f>
        <v>260</v>
      </c>
      <c r="FF72" s="78">
        <f>AVERAGEIFS('WEEKLY DATA'!FF$11:FF$14576,'WEEKLY DATA'!$A$11:$A$14576,'MONTHLY DATA'!$A72,'WEEKLY DATA'!$B$11:$B$14576,'MONTHLY DATA'!$B72)</f>
        <v>315</v>
      </c>
      <c r="FG72" s="154">
        <f t="shared" si="48"/>
        <v>0.22448979591836737</v>
      </c>
      <c r="FH72" s="78">
        <f>AVERAGEIFS('WEEKLY DATA'!FH$11:FH$14576,'WEEKLY DATA'!$A$11:$A$14576,'MONTHLY DATA'!$A72,'WEEKLY DATA'!$B$11:$B$14576,'MONTHLY DATA'!$B72)</f>
        <v>302.5</v>
      </c>
      <c r="FI72" s="78">
        <f>AVERAGEIFS('WEEKLY DATA'!FI$11:FI$14576,'WEEKLY DATA'!$A$11:$A$14576,'MONTHLY DATA'!$A72,'WEEKLY DATA'!$B$11:$B$14576,'MONTHLY DATA'!$B72)</f>
        <v>312.5</v>
      </c>
      <c r="FJ72" s="78">
        <f>AVERAGEIFS('WEEKLY DATA'!FJ$11:FJ$14576,'WEEKLY DATA'!$A$11:$A$14576,'MONTHLY DATA'!$A72,'WEEKLY DATA'!$B$11:$B$14576,'MONTHLY DATA'!$B72)</f>
        <v>307.5</v>
      </c>
      <c r="FK72" s="154">
        <f t="shared" si="16"/>
        <v>1.6528925619834656E-2</v>
      </c>
      <c r="FL72" s="169">
        <f>AVERAGEIFS('WEEKLY DATA'!FL$11:FL$14576,'WEEKLY DATA'!$A$11:$A$14576,'MONTHLY DATA'!$A72,'WEEKLY DATA'!$B$11:$B$14576,'MONTHLY DATA'!$B72)</f>
        <v>295</v>
      </c>
      <c r="FM72" s="78">
        <f>AVERAGEIFS('WEEKLY DATA'!FM$11:FM$14576,'WEEKLY DATA'!$A$11:$A$14576,'MONTHLY DATA'!$A72,'WEEKLY DATA'!$B$11:$B$14576,'MONTHLY DATA'!$B72)</f>
        <v>305</v>
      </c>
      <c r="FN72" s="78">
        <f>AVERAGEIFS('WEEKLY DATA'!FN$11:FN$14576,'WEEKLY DATA'!$A$11:$A$14576,'MONTHLY DATA'!$A72,'WEEKLY DATA'!$B$11:$B$14576,'MONTHLY DATA'!$B72)</f>
        <v>300</v>
      </c>
      <c r="FO72" s="154">
        <f t="shared" si="49"/>
        <v>-4.1493775933609811E-3</v>
      </c>
      <c r="FP72" s="78">
        <f>AVERAGEIFS('WEEKLY DATA'!FP$11:FP$14576,'WEEKLY DATA'!$A$11:$A$14576,'MONTHLY DATA'!$A72,'WEEKLY DATA'!$B$11:$B$14576,'MONTHLY DATA'!$B72)</f>
        <v>297.5</v>
      </c>
      <c r="FQ72" s="78">
        <f>AVERAGEIFS('WEEKLY DATA'!FQ$11:FQ$14576,'WEEKLY DATA'!$A$11:$A$14576,'MONTHLY DATA'!$A72,'WEEKLY DATA'!$B$11:$B$14576,'MONTHLY DATA'!$B72)</f>
        <v>307.5</v>
      </c>
      <c r="FR72" s="78">
        <f>AVERAGEIFS('WEEKLY DATA'!FR$11:FR$14576,'WEEKLY DATA'!$A$11:$A$14576,'MONTHLY DATA'!$A72,'WEEKLY DATA'!$B$11:$B$14576,'MONTHLY DATA'!$B72)</f>
        <v>302.5</v>
      </c>
      <c r="FS72" s="154">
        <f t="shared" si="50"/>
        <v>8.2712985938782069E-4</v>
      </c>
      <c r="FT72" s="78">
        <f>AVERAGEIFS('WEEKLY DATA'!FT$11:FT$14576,'WEEKLY DATA'!$A$11:$A$14576,'MONTHLY DATA'!$A72,'WEEKLY DATA'!$B$11:$B$14576,'MONTHLY DATA'!$B72)</f>
        <v>325</v>
      </c>
      <c r="FU72" s="78">
        <f>AVERAGEIFS('WEEKLY DATA'!FU$11:FU$14576,'WEEKLY DATA'!$A$11:$A$14576,'MONTHLY DATA'!$A72,'WEEKLY DATA'!$B$11:$B$14576,'MONTHLY DATA'!$B72)</f>
        <v>335</v>
      </c>
      <c r="FV72" s="78">
        <f>AVERAGEIFS('WEEKLY DATA'!FV$11:FV$14576,'WEEKLY DATA'!$A$11:$A$14576,'MONTHLY DATA'!$A72,'WEEKLY DATA'!$B$11:$B$14576,'MONTHLY DATA'!$B72)</f>
        <v>330</v>
      </c>
      <c r="FW72" s="154">
        <f t="shared" si="17"/>
        <v>-3.7735849056603765E-3</v>
      </c>
      <c r="FX72" s="78">
        <f>AVERAGEIFS('WEEKLY DATA'!FX$11:FX$14576,'WEEKLY DATA'!$A$11:$A$14576,'MONTHLY DATA'!$A72,'WEEKLY DATA'!$B$11:$B$14576,'MONTHLY DATA'!$B72)</f>
        <v>267.5</v>
      </c>
      <c r="FY72" s="78">
        <f>AVERAGEIFS('WEEKLY DATA'!FY$11:FY$14576,'WEEKLY DATA'!$A$11:$A$14576,'MONTHLY DATA'!$A72,'WEEKLY DATA'!$B$11:$B$14576,'MONTHLY DATA'!$B72)</f>
        <v>277.5</v>
      </c>
      <c r="FZ72" s="78">
        <f>AVERAGEIFS('WEEKLY DATA'!FZ$11:FZ$14576,'WEEKLY DATA'!$A$11:$A$14576,'MONTHLY DATA'!$A72,'WEEKLY DATA'!$B$11:$B$14576,'MONTHLY DATA'!$B72)</f>
        <v>272.5</v>
      </c>
      <c r="GA72" s="154">
        <f t="shared" si="51"/>
        <v>9.182736455464191E-4</v>
      </c>
      <c r="GB72" s="78">
        <f>AVERAGEIFS('WEEKLY DATA'!GB$11:GB$14576,'WEEKLY DATA'!$A$11:$A$14576,'MONTHLY DATA'!$A72,'WEEKLY DATA'!$B$11:$B$14576,'MONTHLY DATA'!$B72)</f>
        <v>320</v>
      </c>
      <c r="GC72" s="78">
        <f>AVERAGEIFS('WEEKLY DATA'!GC$11:GC$14576,'WEEKLY DATA'!$A$11:$A$14576,'MONTHLY DATA'!$A72,'WEEKLY DATA'!$B$11:$B$14576,'MONTHLY DATA'!$B72)</f>
        <v>330</v>
      </c>
      <c r="GD72" s="78">
        <f>AVERAGEIFS('WEEKLY DATA'!GD$11:GD$14576,'WEEKLY DATA'!$A$11:$A$14576,'MONTHLY DATA'!$A72,'WEEKLY DATA'!$B$11:$B$14576,'MONTHLY DATA'!$B72)</f>
        <v>325</v>
      </c>
      <c r="GE72" s="154">
        <f t="shared" si="18"/>
        <v>-7.1428571428571397E-2</v>
      </c>
      <c r="GF72" s="169">
        <f>AVERAGEIFS('WEEKLY DATA'!GF$11:GF$14576,'WEEKLY DATA'!$A$11:$A$14576,'MONTHLY DATA'!$A72,'WEEKLY DATA'!$B$11:$B$14576,'MONTHLY DATA'!$B72)</f>
        <v>307.5</v>
      </c>
      <c r="GG72" s="78">
        <f>AVERAGEIFS('WEEKLY DATA'!GG$11:GG$14576,'WEEKLY DATA'!$A$11:$A$14576,'MONTHLY DATA'!$A72,'WEEKLY DATA'!$B$11:$B$14576,'MONTHLY DATA'!$B72)</f>
        <v>317.5</v>
      </c>
      <c r="GH72" s="78">
        <f>AVERAGEIFS('WEEKLY DATA'!GH$11:GH$14576,'WEEKLY DATA'!$A$11:$A$14576,'MONTHLY DATA'!$A72,'WEEKLY DATA'!$B$11:$B$14576,'MONTHLY DATA'!$B72)</f>
        <v>312.5</v>
      </c>
      <c r="GI72" s="154">
        <f t="shared" si="52"/>
        <v>-7.5443786982248517E-2</v>
      </c>
      <c r="GJ72" s="78">
        <f>AVERAGEIFS('WEEKLY DATA'!GJ$11:GJ$14576,'WEEKLY DATA'!$A$11:$A$14576,'MONTHLY DATA'!$A72,'WEEKLY DATA'!$B$11:$B$14576,'MONTHLY DATA'!$B72)</f>
        <v>316.25</v>
      </c>
      <c r="GK72" s="78">
        <f>AVERAGEIFS('WEEKLY DATA'!GK$11:GK$14576,'WEEKLY DATA'!$A$11:$A$14576,'MONTHLY DATA'!$A72,'WEEKLY DATA'!$B$11:$B$14576,'MONTHLY DATA'!$B72)</f>
        <v>326.25</v>
      </c>
      <c r="GL72" s="78">
        <f>AVERAGEIFS('WEEKLY DATA'!GL$11:GL$14576,'WEEKLY DATA'!$A$11:$A$14576,'MONTHLY DATA'!$A72,'WEEKLY DATA'!$B$11:$B$14576,'MONTHLY DATA'!$B72)</f>
        <v>321.25</v>
      </c>
      <c r="GM72" s="154">
        <f t="shared" si="53"/>
        <v>-6.3411078717201197E-2</v>
      </c>
      <c r="GN72" s="78">
        <f>AVERAGEIFS('WEEKLY DATA'!GN$11:GN$14576,'WEEKLY DATA'!$A$11:$A$14576,'MONTHLY DATA'!$A72,'WEEKLY DATA'!$B$11:$B$14576,'MONTHLY DATA'!$B72)</f>
        <v>361.25</v>
      </c>
      <c r="GO72" s="78">
        <f>AVERAGEIFS('WEEKLY DATA'!GO$11:GO$14576,'WEEKLY DATA'!$A$11:$A$14576,'MONTHLY DATA'!$A72,'WEEKLY DATA'!$B$11:$B$14576,'MONTHLY DATA'!$B72)</f>
        <v>371.25</v>
      </c>
      <c r="GP72" s="78">
        <f>AVERAGEIFS('WEEKLY DATA'!GP$11:GP$14576,'WEEKLY DATA'!$A$11:$A$14576,'MONTHLY DATA'!$A72,'WEEKLY DATA'!$B$11:$B$14576,'MONTHLY DATA'!$B72)</f>
        <v>366.25</v>
      </c>
      <c r="GQ72" s="154">
        <f t="shared" si="54"/>
        <v>6.4680232558139483E-2</v>
      </c>
      <c r="GR72" s="78"/>
    </row>
    <row r="73" spans="1:200" ht="15.75" x14ac:dyDescent="0.25">
      <c r="A73">
        <f t="shared" si="4"/>
        <v>3</v>
      </c>
      <c r="B73">
        <f t="shared" si="5"/>
        <v>2015</v>
      </c>
      <c r="C73" s="86">
        <v>42064</v>
      </c>
      <c r="D73" s="78">
        <f>AVERAGEIFS('WEEKLY DATA'!D$11:D$14576,'WEEKLY DATA'!$A$11:$A$14576,'MONTHLY DATA'!$A73,'WEEKLY DATA'!$B$11:$B$14576,'MONTHLY DATA'!$B73)</f>
        <v>358.75</v>
      </c>
      <c r="E73" s="78">
        <f>AVERAGEIFS('WEEKLY DATA'!E$11:E$14576,'WEEKLY DATA'!$A$11:$A$14576,'MONTHLY DATA'!$A73,'WEEKLY DATA'!$B$11:$B$14576,'MONTHLY DATA'!$B73)</f>
        <v>352.5</v>
      </c>
      <c r="F73" s="78">
        <f>AVERAGEIFS('WEEKLY DATA'!F$11:F$14576,'WEEKLY DATA'!$A$11:$A$14576,'MONTHLY DATA'!$A73,'WEEKLY DATA'!$B$11:$B$14576,'MONTHLY DATA'!$B73)</f>
        <v>355.625</v>
      </c>
      <c r="G73" s="154">
        <f t="shared" si="6"/>
        <v>-2.2336769759450203E-2</v>
      </c>
      <c r="H73" s="169">
        <f>AVERAGEIFS('WEEKLY DATA'!H$11:H$14576,'WEEKLY DATA'!$A$11:$A$14576,'MONTHLY DATA'!$A73,'WEEKLY DATA'!$B$11:$B$14576,'MONTHLY DATA'!$B73)</f>
        <v>457.5</v>
      </c>
      <c r="I73" s="78">
        <f>AVERAGEIFS('WEEKLY DATA'!I$11:I$14576,'WEEKLY DATA'!$A$11:$A$14576,'MONTHLY DATA'!$A73,'WEEKLY DATA'!$B$11:$B$14576,'MONTHLY DATA'!$B73)</f>
        <v>467.5</v>
      </c>
      <c r="J73" s="78">
        <f>AVERAGEIFS('WEEKLY DATA'!J$11:J$14576,'WEEKLY DATA'!$A$11:$A$14576,'MONTHLY DATA'!$A73,'WEEKLY DATA'!$B$11:$B$14576,'MONTHLY DATA'!$B73)</f>
        <v>462.5</v>
      </c>
      <c r="K73" s="154">
        <f t="shared" si="19"/>
        <v>5.4347826086955653E-3</v>
      </c>
      <c r="L73" s="169">
        <f>AVERAGEIFS('WEEKLY DATA'!L$11:L$14576,'WEEKLY DATA'!$A$11:$A$14576,'MONTHLY DATA'!$A73,'WEEKLY DATA'!$B$11:$B$14576,'MONTHLY DATA'!$B73)</f>
        <v>357.5</v>
      </c>
      <c r="M73" s="78">
        <f>AVERAGEIFS('WEEKLY DATA'!M$11:M$14576,'WEEKLY DATA'!$A$11:$A$14576,'MONTHLY DATA'!$A73,'WEEKLY DATA'!$B$11:$B$14576,'MONTHLY DATA'!$B73)</f>
        <v>367.5</v>
      </c>
      <c r="N73" s="78">
        <f>AVERAGEIFS('WEEKLY DATA'!N$11:N$14576,'WEEKLY DATA'!$A$11:$A$14576,'MONTHLY DATA'!$A73,'WEEKLY DATA'!$B$11:$B$14576,'MONTHLY DATA'!$B73)</f>
        <v>362.5</v>
      </c>
      <c r="O73" s="154">
        <f t="shared" si="20"/>
        <v>-2.0270270270270285E-2</v>
      </c>
      <c r="P73" s="169">
        <f>AVERAGEIFS('WEEKLY DATA'!P$11:P$14576,'WEEKLY DATA'!$A$11:$A$14576,'MONTHLY DATA'!$A73,'WEEKLY DATA'!$B$11:$B$14576,'MONTHLY DATA'!$B73)</f>
        <v>343.75</v>
      </c>
      <c r="Q73" s="78">
        <f>AVERAGEIFS('WEEKLY DATA'!Q$11:Q$14576,'WEEKLY DATA'!$A$11:$A$14576,'MONTHLY DATA'!$A73,'WEEKLY DATA'!$B$11:$B$14576,'MONTHLY DATA'!$B73)</f>
        <v>353.75</v>
      </c>
      <c r="R73" s="78">
        <f>AVERAGEIFS('WEEKLY DATA'!R$11:R$14576,'WEEKLY DATA'!$A$11:$A$14576,'MONTHLY DATA'!$A73,'WEEKLY DATA'!$B$11:$B$14576,'MONTHLY DATA'!$B73)</f>
        <v>348.75</v>
      </c>
      <c r="S73" s="154">
        <f t="shared" si="21"/>
        <v>1.0869565217391353E-2</v>
      </c>
      <c r="T73" s="169">
        <f>AVERAGEIFS('WEEKLY DATA'!T$11:T$14576,'WEEKLY DATA'!$A$11:$A$14576,'MONTHLY DATA'!$A73,'WEEKLY DATA'!$B$11:$B$14576,'MONTHLY DATA'!$B73)</f>
        <v>314.375</v>
      </c>
      <c r="U73" s="78">
        <f>AVERAGEIFS('WEEKLY DATA'!U$11:U$14576,'WEEKLY DATA'!$A$11:$A$14576,'MONTHLY DATA'!$A73,'WEEKLY DATA'!$B$11:$B$14576,'MONTHLY DATA'!$B73)</f>
        <v>324.375</v>
      </c>
      <c r="V73" s="78">
        <f>AVERAGEIFS('WEEKLY DATA'!V$11:V$14576,'WEEKLY DATA'!$A$11:$A$14576,'MONTHLY DATA'!$A73,'WEEKLY DATA'!$B$11:$B$14576,'MONTHLY DATA'!$B73)</f>
        <v>319.375</v>
      </c>
      <c r="W73" s="154">
        <f t="shared" si="7"/>
        <v>-5.8365758754863606E-3</v>
      </c>
      <c r="X73" s="169">
        <f>AVERAGEIFS('WEEKLY DATA'!X$11:X$14576,'WEEKLY DATA'!$A$11:$A$14576,'MONTHLY DATA'!$A73,'WEEKLY DATA'!$B$11:$B$14576,'MONTHLY DATA'!$B73)</f>
        <v>307.5</v>
      </c>
      <c r="Y73" s="78">
        <f>AVERAGEIFS('WEEKLY DATA'!Y$11:Y$14576,'WEEKLY DATA'!$A$11:$A$14576,'MONTHLY DATA'!$A73,'WEEKLY DATA'!$B$11:$B$14576,'MONTHLY DATA'!$B73)</f>
        <v>317.5</v>
      </c>
      <c r="Z73" s="78">
        <f>AVERAGEIFS('WEEKLY DATA'!Z$11:Z$14576,'WEEKLY DATA'!$A$11:$A$14576,'MONTHLY DATA'!$A73,'WEEKLY DATA'!$B$11:$B$14576,'MONTHLY DATA'!$B73)</f>
        <v>312.5</v>
      </c>
      <c r="AA73" s="154">
        <f t="shared" si="22"/>
        <v>8.0645161290322509E-3</v>
      </c>
      <c r="AB73" s="169">
        <f>AVERAGEIFS('WEEKLY DATA'!AB$11:AB$14576,'WEEKLY DATA'!$A$11:$A$14576,'MONTHLY DATA'!$A73,'WEEKLY DATA'!$B$11:$B$14576,'MONTHLY DATA'!$B73)</f>
        <v>328.75</v>
      </c>
      <c r="AC73" s="78">
        <f>AVERAGEIFS('WEEKLY DATA'!AC$11:AC$14576,'WEEKLY DATA'!$A$11:$A$14576,'MONTHLY DATA'!$A73,'WEEKLY DATA'!$B$11:$B$14576,'MONTHLY DATA'!$B73)</f>
        <v>338.75</v>
      </c>
      <c r="AD73" s="78">
        <f>AVERAGEIFS('WEEKLY DATA'!AD$11:AD$14576,'WEEKLY DATA'!$A$11:$A$14576,'MONTHLY DATA'!$A73,'WEEKLY DATA'!$B$11:$B$14576,'MONTHLY DATA'!$B73)</f>
        <v>333.75</v>
      </c>
      <c r="AE73" s="154">
        <f t="shared" si="23"/>
        <v>3.759398496240518E-3</v>
      </c>
      <c r="AF73" s="169">
        <f>AVERAGEIFS('WEEKLY DATA'!AF$11:AF$14576,'WEEKLY DATA'!$A$11:$A$14576,'MONTHLY DATA'!$A73,'WEEKLY DATA'!$B$11:$B$14576,'MONTHLY DATA'!$B73)</f>
        <v>318.125</v>
      </c>
      <c r="AG73" s="78">
        <f>AVERAGEIFS('WEEKLY DATA'!AG$11:AG$14576,'WEEKLY DATA'!$A$11:$A$14576,'MONTHLY DATA'!$A73,'WEEKLY DATA'!$B$11:$B$14576,'MONTHLY DATA'!$B73)</f>
        <v>328.125</v>
      </c>
      <c r="AH73" s="78">
        <f>AVERAGEIFS('WEEKLY DATA'!AH$11:AH$14576,'WEEKLY DATA'!$A$11:$A$14576,'MONTHLY DATA'!$A73,'WEEKLY DATA'!$B$11:$B$14576,'MONTHLY DATA'!$B73)</f>
        <v>323.125</v>
      </c>
      <c r="AI73" s="154">
        <f t="shared" si="24"/>
        <v>2.1739130434782705E-2</v>
      </c>
      <c r="AJ73" s="169">
        <f>AVERAGEIFS('WEEKLY DATA'!AJ$11:AJ$14576,'WEEKLY DATA'!$A$11:$A$14576,'MONTHLY DATA'!$A73,'WEEKLY DATA'!$B$11:$B$14576,'MONTHLY DATA'!$B73)</f>
        <v>334.375</v>
      </c>
      <c r="AK73" s="78">
        <f>AVERAGEIFS('WEEKLY DATA'!AK$11:AK$14576,'WEEKLY DATA'!$A$11:$A$14576,'MONTHLY DATA'!$A73,'WEEKLY DATA'!$B$11:$B$14576,'MONTHLY DATA'!$B73)</f>
        <v>344.375</v>
      </c>
      <c r="AL73" s="78">
        <f>AVERAGEIFS('WEEKLY DATA'!AL$11:AL$14576,'WEEKLY DATA'!$A$11:$A$14576,'MONTHLY DATA'!$A73,'WEEKLY DATA'!$B$11:$B$14576,'MONTHLY DATA'!$B73)</f>
        <v>339.375</v>
      </c>
      <c r="AM73" s="154">
        <f t="shared" si="8"/>
        <v>-5.494505494505475E-3</v>
      </c>
      <c r="AN73" s="169">
        <f>AVERAGEIFS('WEEKLY DATA'!AN$11:AN$14576,'WEEKLY DATA'!$A$11:$A$14576,'MONTHLY DATA'!$A73,'WEEKLY DATA'!$B$11:$B$14576,'MONTHLY DATA'!$B73)</f>
        <v>328.125</v>
      </c>
      <c r="AO73" s="78">
        <f>AVERAGEIFS('WEEKLY DATA'!AO$11:AO$14576,'WEEKLY DATA'!$A$11:$A$14576,'MONTHLY DATA'!$A73,'WEEKLY DATA'!$B$11:$B$14576,'MONTHLY DATA'!$B73)</f>
        <v>338.125</v>
      </c>
      <c r="AP73" s="78">
        <f>AVERAGEIFS('WEEKLY DATA'!AP$11:AP$14576,'WEEKLY DATA'!$A$11:$A$14576,'MONTHLY DATA'!$A73,'WEEKLY DATA'!$B$11:$B$14576,'MONTHLY DATA'!$B73)</f>
        <v>333.125</v>
      </c>
      <c r="AQ73" s="154">
        <f t="shared" si="25"/>
        <v>5.6603773584906758E-3</v>
      </c>
      <c r="AR73" s="169">
        <f>AVERAGEIFS('WEEKLY DATA'!AR$11:AR$14576,'WEEKLY DATA'!$A$11:$A$14576,'MONTHLY DATA'!$A73,'WEEKLY DATA'!$B$11:$B$14576,'MONTHLY DATA'!$B73)</f>
        <v>351.875</v>
      </c>
      <c r="AS73" s="78">
        <f>AVERAGEIFS('WEEKLY DATA'!AS$11:AS$14576,'WEEKLY DATA'!$A$11:$A$14576,'MONTHLY DATA'!$A73,'WEEKLY DATA'!$B$11:$B$14576,'MONTHLY DATA'!$B73)</f>
        <v>361.875</v>
      </c>
      <c r="AT73" s="78">
        <f>AVERAGEIFS('WEEKLY DATA'!AT$11:AT$14576,'WEEKLY DATA'!$A$11:$A$14576,'MONTHLY DATA'!$A73,'WEEKLY DATA'!$B$11:$B$14576,'MONTHLY DATA'!$B73)</f>
        <v>356.875</v>
      </c>
      <c r="AU73" s="154">
        <f t="shared" si="26"/>
        <v>1.7543859649122862E-3</v>
      </c>
      <c r="AV73" s="169">
        <f>AVERAGEIFS('WEEKLY DATA'!AV$11:AV$14576,'WEEKLY DATA'!$A$11:$A$14576,'MONTHLY DATA'!$A73,'WEEKLY DATA'!$B$11:$B$14576,'MONTHLY DATA'!$B73)</f>
        <v>335</v>
      </c>
      <c r="AW73" s="78">
        <f>AVERAGEIFS('WEEKLY DATA'!AW$11:AW$14576,'WEEKLY DATA'!$A$11:$A$14576,'MONTHLY DATA'!$A73,'WEEKLY DATA'!$B$11:$B$14576,'MONTHLY DATA'!$B73)</f>
        <v>345</v>
      </c>
      <c r="AX73" s="78">
        <f>AVERAGEIFS('WEEKLY DATA'!AX$11:AX$14576,'WEEKLY DATA'!$A$11:$A$14576,'MONTHLY DATA'!$A73,'WEEKLY DATA'!$B$11:$B$14576,'MONTHLY DATA'!$B73)</f>
        <v>340</v>
      </c>
      <c r="AY73" s="154">
        <f t="shared" si="27"/>
        <v>1.1152416356877248E-2</v>
      </c>
      <c r="AZ73" s="169">
        <f>AVERAGEIFS('WEEKLY DATA'!AZ$11:AZ$14576,'WEEKLY DATA'!$A$11:$A$14576,'MONTHLY DATA'!$A73,'WEEKLY DATA'!$B$11:$B$14576,'MONTHLY DATA'!$B73)</f>
        <v>283.125</v>
      </c>
      <c r="BA73" s="78">
        <f>AVERAGEIFS('WEEKLY DATA'!BA$11:BA$14576,'WEEKLY DATA'!$A$11:$A$14576,'MONTHLY DATA'!$A73,'WEEKLY DATA'!$B$11:$B$14576,'MONTHLY DATA'!$B73)</f>
        <v>293.125</v>
      </c>
      <c r="BB73" s="78">
        <f>AVERAGEIFS('WEEKLY DATA'!BB$11:BB$14576,'WEEKLY DATA'!$A$11:$A$14576,'MONTHLY DATA'!$A73,'WEEKLY DATA'!$B$11:$B$14576,'MONTHLY DATA'!$B73)</f>
        <v>288.125</v>
      </c>
      <c r="BC73" s="154">
        <f t="shared" si="9"/>
        <v>-6.4655172413793371E-3</v>
      </c>
      <c r="BD73" s="169">
        <f>AVERAGEIFS('WEEKLY DATA'!BD$11:BD$14576,'WEEKLY DATA'!$A$11:$A$14576,'MONTHLY DATA'!$A73,'WEEKLY DATA'!$B$11:$B$14576,'MONTHLY DATA'!$B73)</f>
        <v>277.5</v>
      </c>
      <c r="BE73" s="78">
        <f>AVERAGEIFS('WEEKLY DATA'!BE$11:BE$14576,'WEEKLY DATA'!$A$11:$A$14576,'MONTHLY DATA'!$A73,'WEEKLY DATA'!$B$11:$B$14576,'MONTHLY DATA'!$B73)</f>
        <v>287.5</v>
      </c>
      <c r="BF73" s="78">
        <f>AVERAGEIFS('WEEKLY DATA'!BF$11:BF$14576,'WEEKLY DATA'!$A$11:$A$14576,'MONTHLY DATA'!$A73,'WEEKLY DATA'!$B$11:$B$14576,'MONTHLY DATA'!$B73)</f>
        <v>282.5</v>
      </c>
      <c r="BG73" s="154">
        <f t="shared" si="28"/>
        <v>4.4444444444444731E-3</v>
      </c>
      <c r="BH73" s="169">
        <f>AVERAGEIFS('WEEKLY DATA'!BH$11:BH$14576,'WEEKLY DATA'!$A$11:$A$14576,'MONTHLY DATA'!$A73,'WEEKLY DATA'!$B$11:$B$14576,'MONTHLY DATA'!$B73)</f>
        <v>313.125</v>
      </c>
      <c r="BI73" s="78">
        <f>AVERAGEIFS('WEEKLY DATA'!BI$11:BI$14576,'WEEKLY DATA'!$A$11:$A$14576,'MONTHLY DATA'!$A73,'WEEKLY DATA'!$B$11:$B$14576,'MONTHLY DATA'!$B73)</f>
        <v>323.125</v>
      </c>
      <c r="BJ73" s="78">
        <f>AVERAGEIFS('WEEKLY DATA'!BJ$11:BJ$14576,'WEEKLY DATA'!$A$11:$A$14576,'MONTHLY DATA'!$A73,'WEEKLY DATA'!$B$11:$B$14576,'MONTHLY DATA'!$B73)</f>
        <v>318.125</v>
      </c>
      <c r="BK73" s="154">
        <f t="shared" si="29"/>
        <v>-5.859375E-3</v>
      </c>
      <c r="BL73" s="169">
        <f>AVERAGEIFS('WEEKLY DATA'!BL$11:BL$14576,'WEEKLY DATA'!$A$11:$A$14576,'MONTHLY DATA'!$A73,'WEEKLY DATA'!$B$11:$B$14576,'MONTHLY DATA'!$B73)</f>
        <v>278.125</v>
      </c>
      <c r="BM73" s="78">
        <f>AVERAGEIFS('WEEKLY DATA'!BM$11:BM$14576,'WEEKLY DATA'!$A$11:$A$14576,'MONTHLY DATA'!$A73,'WEEKLY DATA'!$B$11:$B$14576,'MONTHLY DATA'!$B73)</f>
        <v>288.125</v>
      </c>
      <c r="BN73" s="78">
        <f>AVERAGEIFS('WEEKLY DATA'!BN$11:BN$14576,'WEEKLY DATA'!$A$11:$A$14576,'MONTHLY DATA'!$A73,'WEEKLY DATA'!$B$11:$B$14576,'MONTHLY DATA'!$B73)</f>
        <v>283.125</v>
      </c>
      <c r="BO73" s="154">
        <f t="shared" si="30"/>
        <v>-6.5789473684210176E-3</v>
      </c>
      <c r="BP73" s="78">
        <f>AVERAGEIFS('WEEKLY DATA'!BP$11:BP$14576,'WEEKLY DATA'!$A$11:$A$14576,'MONTHLY DATA'!$A73,'WEEKLY DATA'!$B$11:$B$14576,'MONTHLY DATA'!$B73)</f>
        <v>322.5</v>
      </c>
      <c r="BQ73" s="78">
        <f>AVERAGEIFS('WEEKLY DATA'!BQ$11:BQ$14576,'WEEKLY DATA'!$A$11:$A$14576,'MONTHLY DATA'!$A73,'WEEKLY DATA'!$B$11:$B$14576,'MONTHLY DATA'!$B73)</f>
        <v>332.5</v>
      </c>
      <c r="BR73" s="78">
        <f>AVERAGEIFS('WEEKLY DATA'!BR$11:BR$14576,'WEEKLY DATA'!$A$11:$A$14576,'MONTHLY DATA'!$A73,'WEEKLY DATA'!$B$11:$B$14576,'MONTHLY DATA'!$B73)</f>
        <v>327.5</v>
      </c>
      <c r="BS73" s="154">
        <f t="shared" si="10"/>
        <v>-7.575757575757569E-3</v>
      </c>
      <c r="BT73" s="78">
        <f>AVERAGEIFS('WEEKLY DATA'!BT$11:BT$14576,'WEEKLY DATA'!$A$11:$A$14576,'MONTHLY DATA'!$A73,'WEEKLY DATA'!$B$11:$B$14576,'MONTHLY DATA'!$B73)</f>
        <v>315</v>
      </c>
      <c r="BU73" s="78">
        <f>AVERAGEIFS('WEEKLY DATA'!BU$11:BU$14576,'WEEKLY DATA'!$A$11:$A$14576,'MONTHLY DATA'!$A73,'WEEKLY DATA'!$B$11:$B$14576,'MONTHLY DATA'!$B73)</f>
        <v>325</v>
      </c>
      <c r="BV73" s="78">
        <f>AVERAGEIFS('WEEKLY DATA'!BV$11:BV$14576,'WEEKLY DATA'!$A$11:$A$14576,'MONTHLY DATA'!$A73,'WEEKLY DATA'!$B$11:$B$14576,'MONTHLY DATA'!$B73)</f>
        <v>320</v>
      </c>
      <c r="BW73" s="154">
        <f t="shared" si="31"/>
        <v>0</v>
      </c>
      <c r="BX73" s="78">
        <f>AVERAGEIFS('WEEKLY DATA'!BX$11:BX$14576,'WEEKLY DATA'!$A$11:$A$14576,'MONTHLY DATA'!$A73,'WEEKLY DATA'!$B$11:$B$14576,'MONTHLY DATA'!$B73)</f>
        <v>318.125</v>
      </c>
      <c r="BY73" s="78">
        <f>AVERAGEIFS('WEEKLY DATA'!BY$11:BY$14576,'WEEKLY DATA'!$A$11:$A$14576,'MONTHLY DATA'!$A73,'WEEKLY DATA'!$B$11:$B$14576,'MONTHLY DATA'!$B73)</f>
        <v>328.125</v>
      </c>
      <c r="BZ73" s="78">
        <f>AVERAGEIFS('WEEKLY DATA'!BZ$11:BZ$14576,'WEEKLY DATA'!$A$11:$A$14576,'MONTHLY DATA'!$A73,'WEEKLY DATA'!$B$11:$B$14576,'MONTHLY DATA'!$B73)</f>
        <v>323.125</v>
      </c>
      <c r="CA73" s="154">
        <f t="shared" si="32"/>
        <v>-5.7692307692307487E-3</v>
      </c>
      <c r="CB73" s="78">
        <f>AVERAGEIFS('WEEKLY DATA'!CB$11:CB$14576,'WEEKLY DATA'!$A$11:$A$14576,'MONTHLY DATA'!$A73,'WEEKLY DATA'!$B$11:$B$14576,'MONTHLY DATA'!$B73)</f>
        <v>448.75</v>
      </c>
      <c r="CC73" s="78">
        <f>AVERAGEIFS('WEEKLY DATA'!CC$11:CC$14576,'WEEKLY DATA'!$A$11:$A$14576,'MONTHLY DATA'!$A73,'WEEKLY DATA'!$B$11:$B$14576,'MONTHLY DATA'!$B73)</f>
        <v>458.75</v>
      </c>
      <c r="CD73" s="78">
        <f>AVERAGEIFS('WEEKLY DATA'!CD$11:CD$14576,'WEEKLY DATA'!$A$11:$A$14576,'MONTHLY DATA'!$A73,'WEEKLY DATA'!$B$11:$B$14576,'MONTHLY DATA'!$B73)</f>
        <v>453.75</v>
      </c>
      <c r="CE73" s="154">
        <f t="shared" si="33"/>
        <v>0.3698113207547169</v>
      </c>
      <c r="CF73" s="78">
        <f>AVERAGEIFS('WEEKLY DATA'!CF$11:CF$14576,'WEEKLY DATA'!$A$11:$A$14576,'MONTHLY DATA'!$A73,'WEEKLY DATA'!$B$11:$B$14576,'MONTHLY DATA'!$B73)</f>
        <v>285.625</v>
      </c>
      <c r="CG73" s="78">
        <f>AVERAGEIFS('WEEKLY DATA'!CG$11:CG$14576,'WEEKLY DATA'!$A$11:$A$14576,'MONTHLY DATA'!$A73,'WEEKLY DATA'!$B$11:$B$14576,'MONTHLY DATA'!$B73)</f>
        <v>295.625</v>
      </c>
      <c r="CH73" s="78">
        <f>AVERAGEIFS('WEEKLY DATA'!CH$11:CH$14576,'WEEKLY DATA'!$A$11:$A$14576,'MONTHLY DATA'!$A73,'WEEKLY DATA'!$B$11:$B$14576,'MONTHLY DATA'!$B73)</f>
        <v>290.625</v>
      </c>
      <c r="CI73" s="154">
        <f t="shared" si="11"/>
        <v>-2.1459227467811592E-3</v>
      </c>
      <c r="CJ73" s="78">
        <f>AVERAGEIFS('WEEKLY DATA'!CJ$11:CJ$14576,'WEEKLY DATA'!$A$11:$A$14576,'MONTHLY DATA'!$A73,'WEEKLY DATA'!$B$11:$B$14576,'MONTHLY DATA'!$B73)</f>
        <v>280</v>
      </c>
      <c r="CK73" s="78">
        <f>AVERAGEIFS('WEEKLY DATA'!CK$11:CK$14576,'WEEKLY DATA'!$A$11:$A$14576,'MONTHLY DATA'!$A73,'WEEKLY DATA'!$B$11:$B$14576,'MONTHLY DATA'!$B73)</f>
        <v>290</v>
      </c>
      <c r="CL73" s="78">
        <f>AVERAGEIFS('WEEKLY DATA'!CL$11:CL$14576,'WEEKLY DATA'!$A$11:$A$14576,'MONTHLY DATA'!$A73,'WEEKLY DATA'!$B$11:$B$14576,'MONTHLY DATA'!$B73)</f>
        <v>285</v>
      </c>
      <c r="CM73" s="154">
        <f t="shared" si="34"/>
        <v>8.8495575221239076E-3</v>
      </c>
      <c r="CN73" s="78">
        <f>AVERAGEIFS('WEEKLY DATA'!CN$11:CN$14576,'WEEKLY DATA'!$A$11:$A$14576,'MONTHLY DATA'!$A73,'WEEKLY DATA'!$B$11:$B$14576,'MONTHLY DATA'!$B73)</f>
        <v>285</v>
      </c>
      <c r="CO73" s="78">
        <f>AVERAGEIFS('WEEKLY DATA'!CO$11:CO$14576,'WEEKLY DATA'!$A$11:$A$14576,'MONTHLY DATA'!$A73,'WEEKLY DATA'!$B$11:$B$14576,'MONTHLY DATA'!$B73)</f>
        <v>295</v>
      </c>
      <c r="CP73" s="78">
        <f>AVERAGEIFS('WEEKLY DATA'!CP$11:CP$14576,'WEEKLY DATA'!$A$11:$A$14576,'MONTHLY DATA'!$A73,'WEEKLY DATA'!$B$11:$B$14576,'MONTHLY DATA'!$B73)</f>
        <v>290</v>
      </c>
      <c r="CQ73" s="154">
        <f t="shared" si="35"/>
        <v>8.6956521739129933E-3</v>
      </c>
      <c r="CR73" s="78">
        <f>AVERAGEIFS('WEEKLY DATA'!CR$11:CR$14576,'WEEKLY DATA'!$A$11:$A$14576,'MONTHLY DATA'!$A73,'WEEKLY DATA'!$B$11:$B$14576,'MONTHLY DATA'!$B73)</f>
        <v>418.75</v>
      </c>
      <c r="CS73" s="78">
        <f>AVERAGEIFS('WEEKLY DATA'!CS$11:CS$14576,'WEEKLY DATA'!$A$11:$A$14576,'MONTHLY DATA'!$A73,'WEEKLY DATA'!$B$11:$B$14576,'MONTHLY DATA'!$B73)</f>
        <v>428.75</v>
      </c>
      <c r="CT73" s="78">
        <f>AVERAGEIFS('WEEKLY DATA'!CT$11:CT$14576,'WEEKLY DATA'!$A$11:$A$14576,'MONTHLY DATA'!$A73,'WEEKLY DATA'!$B$11:$B$14576,'MONTHLY DATA'!$B73)</f>
        <v>423.75</v>
      </c>
      <c r="CU73" s="154">
        <f t="shared" si="36"/>
        <v>0.31395348837209291</v>
      </c>
      <c r="CV73" s="169">
        <f>AVERAGEIFS('WEEKLY DATA'!CV$11:CV$14576,'WEEKLY DATA'!$A$11:$A$14576,'MONTHLY DATA'!$A73,'WEEKLY DATA'!$B$11:$B$14576,'MONTHLY DATA'!$B73)</f>
        <v>310.625</v>
      </c>
      <c r="CW73" s="78">
        <f>AVERAGEIFS('WEEKLY DATA'!CW$11:CW$14576,'WEEKLY DATA'!$A$11:$A$14576,'MONTHLY DATA'!$A73,'WEEKLY DATA'!$B$11:$B$14576,'MONTHLY DATA'!$B73)</f>
        <v>320.625</v>
      </c>
      <c r="CX73" s="78">
        <f>AVERAGEIFS('WEEKLY DATA'!CX$11:CX$14576,'WEEKLY DATA'!$A$11:$A$14576,'MONTHLY DATA'!$A73,'WEEKLY DATA'!$B$11:$B$14576,'MONTHLY DATA'!$B73)</f>
        <v>315.625</v>
      </c>
      <c r="CY73" s="154">
        <f t="shared" si="12"/>
        <v>-2.5096525096525046E-2</v>
      </c>
      <c r="CZ73" s="169">
        <f>AVERAGEIFS('WEEKLY DATA'!CZ$11:CZ$14576,'WEEKLY DATA'!$A$11:$A$14576,'MONTHLY DATA'!$A73,'WEEKLY DATA'!$B$11:$B$14576,'MONTHLY DATA'!$B73)</f>
        <v>305</v>
      </c>
      <c r="DA73" s="78">
        <f>AVERAGEIFS('WEEKLY DATA'!DA$11:DA$14576,'WEEKLY DATA'!$A$11:$A$14576,'MONTHLY DATA'!$A73,'WEEKLY DATA'!$B$11:$B$14576,'MONTHLY DATA'!$B73)</f>
        <v>315</v>
      </c>
      <c r="DB73" s="78">
        <f>AVERAGEIFS('WEEKLY DATA'!DB$11:DB$14576,'WEEKLY DATA'!$A$11:$A$14576,'MONTHLY DATA'!$A73,'WEEKLY DATA'!$B$11:$B$14576,'MONTHLY DATA'!$B73)</f>
        <v>310</v>
      </c>
      <c r="DC73" s="154">
        <f t="shared" si="37"/>
        <v>-8.0000000000000071E-3</v>
      </c>
      <c r="DD73" s="78">
        <f>AVERAGEIFS('WEEKLY DATA'!DD$11:DD$14576,'WEEKLY DATA'!$A$11:$A$14576,'MONTHLY DATA'!$A73,'WEEKLY DATA'!$B$11:$B$14576,'MONTHLY DATA'!$B73)</f>
        <v>308.75</v>
      </c>
      <c r="DE73" s="78">
        <f>AVERAGEIFS('WEEKLY DATA'!DE$11:DE$14576,'WEEKLY DATA'!$A$11:$A$14576,'MONTHLY DATA'!$A73,'WEEKLY DATA'!$B$11:$B$14576,'MONTHLY DATA'!$B73)</f>
        <v>318.75</v>
      </c>
      <c r="DF73" s="78">
        <f>AVERAGEIFS('WEEKLY DATA'!DF$11:DF$14576,'WEEKLY DATA'!$A$11:$A$14576,'MONTHLY DATA'!$A73,'WEEKLY DATA'!$B$11:$B$14576,'MONTHLY DATA'!$B73)</f>
        <v>313.75</v>
      </c>
      <c r="DG73" s="154">
        <f t="shared" si="38"/>
        <v>-1.1811023622047223E-2</v>
      </c>
      <c r="DH73" s="78">
        <f>AVERAGEIFS('WEEKLY DATA'!DH$11:DH$14576,'WEEKLY DATA'!$A$11:$A$14576,'MONTHLY DATA'!$A73,'WEEKLY DATA'!$B$11:$B$14576,'MONTHLY DATA'!$B73)</f>
        <v>453.75</v>
      </c>
      <c r="DI73" s="78">
        <f>AVERAGEIFS('WEEKLY DATA'!DI$11:DI$14576,'WEEKLY DATA'!$A$11:$A$14576,'MONTHLY DATA'!$A73,'WEEKLY DATA'!$B$11:$B$14576,'MONTHLY DATA'!$B73)</f>
        <v>463.75</v>
      </c>
      <c r="DJ73" s="78">
        <f>AVERAGEIFS('WEEKLY DATA'!DJ$11:DJ$14576,'WEEKLY DATA'!$A$11:$A$14576,'MONTHLY DATA'!$A73,'WEEKLY DATA'!$B$11:$B$14576,'MONTHLY DATA'!$B73)</f>
        <v>458.75</v>
      </c>
      <c r="DK73" s="154">
        <f t="shared" si="39"/>
        <v>0.28771929824561404</v>
      </c>
      <c r="DL73" s="169">
        <f>AVERAGEIFS('WEEKLY DATA'!DL$11:DL$14576,'WEEKLY DATA'!$A$11:$A$14576,'MONTHLY DATA'!$A73,'WEEKLY DATA'!$B$11:$B$14576,'MONTHLY DATA'!$B73)</f>
        <v>290.625</v>
      </c>
      <c r="DM73" s="78">
        <f>AVERAGEIFS('WEEKLY DATA'!DM$11:DM$14576,'WEEKLY DATA'!$A$11:$A$14576,'MONTHLY DATA'!$A73,'WEEKLY DATA'!$B$11:$B$14576,'MONTHLY DATA'!$B73)</f>
        <v>300.625</v>
      </c>
      <c r="DN73" s="78">
        <f>AVERAGEIFS('WEEKLY DATA'!DN$11:DN$14576,'WEEKLY DATA'!$A$11:$A$14576,'MONTHLY DATA'!$A73,'WEEKLY DATA'!$B$11:$B$14576,'MONTHLY DATA'!$B73)</f>
        <v>295.625</v>
      </c>
      <c r="DO73" s="154">
        <f t="shared" si="13"/>
        <v>-1.0460251046025104E-2</v>
      </c>
      <c r="DP73" s="78">
        <f>AVERAGEIFS('WEEKLY DATA'!DP$11:DP$14576,'WEEKLY DATA'!$A$11:$A$14576,'MONTHLY DATA'!$A73,'WEEKLY DATA'!$B$11:$B$14576,'MONTHLY DATA'!$B73)</f>
        <v>286.25</v>
      </c>
      <c r="DQ73" s="78">
        <f>AVERAGEIFS('WEEKLY DATA'!DQ$11:DQ$14576,'WEEKLY DATA'!$A$11:$A$14576,'MONTHLY DATA'!$A73,'WEEKLY DATA'!$B$11:$B$14576,'MONTHLY DATA'!$B73)</f>
        <v>296.25</v>
      </c>
      <c r="DR73" s="78">
        <f>AVERAGEIFS('WEEKLY DATA'!DR$11:DR$14576,'WEEKLY DATA'!$A$11:$A$14576,'MONTHLY DATA'!$A73,'WEEKLY DATA'!$B$11:$B$14576,'MONTHLY DATA'!$B73)</f>
        <v>291.25</v>
      </c>
      <c r="DS73" s="154">
        <f t="shared" si="40"/>
        <v>1.304347826086949E-2</v>
      </c>
      <c r="DT73" s="78">
        <f>AVERAGEIFS('WEEKLY DATA'!DT$11:DT$14576,'WEEKLY DATA'!$A$11:$A$14576,'MONTHLY DATA'!$A73,'WEEKLY DATA'!$B$11:$B$14576,'MONTHLY DATA'!$B73)</f>
        <v>290</v>
      </c>
      <c r="DU73" s="78">
        <f>AVERAGEIFS('WEEKLY DATA'!DU$11:DU$14576,'WEEKLY DATA'!$A$11:$A$14576,'MONTHLY DATA'!$A73,'WEEKLY DATA'!$B$11:$B$14576,'MONTHLY DATA'!$B73)</f>
        <v>300</v>
      </c>
      <c r="DV73" s="78">
        <f>AVERAGEIFS('WEEKLY DATA'!DV$11:DV$14576,'WEEKLY DATA'!$A$11:$A$14576,'MONTHLY DATA'!$A73,'WEEKLY DATA'!$B$11:$B$14576,'MONTHLY DATA'!$B73)</f>
        <v>295</v>
      </c>
      <c r="DW73" s="154">
        <f t="shared" si="41"/>
        <v>8.5470085470085166E-3</v>
      </c>
      <c r="DX73" s="78">
        <f>AVERAGEIFS('WEEKLY DATA'!DX$11:DX$14576,'WEEKLY DATA'!$A$11:$A$14576,'MONTHLY DATA'!$A73,'WEEKLY DATA'!$B$11:$B$14576,'MONTHLY DATA'!$B73)</f>
        <v>463.75</v>
      </c>
      <c r="DY73" s="78">
        <f>AVERAGEIFS('WEEKLY DATA'!DY$11:DY$14576,'WEEKLY DATA'!$A$11:$A$14576,'MONTHLY DATA'!$A73,'WEEKLY DATA'!$B$11:$B$14576,'MONTHLY DATA'!$B73)</f>
        <v>473.75</v>
      </c>
      <c r="DZ73" s="78">
        <f>AVERAGEIFS('WEEKLY DATA'!DZ$11:DZ$14576,'WEEKLY DATA'!$A$11:$A$14576,'MONTHLY DATA'!$A73,'WEEKLY DATA'!$B$11:$B$14576,'MONTHLY DATA'!$B73)</f>
        <v>468.75</v>
      </c>
      <c r="EA73" s="154">
        <f t="shared" si="42"/>
        <v>0.38888888888888884</v>
      </c>
      <c r="EB73" s="78">
        <f>AVERAGEIFS('WEEKLY DATA'!EB$11:EB$14576,'WEEKLY DATA'!$A$11:$A$14576,'MONTHLY DATA'!$A73,'WEEKLY DATA'!$B$11:$B$14576,'MONTHLY DATA'!$B73)</f>
        <v>286.875</v>
      </c>
      <c r="EC73" s="78">
        <f>AVERAGEIFS('WEEKLY DATA'!EC$11:EC$14576,'WEEKLY DATA'!$A$11:$A$14576,'MONTHLY DATA'!$A73,'WEEKLY DATA'!$B$11:$B$14576,'MONTHLY DATA'!$B73)</f>
        <v>296.875</v>
      </c>
      <c r="ED73" s="78">
        <f>AVERAGEIFS('WEEKLY DATA'!ED$11:ED$14576,'WEEKLY DATA'!$A$11:$A$14576,'MONTHLY DATA'!$A73,'WEEKLY DATA'!$B$11:$B$14576,'MONTHLY DATA'!$B73)</f>
        <v>291.875</v>
      </c>
      <c r="EE73" s="154">
        <f t="shared" si="14"/>
        <v>-1.0593220338983023E-2</v>
      </c>
      <c r="EF73" s="169">
        <f>AVERAGEIFS('WEEKLY DATA'!EF$11:EF$14576,'WEEKLY DATA'!$A$11:$A$14576,'MONTHLY DATA'!$A73,'WEEKLY DATA'!$B$11:$B$14576,'MONTHLY DATA'!$B73)</f>
        <v>281.25</v>
      </c>
      <c r="EG73" s="78">
        <f>AVERAGEIFS('WEEKLY DATA'!EG$11:EG$14576,'WEEKLY DATA'!$A$11:$A$14576,'MONTHLY DATA'!$A73,'WEEKLY DATA'!$B$11:$B$14576,'MONTHLY DATA'!$B73)</f>
        <v>291.25</v>
      </c>
      <c r="EH73" s="78">
        <f>AVERAGEIFS('WEEKLY DATA'!EH$11:EH$14576,'WEEKLY DATA'!$A$11:$A$14576,'MONTHLY DATA'!$A73,'WEEKLY DATA'!$B$11:$B$14576,'MONTHLY DATA'!$B73)</f>
        <v>286.25</v>
      </c>
      <c r="EI73" s="154">
        <f t="shared" si="43"/>
        <v>1.327433628318575E-2</v>
      </c>
      <c r="EJ73" s="78">
        <f>AVERAGEIFS('WEEKLY DATA'!EJ$11:EJ$14576,'WEEKLY DATA'!$A$11:$A$14576,'MONTHLY DATA'!$A73,'WEEKLY DATA'!$B$11:$B$14576,'MONTHLY DATA'!$B73)</f>
        <v>285</v>
      </c>
      <c r="EK73" s="78">
        <f>AVERAGEIFS('WEEKLY DATA'!EK$11:EK$14576,'WEEKLY DATA'!$A$11:$A$14576,'MONTHLY DATA'!$A73,'WEEKLY DATA'!$B$11:$B$14576,'MONTHLY DATA'!$B73)</f>
        <v>295</v>
      </c>
      <c r="EL73" s="78">
        <f>AVERAGEIFS('WEEKLY DATA'!EL$11:EL$14576,'WEEKLY DATA'!$A$11:$A$14576,'MONTHLY DATA'!$A73,'WEEKLY DATA'!$B$11:$B$14576,'MONTHLY DATA'!$B73)</f>
        <v>290</v>
      </c>
      <c r="EM73" s="154">
        <f t="shared" si="44"/>
        <v>-4.2918454935622075E-3</v>
      </c>
      <c r="EN73" s="78">
        <f>AVERAGEIFS('WEEKLY DATA'!EN$11:EN$14576,'WEEKLY DATA'!$A$11:$A$14576,'MONTHLY DATA'!$A73,'WEEKLY DATA'!$B$11:$B$14576,'MONTHLY DATA'!$B73)</f>
        <v>398.75</v>
      </c>
      <c r="EO73" s="78">
        <f>AVERAGEIFS('WEEKLY DATA'!EO$11:EO$14576,'WEEKLY DATA'!$A$11:$A$14576,'MONTHLY DATA'!$A73,'WEEKLY DATA'!$B$11:$B$14576,'MONTHLY DATA'!$B73)</f>
        <v>408.75</v>
      </c>
      <c r="EP73" s="78">
        <f>AVERAGEIFS('WEEKLY DATA'!EP$11:EP$14576,'WEEKLY DATA'!$A$11:$A$14576,'MONTHLY DATA'!$A73,'WEEKLY DATA'!$B$11:$B$14576,'MONTHLY DATA'!$B73)</f>
        <v>403.75</v>
      </c>
      <c r="EQ73" s="154">
        <f t="shared" si="45"/>
        <v>0.25680933852140075</v>
      </c>
      <c r="ER73" s="78">
        <f>AVERAGEIFS('WEEKLY DATA'!ER$11:ER$14576,'WEEKLY DATA'!$A$11:$A$14576,'MONTHLY DATA'!$A73,'WEEKLY DATA'!$B$11:$B$14576,'MONTHLY DATA'!$B73)</f>
        <v>273.125</v>
      </c>
      <c r="ES73" s="78">
        <f>AVERAGEIFS('WEEKLY DATA'!ES$11:ES$14576,'WEEKLY DATA'!$A$11:$A$14576,'MONTHLY DATA'!$A73,'WEEKLY DATA'!$B$11:$B$14576,'MONTHLY DATA'!$B73)</f>
        <v>283.125</v>
      </c>
      <c r="ET73" s="78">
        <f>AVERAGEIFS('WEEKLY DATA'!ET$11:ET$14576,'WEEKLY DATA'!$A$11:$A$14576,'MONTHLY DATA'!$A73,'WEEKLY DATA'!$B$11:$B$14576,'MONTHLY DATA'!$B73)</f>
        <v>278.125</v>
      </c>
      <c r="EU73" s="154">
        <f t="shared" si="15"/>
        <v>-2.8384279475982543E-2</v>
      </c>
      <c r="EV73" s="78">
        <f>AVERAGEIFS('WEEKLY DATA'!EV$11:EV$14576,'WEEKLY DATA'!$A$11:$A$14576,'MONTHLY DATA'!$A73,'WEEKLY DATA'!$B$11:$B$14576,'MONTHLY DATA'!$B73)</f>
        <v>278.75</v>
      </c>
      <c r="EW73" s="78">
        <f>AVERAGEIFS('WEEKLY DATA'!EW$11:EW$14576,'WEEKLY DATA'!$A$11:$A$14576,'MONTHLY DATA'!$A73,'WEEKLY DATA'!$B$11:$B$14576,'MONTHLY DATA'!$B73)</f>
        <v>288.75</v>
      </c>
      <c r="EX73" s="78">
        <f>AVERAGEIFS('WEEKLY DATA'!EX$11:EX$14576,'WEEKLY DATA'!$A$11:$A$14576,'MONTHLY DATA'!$A73,'WEEKLY DATA'!$B$11:$B$14576,'MONTHLY DATA'!$B73)</f>
        <v>283.75</v>
      </c>
      <c r="EY73" s="154">
        <f t="shared" si="46"/>
        <v>1.3392857142857206E-2</v>
      </c>
      <c r="EZ73" s="78">
        <f>AVERAGEIFS('WEEKLY DATA'!EZ$11:EZ$14576,'WEEKLY DATA'!$A$11:$A$14576,'MONTHLY DATA'!$A73,'WEEKLY DATA'!$B$11:$B$14576,'MONTHLY DATA'!$B73)</f>
        <v>275.625</v>
      </c>
      <c r="FA73" s="78">
        <f>AVERAGEIFS('WEEKLY DATA'!FA$11:FA$14576,'WEEKLY DATA'!$A$11:$A$14576,'MONTHLY DATA'!$A73,'WEEKLY DATA'!$B$11:$B$14576,'MONTHLY DATA'!$B73)</f>
        <v>285.625</v>
      </c>
      <c r="FB73" s="78">
        <f>AVERAGEIFS('WEEKLY DATA'!FB$11:FB$14576,'WEEKLY DATA'!$A$11:$A$14576,'MONTHLY DATA'!$A73,'WEEKLY DATA'!$B$11:$B$14576,'MONTHLY DATA'!$B73)</f>
        <v>280.625</v>
      </c>
      <c r="FC73" s="154">
        <f t="shared" si="47"/>
        <v>-1.5350877192982448E-2</v>
      </c>
      <c r="FD73" s="78">
        <f>AVERAGEIFS('WEEKLY DATA'!FD$11:FD$14576,'WEEKLY DATA'!$A$11:$A$14576,'MONTHLY DATA'!$A73,'WEEKLY DATA'!$B$11:$B$14576,'MONTHLY DATA'!$B73)</f>
        <v>488.75</v>
      </c>
      <c r="FE73" s="78">
        <f>AVERAGEIFS('WEEKLY DATA'!FE$11:FE$14576,'WEEKLY DATA'!$A$11:$A$14576,'MONTHLY DATA'!$A73,'WEEKLY DATA'!$B$11:$B$14576,'MONTHLY DATA'!$B73)</f>
        <v>498.75</v>
      </c>
      <c r="FF73" s="78">
        <f>AVERAGEIFS('WEEKLY DATA'!FF$11:FF$14576,'WEEKLY DATA'!$A$11:$A$14576,'MONTHLY DATA'!$A73,'WEEKLY DATA'!$B$11:$B$14576,'MONTHLY DATA'!$B73)</f>
        <v>493.75</v>
      </c>
      <c r="FG73" s="154">
        <f t="shared" si="48"/>
        <v>0.56746031746031744</v>
      </c>
      <c r="FH73" s="78">
        <f>AVERAGEIFS('WEEKLY DATA'!FH$11:FH$14576,'WEEKLY DATA'!$A$11:$A$14576,'MONTHLY DATA'!$A73,'WEEKLY DATA'!$B$11:$B$14576,'MONTHLY DATA'!$B73)</f>
        <v>296.875</v>
      </c>
      <c r="FI73" s="78">
        <f>AVERAGEIFS('WEEKLY DATA'!FI$11:FI$14576,'WEEKLY DATA'!$A$11:$A$14576,'MONTHLY DATA'!$A73,'WEEKLY DATA'!$B$11:$B$14576,'MONTHLY DATA'!$B73)</f>
        <v>306.875</v>
      </c>
      <c r="FJ73" s="78">
        <f>AVERAGEIFS('WEEKLY DATA'!FJ$11:FJ$14576,'WEEKLY DATA'!$A$11:$A$14576,'MONTHLY DATA'!$A73,'WEEKLY DATA'!$B$11:$B$14576,'MONTHLY DATA'!$B73)</f>
        <v>301.875</v>
      </c>
      <c r="FK73" s="154">
        <f t="shared" si="16"/>
        <v>-1.8292682926829285E-2</v>
      </c>
      <c r="FL73" s="169">
        <f>AVERAGEIFS('WEEKLY DATA'!FL$11:FL$14576,'WEEKLY DATA'!$A$11:$A$14576,'MONTHLY DATA'!$A73,'WEEKLY DATA'!$B$11:$B$14576,'MONTHLY DATA'!$B73)</f>
        <v>295</v>
      </c>
      <c r="FM73" s="78">
        <f>AVERAGEIFS('WEEKLY DATA'!FM$11:FM$14576,'WEEKLY DATA'!$A$11:$A$14576,'MONTHLY DATA'!$A73,'WEEKLY DATA'!$B$11:$B$14576,'MONTHLY DATA'!$B73)</f>
        <v>305</v>
      </c>
      <c r="FN73" s="78">
        <f>AVERAGEIFS('WEEKLY DATA'!FN$11:FN$14576,'WEEKLY DATA'!$A$11:$A$14576,'MONTHLY DATA'!$A73,'WEEKLY DATA'!$B$11:$B$14576,'MONTHLY DATA'!$B73)</f>
        <v>300</v>
      </c>
      <c r="FO73" s="154">
        <f t="shared" si="49"/>
        <v>0</v>
      </c>
      <c r="FP73" s="78">
        <f>AVERAGEIFS('WEEKLY DATA'!FP$11:FP$14576,'WEEKLY DATA'!$A$11:$A$14576,'MONTHLY DATA'!$A73,'WEEKLY DATA'!$B$11:$B$14576,'MONTHLY DATA'!$B73)</f>
        <v>295.625</v>
      </c>
      <c r="FQ73" s="78">
        <f>AVERAGEIFS('WEEKLY DATA'!FQ$11:FQ$14576,'WEEKLY DATA'!$A$11:$A$14576,'MONTHLY DATA'!$A73,'WEEKLY DATA'!$B$11:$B$14576,'MONTHLY DATA'!$B73)</f>
        <v>305.625</v>
      </c>
      <c r="FR73" s="78">
        <f>AVERAGEIFS('WEEKLY DATA'!FR$11:FR$14576,'WEEKLY DATA'!$A$11:$A$14576,'MONTHLY DATA'!$A73,'WEEKLY DATA'!$B$11:$B$14576,'MONTHLY DATA'!$B73)</f>
        <v>300.625</v>
      </c>
      <c r="FS73" s="154">
        <f t="shared" si="50"/>
        <v>-6.1983471074380514E-3</v>
      </c>
      <c r="FT73" s="78">
        <f>AVERAGEIFS('WEEKLY DATA'!FT$11:FT$14576,'WEEKLY DATA'!$A$11:$A$14576,'MONTHLY DATA'!$A73,'WEEKLY DATA'!$B$11:$B$14576,'MONTHLY DATA'!$B73)</f>
        <v>318.125</v>
      </c>
      <c r="FU73" s="78">
        <f>AVERAGEIFS('WEEKLY DATA'!FU$11:FU$14576,'WEEKLY DATA'!$A$11:$A$14576,'MONTHLY DATA'!$A73,'WEEKLY DATA'!$B$11:$B$14576,'MONTHLY DATA'!$B73)</f>
        <v>328.125</v>
      </c>
      <c r="FV73" s="78">
        <f>AVERAGEIFS('WEEKLY DATA'!FV$11:FV$14576,'WEEKLY DATA'!$A$11:$A$14576,'MONTHLY DATA'!$A73,'WEEKLY DATA'!$B$11:$B$14576,'MONTHLY DATA'!$B73)</f>
        <v>323.125</v>
      </c>
      <c r="FW73" s="154">
        <f t="shared" si="17"/>
        <v>-2.083333333333337E-2</v>
      </c>
      <c r="FX73" s="78">
        <f>AVERAGEIFS('WEEKLY DATA'!FX$11:FX$14576,'WEEKLY DATA'!$A$11:$A$14576,'MONTHLY DATA'!$A73,'WEEKLY DATA'!$B$11:$B$14576,'MONTHLY DATA'!$B73)</f>
        <v>265</v>
      </c>
      <c r="FY73" s="78">
        <f>AVERAGEIFS('WEEKLY DATA'!FY$11:FY$14576,'WEEKLY DATA'!$A$11:$A$14576,'MONTHLY DATA'!$A73,'WEEKLY DATA'!$B$11:$B$14576,'MONTHLY DATA'!$B73)</f>
        <v>275</v>
      </c>
      <c r="FZ73" s="78">
        <f>AVERAGEIFS('WEEKLY DATA'!FZ$11:FZ$14576,'WEEKLY DATA'!$A$11:$A$14576,'MONTHLY DATA'!$A73,'WEEKLY DATA'!$B$11:$B$14576,'MONTHLY DATA'!$B73)</f>
        <v>270</v>
      </c>
      <c r="GA73" s="154">
        <f t="shared" si="51"/>
        <v>-9.1743119266054496E-3</v>
      </c>
      <c r="GB73" s="78">
        <f>AVERAGEIFS('WEEKLY DATA'!GB$11:GB$14576,'WEEKLY DATA'!$A$11:$A$14576,'MONTHLY DATA'!$A73,'WEEKLY DATA'!$B$11:$B$14576,'MONTHLY DATA'!$B73)</f>
        <v>316.875</v>
      </c>
      <c r="GC73" s="78">
        <f>AVERAGEIFS('WEEKLY DATA'!GC$11:GC$14576,'WEEKLY DATA'!$A$11:$A$14576,'MONTHLY DATA'!$A73,'WEEKLY DATA'!$B$11:$B$14576,'MONTHLY DATA'!$B73)</f>
        <v>326.875</v>
      </c>
      <c r="GD73" s="78">
        <f>AVERAGEIFS('WEEKLY DATA'!GD$11:GD$14576,'WEEKLY DATA'!$A$11:$A$14576,'MONTHLY DATA'!$A73,'WEEKLY DATA'!$B$11:$B$14576,'MONTHLY DATA'!$B73)</f>
        <v>321.875</v>
      </c>
      <c r="GE73" s="154">
        <f t="shared" si="18"/>
        <v>-9.6153846153845812E-3</v>
      </c>
      <c r="GF73" s="169">
        <f>AVERAGEIFS('WEEKLY DATA'!GF$11:GF$14576,'WEEKLY DATA'!$A$11:$A$14576,'MONTHLY DATA'!$A73,'WEEKLY DATA'!$B$11:$B$14576,'MONTHLY DATA'!$B73)</f>
        <v>311.25</v>
      </c>
      <c r="GG73" s="78">
        <f>AVERAGEIFS('WEEKLY DATA'!GG$11:GG$14576,'WEEKLY DATA'!$A$11:$A$14576,'MONTHLY DATA'!$A73,'WEEKLY DATA'!$B$11:$B$14576,'MONTHLY DATA'!$B73)</f>
        <v>321.25</v>
      </c>
      <c r="GH73" s="78">
        <f>AVERAGEIFS('WEEKLY DATA'!GH$11:GH$14576,'WEEKLY DATA'!$A$11:$A$14576,'MONTHLY DATA'!$A73,'WEEKLY DATA'!$B$11:$B$14576,'MONTHLY DATA'!$B73)</f>
        <v>316.25</v>
      </c>
      <c r="GI73" s="154">
        <f t="shared" si="52"/>
        <v>1.2000000000000011E-2</v>
      </c>
      <c r="GJ73" s="78">
        <f>AVERAGEIFS('WEEKLY DATA'!GJ$11:GJ$14576,'WEEKLY DATA'!$A$11:$A$14576,'MONTHLY DATA'!$A73,'WEEKLY DATA'!$B$11:$B$14576,'MONTHLY DATA'!$B73)</f>
        <v>311.875</v>
      </c>
      <c r="GK73" s="78">
        <f>AVERAGEIFS('WEEKLY DATA'!GK$11:GK$14576,'WEEKLY DATA'!$A$11:$A$14576,'MONTHLY DATA'!$A73,'WEEKLY DATA'!$B$11:$B$14576,'MONTHLY DATA'!$B73)</f>
        <v>321.875</v>
      </c>
      <c r="GL73" s="78">
        <f>AVERAGEIFS('WEEKLY DATA'!GL$11:GL$14576,'WEEKLY DATA'!$A$11:$A$14576,'MONTHLY DATA'!$A73,'WEEKLY DATA'!$B$11:$B$14576,'MONTHLY DATA'!$B73)</f>
        <v>316.875</v>
      </c>
      <c r="GM73" s="154">
        <f t="shared" si="53"/>
        <v>-1.3618677042801508E-2</v>
      </c>
      <c r="GN73" s="78">
        <f>AVERAGEIFS('WEEKLY DATA'!GN$11:GN$14576,'WEEKLY DATA'!$A$11:$A$14576,'MONTHLY DATA'!$A73,'WEEKLY DATA'!$B$11:$B$14576,'MONTHLY DATA'!$B73)</f>
        <v>488.75</v>
      </c>
      <c r="GO73" s="78">
        <f>AVERAGEIFS('WEEKLY DATA'!GO$11:GO$14576,'WEEKLY DATA'!$A$11:$A$14576,'MONTHLY DATA'!$A73,'WEEKLY DATA'!$B$11:$B$14576,'MONTHLY DATA'!$B73)</f>
        <v>498.75</v>
      </c>
      <c r="GP73" s="78">
        <f>AVERAGEIFS('WEEKLY DATA'!GP$11:GP$14576,'WEEKLY DATA'!$A$11:$A$14576,'MONTHLY DATA'!$A73,'WEEKLY DATA'!$B$11:$B$14576,'MONTHLY DATA'!$B73)</f>
        <v>493.75</v>
      </c>
      <c r="GQ73" s="154">
        <f t="shared" si="54"/>
        <v>0.34812286689419802</v>
      </c>
      <c r="GR73" s="78"/>
    </row>
    <row r="74" spans="1:200" ht="15.75" x14ac:dyDescent="0.25">
      <c r="A74">
        <f t="shared" si="4"/>
        <v>4</v>
      </c>
      <c r="B74">
        <f t="shared" si="5"/>
        <v>2015</v>
      </c>
      <c r="C74" s="86">
        <v>42095</v>
      </c>
      <c r="D74" s="78">
        <f>AVERAGEIFS('WEEKLY DATA'!D$11:D$14576,'WEEKLY DATA'!$A$11:$A$14576,'MONTHLY DATA'!$A74,'WEEKLY DATA'!$B$11:$B$14576,'MONTHLY DATA'!$B74)</f>
        <v>355</v>
      </c>
      <c r="E74" s="78">
        <f>AVERAGEIFS('WEEKLY DATA'!E$11:E$14576,'WEEKLY DATA'!$A$11:$A$14576,'MONTHLY DATA'!$A74,'WEEKLY DATA'!$B$11:$B$14576,'MONTHLY DATA'!$B74)</f>
        <v>365</v>
      </c>
      <c r="F74" s="78">
        <f>AVERAGEIFS('WEEKLY DATA'!F$11:F$14576,'WEEKLY DATA'!$A$11:$A$14576,'MONTHLY DATA'!$A74,'WEEKLY DATA'!$B$11:$B$14576,'MONTHLY DATA'!$B74)</f>
        <v>360</v>
      </c>
      <c r="G74" s="154">
        <f t="shared" si="6"/>
        <v>1.2302284710017597E-2</v>
      </c>
      <c r="H74" s="169">
        <f>AVERAGEIFS('WEEKLY DATA'!H$11:H$14576,'WEEKLY DATA'!$A$11:$A$14576,'MONTHLY DATA'!$A74,'WEEKLY DATA'!$B$11:$B$14576,'MONTHLY DATA'!$B74)</f>
        <v>466.25</v>
      </c>
      <c r="I74" s="78">
        <f>AVERAGEIFS('WEEKLY DATA'!I$11:I$14576,'WEEKLY DATA'!$A$11:$A$14576,'MONTHLY DATA'!$A74,'WEEKLY DATA'!$B$11:$B$14576,'MONTHLY DATA'!$B74)</f>
        <v>476.25</v>
      </c>
      <c r="J74" s="78">
        <f>AVERAGEIFS('WEEKLY DATA'!J$11:J$14576,'WEEKLY DATA'!$A$11:$A$14576,'MONTHLY DATA'!$A74,'WEEKLY DATA'!$B$11:$B$14576,'MONTHLY DATA'!$B74)</f>
        <v>471.25</v>
      </c>
      <c r="K74" s="154">
        <f t="shared" si="19"/>
        <v>1.8918918918918948E-2</v>
      </c>
      <c r="L74" s="169">
        <f>AVERAGEIFS('WEEKLY DATA'!L$11:L$14576,'WEEKLY DATA'!$A$11:$A$14576,'MONTHLY DATA'!$A74,'WEEKLY DATA'!$B$11:$B$14576,'MONTHLY DATA'!$B74)</f>
        <v>370</v>
      </c>
      <c r="M74" s="78">
        <f>AVERAGEIFS('WEEKLY DATA'!M$11:M$14576,'WEEKLY DATA'!$A$11:$A$14576,'MONTHLY DATA'!$A74,'WEEKLY DATA'!$B$11:$B$14576,'MONTHLY DATA'!$B74)</f>
        <v>380</v>
      </c>
      <c r="N74" s="78">
        <f>AVERAGEIFS('WEEKLY DATA'!N$11:N$14576,'WEEKLY DATA'!$A$11:$A$14576,'MONTHLY DATA'!$A74,'WEEKLY DATA'!$B$11:$B$14576,'MONTHLY DATA'!$B74)</f>
        <v>375</v>
      </c>
      <c r="O74" s="154">
        <f t="shared" si="20"/>
        <v>3.4482758620689724E-2</v>
      </c>
      <c r="P74" s="169">
        <f>AVERAGEIFS('WEEKLY DATA'!P$11:P$14576,'WEEKLY DATA'!$A$11:$A$14576,'MONTHLY DATA'!$A74,'WEEKLY DATA'!$B$11:$B$14576,'MONTHLY DATA'!$B74)</f>
        <v>344.375</v>
      </c>
      <c r="Q74" s="78">
        <f>AVERAGEIFS('WEEKLY DATA'!Q$11:Q$14576,'WEEKLY DATA'!$A$11:$A$14576,'MONTHLY DATA'!$A74,'WEEKLY DATA'!$B$11:$B$14576,'MONTHLY DATA'!$B74)</f>
        <v>354.375</v>
      </c>
      <c r="R74" s="78">
        <f>AVERAGEIFS('WEEKLY DATA'!R$11:R$14576,'WEEKLY DATA'!$A$11:$A$14576,'MONTHLY DATA'!$A74,'WEEKLY DATA'!$B$11:$B$14576,'MONTHLY DATA'!$B74)</f>
        <v>349.375</v>
      </c>
      <c r="S74" s="154">
        <f t="shared" si="21"/>
        <v>1.7921146953405742E-3</v>
      </c>
      <c r="T74" s="169">
        <f>AVERAGEIFS('WEEKLY DATA'!T$11:T$14576,'WEEKLY DATA'!$A$11:$A$14576,'MONTHLY DATA'!$A74,'WEEKLY DATA'!$B$11:$B$14576,'MONTHLY DATA'!$B74)</f>
        <v>326.25</v>
      </c>
      <c r="U74" s="78">
        <f>AVERAGEIFS('WEEKLY DATA'!U$11:U$14576,'WEEKLY DATA'!$A$11:$A$14576,'MONTHLY DATA'!$A74,'WEEKLY DATA'!$B$11:$B$14576,'MONTHLY DATA'!$B74)</f>
        <v>336.25</v>
      </c>
      <c r="V74" s="78">
        <f>AVERAGEIFS('WEEKLY DATA'!V$11:V$14576,'WEEKLY DATA'!$A$11:$A$14576,'MONTHLY DATA'!$A74,'WEEKLY DATA'!$B$11:$B$14576,'MONTHLY DATA'!$B74)</f>
        <v>331.25</v>
      </c>
      <c r="W74" s="154">
        <f t="shared" si="7"/>
        <v>3.7181996086105729E-2</v>
      </c>
      <c r="X74" s="169">
        <f>AVERAGEIFS('WEEKLY DATA'!X$11:X$14576,'WEEKLY DATA'!$A$11:$A$14576,'MONTHLY DATA'!$A74,'WEEKLY DATA'!$B$11:$B$14576,'MONTHLY DATA'!$B74)</f>
        <v>316.25</v>
      </c>
      <c r="Y74" s="78">
        <f>AVERAGEIFS('WEEKLY DATA'!Y$11:Y$14576,'WEEKLY DATA'!$A$11:$A$14576,'MONTHLY DATA'!$A74,'WEEKLY DATA'!$B$11:$B$14576,'MONTHLY DATA'!$B74)</f>
        <v>326.25</v>
      </c>
      <c r="Z74" s="78">
        <f>AVERAGEIFS('WEEKLY DATA'!Z$11:Z$14576,'WEEKLY DATA'!$A$11:$A$14576,'MONTHLY DATA'!$A74,'WEEKLY DATA'!$B$11:$B$14576,'MONTHLY DATA'!$B74)</f>
        <v>321.25</v>
      </c>
      <c r="AA74" s="154">
        <f t="shared" si="22"/>
        <v>2.8000000000000025E-2</v>
      </c>
      <c r="AB74" s="169">
        <f>AVERAGEIFS('WEEKLY DATA'!AB$11:AB$14576,'WEEKLY DATA'!$A$11:$A$14576,'MONTHLY DATA'!$A74,'WEEKLY DATA'!$B$11:$B$14576,'MONTHLY DATA'!$B74)</f>
        <v>340</v>
      </c>
      <c r="AC74" s="78">
        <f>AVERAGEIFS('WEEKLY DATA'!AC$11:AC$14576,'WEEKLY DATA'!$A$11:$A$14576,'MONTHLY DATA'!$A74,'WEEKLY DATA'!$B$11:$B$14576,'MONTHLY DATA'!$B74)</f>
        <v>350</v>
      </c>
      <c r="AD74" s="78">
        <f>AVERAGEIFS('WEEKLY DATA'!AD$11:AD$14576,'WEEKLY DATA'!$A$11:$A$14576,'MONTHLY DATA'!$A74,'WEEKLY DATA'!$B$11:$B$14576,'MONTHLY DATA'!$B74)</f>
        <v>345</v>
      </c>
      <c r="AE74" s="154">
        <f t="shared" si="23"/>
        <v>3.3707865168539408E-2</v>
      </c>
      <c r="AF74" s="169">
        <f>AVERAGEIFS('WEEKLY DATA'!AF$11:AF$14576,'WEEKLY DATA'!$A$11:$A$14576,'MONTHLY DATA'!$A74,'WEEKLY DATA'!$B$11:$B$14576,'MONTHLY DATA'!$B74)</f>
        <v>320.625</v>
      </c>
      <c r="AG74" s="78">
        <f>AVERAGEIFS('WEEKLY DATA'!AG$11:AG$14576,'WEEKLY DATA'!$A$11:$A$14576,'MONTHLY DATA'!$A74,'WEEKLY DATA'!$B$11:$B$14576,'MONTHLY DATA'!$B74)</f>
        <v>330.625</v>
      </c>
      <c r="AH74" s="78">
        <f>AVERAGEIFS('WEEKLY DATA'!AH$11:AH$14576,'WEEKLY DATA'!$A$11:$A$14576,'MONTHLY DATA'!$A74,'WEEKLY DATA'!$B$11:$B$14576,'MONTHLY DATA'!$B74)</f>
        <v>325.625</v>
      </c>
      <c r="AI74" s="154">
        <f t="shared" si="24"/>
        <v>7.7369439071566237E-3</v>
      </c>
      <c r="AJ74" s="169">
        <f>AVERAGEIFS('WEEKLY DATA'!AJ$11:AJ$14576,'WEEKLY DATA'!$A$11:$A$14576,'MONTHLY DATA'!$A74,'WEEKLY DATA'!$B$11:$B$14576,'MONTHLY DATA'!$B74)</f>
        <v>348.125</v>
      </c>
      <c r="AK74" s="78">
        <f>AVERAGEIFS('WEEKLY DATA'!AK$11:AK$14576,'WEEKLY DATA'!$A$11:$A$14576,'MONTHLY DATA'!$A74,'WEEKLY DATA'!$B$11:$B$14576,'MONTHLY DATA'!$B74)</f>
        <v>358.125</v>
      </c>
      <c r="AL74" s="78">
        <f>AVERAGEIFS('WEEKLY DATA'!AL$11:AL$14576,'WEEKLY DATA'!$A$11:$A$14576,'MONTHLY DATA'!$A74,'WEEKLY DATA'!$B$11:$B$14576,'MONTHLY DATA'!$B74)</f>
        <v>353.125</v>
      </c>
      <c r="AM74" s="154">
        <f t="shared" si="8"/>
        <v>4.051565377532218E-2</v>
      </c>
      <c r="AN74" s="169">
        <f>AVERAGEIFS('WEEKLY DATA'!AN$11:AN$14576,'WEEKLY DATA'!$A$11:$A$14576,'MONTHLY DATA'!$A74,'WEEKLY DATA'!$B$11:$B$14576,'MONTHLY DATA'!$B74)</f>
        <v>335</v>
      </c>
      <c r="AO74" s="78">
        <f>AVERAGEIFS('WEEKLY DATA'!AO$11:AO$14576,'WEEKLY DATA'!$A$11:$A$14576,'MONTHLY DATA'!$A74,'WEEKLY DATA'!$B$11:$B$14576,'MONTHLY DATA'!$B74)</f>
        <v>345</v>
      </c>
      <c r="AP74" s="78">
        <f>AVERAGEIFS('WEEKLY DATA'!AP$11:AP$14576,'WEEKLY DATA'!$A$11:$A$14576,'MONTHLY DATA'!$A74,'WEEKLY DATA'!$B$11:$B$14576,'MONTHLY DATA'!$B74)</f>
        <v>340</v>
      </c>
      <c r="AQ74" s="154">
        <f t="shared" si="25"/>
        <v>2.063789868667909E-2</v>
      </c>
      <c r="AR74" s="169">
        <f>AVERAGEIFS('WEEKLY DATA'!AR$11:AR$14576,'WEEKLY DATA'!$A$11:$A$14576,'MONTHLY DATA'!$A74,'WEEKLY DATA'!$B$11:$B$14576,'MONTHLY DATA'!$B74)</f>
        <v>360</v>
      </c>
      <c r="AS74" s="78">
        <f>AVERAGEIFS('WEEKLY DATA'!AS$11:AS$14576,'WEEKLY DATA'!$A$11:$A$14576,'MONTHLY DATA'!$A74,'WEEKLY DATA'!$B$11:$B$14576,'MONTHLY DATA'!$B74)</f>
        <v>370</v>
      </c>
      <c r="AT74" s="78">
        <f>AVERAGEIFS('WEEKLY DATA'!AT$11:AT$14576,'WEEKLY DATA'!$A$11:$A$14576,'MONTHLY DATA'!$A74,'WEEKLY DATA'!$B$11:$B$14576,'MONTHLY DATA'!$B74)</f>
        <v>365</v>
      </c>
      <c r="AU74" s="154">
        <f t="shared" si="26"/>
        <v>2.2767075306479923E-2</v>
      </c>
      <c r="AV74" s="169">
        <f>AVERAGEIFS('WEEKLY DATA'!AV$11:AV$14576,'WEEKLY DATA'!$A$11:$A$14576,'MONTHLY DATA'!$A74,'WEEKLY DATA'!$B$11:$B$14576,'MONTHLY DATA'!$B74)</f>
        <v>334.375</v>
      </c>
      <c r="AW74" s="78">
        <f>AVERAGEIFS('WEEKLY DATA'!AW$11:AW$14576,'WEEKLY DATA'!$A$11:$A$14576,'MONTHLY DATA'!$A74,'WEEKLY DATA'!$B$11:$B$14576,'MONTHLY DATA'!$B74)</f>
        <v>344.375</v>
      </c>
      <c r="AX74" s="78">
        <f>AVERAGEIFS('WEEKLY DATA'!AX$11:AX$14576,'WEEKLY DATA'!$A$11:$A$14576,'MONTHLY DATA'!$A74,'WEEKLY DATA'!$B$11:$B$14576,'MONTHLY DATA'!$B74)</f>
        <v>339.375</v>
      </c>
      <c r="AY74" s="154">
        <f t="shared" si="27"/>
        <v>-1.8382352941176405E-3</v>
      </c>
      <c r="AZ74" s="169">
        <f>AVERAGEIFS('WEEKLY DATA'!AZ$11:AZ$14576,'WEEKLY DATA'!$A$11:$A$14576,'MONTHLY DATA'!$A74,'WEEKLY DATA'!$B$11:$B$14576,'MONTHLY DATA'!$B74)</f>
        <v>291.875</v>
      </c>
      <c r="BA74" s="78">
        <f>AVERAGEIFS('WEEKLY DATA'!BA$11:BA$14576,'WEEKLY DATA'!$A$11:$A$14576,'MONTHLY DATA'!$A74,'WEEKLY DATA'!$B$11:$B$14576,'MONTHLY DATA'!$B74)</f>
        <v>301.875</v>
      </c>
      <c r="BB74" s="78">
        <f>AVERAGEIFS('WEEKLY DATA'!BB$11:BB$14576,'WEEKLY DATA'!$A$11:$A$14576,'MONTHLY DATA'!$A74,'WEEKLY DATA'!$B$11:$B$14576,'MONTHLY DATA'!$B74)</f>
        <v>296.875</v>
      </c>
      <c r="BC74" s="154">
        <f t="shared" si="9"/>
        <v>3.0368763557483636E-2</v>
      </c>
      <c r="BD74" s="169">
        <f>AVERAGEIFS('WEEKLY DATA'!BD$11:BD$14576,'WEEKLY DATA'!$A$11:$A$14576,'MONTHLY DATA'!$A74,'WEEKLY DATA'!$B$11:$B$14576,'MONTHLY DATA'!$B74)</f>
        <v>276.25</v>
      </c>
      <c r="BE74" s="78">
        <f>AVERAGEIFS('WEEKLY DATA'!BE$11:BE$14576,'WEEKLY DATA'!$A$11:$A$14576,'MONTHLY DATA'!$A74,'WEEKLY DATA'!$B$11:$B$14576,'MONTHLY DATA'!$B74)</f>
        <v>286.25</v>
      </c>
      <c r="BF74" s="78">
        <f>AVERAGEIFS('WEEKLY DATA'!BF$11:BF$14576,'WEEKLY DATA'!$A$11:$A$14576,'MONTHLY DATA'!$A74,'WEEKLY DATA'!$B$11:$B$14576,'MONTHLY DATA'!$B74)</f>
        <v>281.25</v>
      </c>
      <c r="BG74" s="154">
        <f t="shared" si="28"/>
        <v>-4.4247787610619538E-3</v>
      </c>
      <c r="BH74" s="169">
        <f>AVERAGEIFS('WEEKLY DATA'!BH$11:BH$14576,'WEEKLY DATA'!$A$11:$A$14576,'MONTHLY DATA'!$A74,'WEEKLY DATA'!$B$11:$B$14576,'MONTHLY DATA'!$B74)</f>
        <v>321.875</v>
      </c>
      <c r="BI74" s="78">
        <f>AVERAGEIFS('WEEKLY DATA'!BI$11:BI$14576,'WEEKLY DATA'!$A$11:$A$14576,'MONTHLY DATA'!$A74,'WEEKLY DATA'!$B$11:$B$14576,'MONTHLY DATA'!$B74)</f>
        <v>331.875</v>
      </c>
      <c r="BJ74" s="78">
        <f>AVERAGEIFS('WEEKLY DATA'!BJ$11:BJ$14576,'WEEKLY DATA'!$A$11:$A$14576,'MONTHLY DATA'!$A74,'WEEKLY DATA'!$B$11:$B$14576,'MONTHLY DATA'!$B74)</f>
        <v>326.875</v>
      </c>
      <c r="BK74" s="154">
        <f t="shared" si="29"/>
        <v>2.7504911591355707E-2</v>
      </c>
      <c r="BL74" s="169">
        <f>AVERAGEIFS('WEEKLY DATA'!BL$11:BL$14576,'WEEKLY DATA'!$A$11:$A$14576,'MONTHLY DATA'!$A74,'WEEKLY DATA'!$B$11:$B$14576,'MONTHLY DATA'!$B74)</f>
        <v>285</v>
      </c>
      <c r="BM74" s="78">
        <f>AVERAGEIFS('WEEKLY DATA'!BM$11:BM$14576,'WEEKLY DATA'!$A$11:$A$14576,'MONTHLY DATA'!$A74,'WEEKLY DATA'!$B$11:$B$14576,'MONTHLY DATA'!$B74)</f>
        <v>295</v>
      </c>
      <c r="BN74" s="78">
        <f>AVERAGEIFS('WEEKLY DATA'!BN$11:BN$14576,'WEEKLY DATA'!$A$11:$A$14576,'MONTHLY DATA'!$A74,'WEEKLY DATA'!$B$11:$B$14576,'MONTHLY DATA'!$B74)</f>
        <v>290</v>
      </c>
      <c r="BO74" s="154">
        <f t="shared" si="30"/>
        <v>2.4282560706401668E-2</v>
      </c>
      <c r="BP74" s="78">
        <f>AVERAGEIFS('WEEKLY DATA'!BP$11:BP$14576,'WEEKLY DATA'!$A$11:$A$14576,'MONTHLY DATA'!$A74,'WEEKLY DATA'!$B$11:$B$14576,'MONTHLY DATA'!$B74)</f>
        <v>328.75</v>
      </c>
      <c r="BQ74" s="78">
        <f>AVERAGEIFS('WEEKLY DATA'!BQ$11:BQ$14576,'WEEKLY DATA'!$A$11:$A$14576,'MONTHLY DATA'!$A74,'WEEKLY DATA'!$B$11:$B$14576,'MONTHLY DATA'!$B74)</f>
        <v>338.75</v>
      </c>
      <c r="BR74" s="78">
        <f>AVERAGEIFS('WEEKLY DATA'!BR$11:BR$14576,'WEEKLY DATA'!$A$11:$A$14576,'MONTHLY DATA'!$A74,'WEEKLY DATA'!$B$11:$B$14576,'MONTHLY DATA'!$B74)</f>
        <v>333.75</v>
      </c>
      <c r="BS74" s="154">
        <f t="shared" si="10"/>
        <v>1.9083969465648831E-2</v>
      </c>
      <c r="BT74" s="78">
        <f>AVERAGEIFS('WEEKLY DATA'!BT$11:BT$14576,'WEEKLY DATA'!$A$11:$A$14576,'MONTHLY DATA'!$A74,'WEEKLY DATA'!$B$11:$B$14576,'MONTHLY DATA'!$B74)</f>
        <v>316.25</v>
      </c>
      <c r="BU74" s="78">
        <f>AVERAGEIFS('WEEKLY DATA'!BU$11:BU$14576,'WEEKLY DATA'!$A$11:$A$14576,'MONTHLY DATA'!$A74,'WEEKLY DATA'!$B$11:$B$14576,'MONTHLY DATA'!$B74)</f>
        <v>326.25</v>
      </c>
      <c r="BV74" s="78">
        <f>AVERAGEIFS('WEEKLY DATA'!BV$11:BV$14576,'WEEKLY DATA'!$A$11:$A$14576,'MONTHLY DATA'!$A74,'WEEKLY DATA'!$B$11:$B$14576,'MONTHLY DATA'!$B74)</f>
        <v>321.25</v>
      </c>
      <c r="BW74" s="154">
        <f t="shared" si="31"/>
        <v>3.90625E-3</v>
      </c>
      <c r="BX74" s="78">
        <f>AVERAGEIFS('WEEKLY DATA'!BX$11:BX$14576,'WEEKLY DATA'!$A$11:$A$14576,'MONTHLY DATA'!$A74,'WEEKLY DATA'!$B$11:$B$14576,'MONTHLY DATA'!$B74)</f>
        <v>325</v>
      </c>
      <c r="BY74" s="78">
        <f>AVERAGEIFS('WEEKLY DATA'!BY$11:BY$14576,'WEEKLY DATA'!$A$11:$A$14576,'MONTHLY DATA'!$A74,'WEEKLY DATA'!$B$11:$B$14576,'MONTHLY DATA'!$B74)</f>
        <v>335</v>
      </c>
      <c r="BZ74" s="78">
        <f>AVERAGEIFS('WEEKLY DATA'!BZ$11:BZ$14576,'WEEKLY DATA'!$A$11:$A$14576,'MONTHLY DATA'!$A74,'WEEKLY DATA'!$B$11:$B$14576,'MONTHLY DATA'!$B74)</f>
        <v>330</v>
      </c>
      <c r="CA74" s="154">
        <f t="shared" si="32"/>
        <v>2.1276595744680771E-2</v>
      </c>
      <c r="CB74" s="78">
        <f>AVERAGEIFS('WEEKLY DATA'!CB$11:CB$14576,'WEEKLY DATA'!$A$11:$A$14576,'MONTHLY DATA'!$A74,'WEEKLY DATA'!$B$11:$B$14576,'MONTHLY DATA'!$B74)</f>
        <v>436.25</v>
      </c>
      <c r="CC74" s="78">
        <f>AVERAGEIFS('WEEKLY DATA'!CC$11:CC$14576,'WEEKLY DATA'!$A$11:$A$14576,'MONTHLY DATA'!$A74,'WEEKLY DATA'!$B$11:$B$14576,'MONTHLY DATA'!$B74)</f>
        <v>446.25</v>
      </c>
      <c r="CD74" s="78">
        <f>AVERAGEIFS('WEEKLY DATA'!CD$11:CD$14576,'WEEKLY DATA'!$A$11:$A$14576,'MONTHLY DATA'!$A74,'WEEKLY DATA'!$B$11:$B$14576,'MONTHLY DATA'!$B74)</f>
        <v>441.25</v>
      </c>
      <c r="CE74" s="154">
        <f t="shared" si="33"/>
        <v>-2.754820936639113E-2</v>
      </c>
      <c r="CF74" s="78">
        <f>AVERAGEIFS('WEEKLY DATA'!CF$11:CF$14576,'WEEKLY DATA'!$A$11:$A$14576,'MONTHLY DATA'!$A74,'WEEKLY DATA'!$B$11:$B$14576,'MONTHLY DATA'!$B74)</f>
        <v>293.125</v>
      </c>
      <c r="CG74" s="78">
        <f>AVERAGEIFS('WEEKLY DATA'!CG$11:CG$14576,'WEEKLY DATA'!$A$11:$A$14576,'MONTHLY DATA'!$A74,'WEEKLY DATA'!$B$11:$B$14576,'MONTHLY DATA'!$B74)</f>
        <v>303.125</v>
      </c>
      <c r="CH74" s="78">
        <f>AVERAGEIFS('WEEKLY DATA'!CH$11:CH$14576,'WEEKLY DATA'!$A$11:$A$14576,'MONTHLY DATA'!$A74,'WEEKLY DATA'!$B$11:$B$14576,'MONTHLY DATA'!$B74)</f>
        <v>298.125</v>
      </c>
      <c r="CI74" s="154">
        <f t="shared" si="11"/>
        <v>2.5806451612903292E-2</v>
      </c>
      <c r="CJ74" s="78">
        <f>AVERAGEIFS('WEEKLY DATA'!CJ$11:CJ$14576,'WEEKLY DATA'!$A$11:$A$14576,'MONTHLY DATA'!$A74,'WEEKLY DATA'!$B$11:$B$14576,'MONTHLY DATA'!$B74)</f>
        <v>281.25</v>
      </c>
      <c r="CK74" s="78">
        <f>AVERAGEIFS('WEEKLY DATA'!CK$11:CK$14576,'WEEKLY DATA'!$A$11:$A$14576,'MONTHLY DATA'!$A74,'WEEKLY DATA'!$B$11:$B$14576,'MONTHLY DATA'!$B74)</f>
        <v>291.25</v>
      </c>
      <c r="CL74" s="78">
        <f>AVERAGEIFS('WEEKLY DATA'!CL$11:CL$14576,'WEEKLY DATA'!$A$11:$A$14576,'MONTHLY DATA'!$A74,'WEEKLY DATA'!$B$11:$B$14576,'MONTHLY DATA'!$B74)</f>
        <v>286.25</v>
      </c>
      <c r="CM74" s="154">
        <f t="shared" si="34"/>
        <v>4.3859649122806044E-3</v>
      </c>
      <c r="CN74" s="78">
        <f>AVERAGEIFS('WEEKLY DATA'!CN$11:CN$14576,'WEEKLY DATA'!$A$11:$A$14576,'MONTHLY DATA'!$A74,'WEEKLY DATA'!$B$11:$B$14576,'MONTHLY DATA'!$B74)</f>
        <v>286.25</v>
      </c>
      <c r="CO74" s="78">
        <f>AVERAGEIFS('WEEKLY DATA'!CO$11:CO$14576,'WEEKLY DATA'!$A$11:$A$14576,'MONTHLY DATA'!$A74,'WEEKLY DATA'!$B$11:$B$14576,'MONTHLY DATA'!$B74)</f>
        <v>296.25</v>
      </c>
      <c r="CP74" s="78">
        <f>AVERAGEIFS('WEEKLY DATA'!CP$11:CP$14576,'WEEKLY DATA'!$A$11:$A$14576,'MONTHLY DATA'!$A74,'WEEKLY DATA'!$B$11:$B$14576,'MONTHLY DATA'!$B74)</f>
        <v>291.25</v>
      </c>
      <c r="CQ74" s="154">
        <f t="shared" si="35"/>
        <v>4.3103448275862988E-3</v>
      </c>
      <c r="CR74" s="78">
        <f>AVERAGEIFS('WEEKLY DATA'!CR$11:CR$14576,'WEEKLY DATA'!$A$11:$A$14576,'MONTHLY DATA'!$A74,'WEEKLY DATA'!$B$11:$B$14576,'MONTHLY DATA'!$B74)</f>
        <v>406.25</v>
      </c>
      <c r="CS74" s="78">
        <f>AVERAGEIFS('WEEKLY DATA'!CS$11:CS$14576,'WEEKLY DATA'!$A$11:$A$14576,'MONTHLY DATA'!$A74,'WEEKLY DATA'!$B$11:$B$14576,'MONTHLY DATA'!$B74)</f>
        <v>416.25</v>
      </c>
      <c r="CT74" s="78">
        <f>AVERAGEIFS('WEEKLY DATA'!CT$11:CT$14576,'WEEKLY DATA'!$A$11:$A$14576,'MONTHLY DATA'!$A74,'WEEKLY DATA'!$B$11:$B$14576,'MONTHLY DATA'!$B74)</f>
        <v>411.25</v>
      </c>
      <c r="CU74" s="154">
        <f t="shared" si="36"/>
        <v>-2.9498525073746285E-2</v>
      </c>
      <c r="CV74" s="169">
        <f>AVERAGEIFS('WEEKLY DATA'!CV$11:CV$14576,'WEEKLY DATA'!$A$11:$A$14576,'MONTHLY DATA'!$A74,'WEEKLY DATA'!$B$11:$B$14576,'MONTHLY DATA'!$B74)</f>
        <v>315</v>
      </c>
      <c r="CW74" s="78">
        <f>AVERAGEIFS('WEEKLY DATA'!CW$11:CW$14576,'WEEKLY DATA'!$A$11:$A$14576,'MONTHLY DATA'!$A74,'WEEKLY DATA'!$B$11:$B$14576,'MONTHLY DATA'!$B74)</f>
        <v>325</v>
      </c>
      <c r="CX74" s="78">
        <f>AVERAGEIFS('WEEKLY DATA'!CX$11:CX$14576,'WEEKLY DATA'!$A$11:$A$14576,'MONTHLY DATA'!$A74,'WEEKLY DATA'!$B$11:$B$14576,'MONTHLY DATA'!$B74)</f>
        <v>320</v>
      </c>
      <c r="CY74" s="154">
        <f t="shared" si="12"/>
        <v>1.3861386138613874E-2</v>
      </c>
      <c r="CZ74" s="169">
        <f>AVERAGEIFS('WEEKLY DATA'!CZ$11:CZ$14576,'WEEKLY DATA'!$A$11:$A$14576,'MONTHLY DATA'!$A74,'WEEKLY DATA'!$B$11:$B$14576,'MONTHLY DATA'!$B74)</f>
        <v>303.125</v>
      </c>
      <c r="DA74" s="78">
        <f>AVERAGEIFS('WEEKLY DATA'!DA$11:DA$14576,'WEEKLY DATA'!$A$11:$A$14576,'MONTHLY DATA'!$A74,'WEEKLY DATA'!$B$11:$B$14576,'MONTHLY DATA'!$B74)</f>
        <v>313.125</v>
      </c>
      <c r="DB74" s="78">
        <f>AVERAGEIFS('WEEKLY DATA'!DB$11:DB$14576,'WEEKLY DATA'!$A$11:$A$14576,'MONTHLY DATA'!$A74,'WEEKLY DATA'!$B$11:$B$14576,'MONTHLY DATA'!$B74)</f>
        <v>308.125</v>
      </c>
      <c r="DC74" s="154">
        <f t="shared" si="37"/>
        <v>-6.0483870967742437E-3</v>
      </c>
      <c r="DD74" s="78">
        <f>AVERAGEIFS('WEEKLY DATA'!DD$11:DD$14576,'WEEKLY DATA'!$A$11:$A$14576,'MONTHLY DATA'!$A74,'WEEKLY DATA'!$B$11:$B$14576,'MONTHLY DATA'!$B74)</f>
        <v>308.125</v>
      </c>
      <c r="DE74" s="78">
        <f>AVERAGEIFS('WEEKLY DATA'!DE$11:DE$14576,'WEEKLY DATA'!$A$11:$A$14576,'MONTHLY DATA'!$A74,'WEEKLY DATA'!$B$11:$B$14576,'MONTHLY DATA'!$B74)</f>
        <v>318.125</v>
      </c>
      <c r="DF74" s="78">
        <f>AVERAGEIFS('WEEKLY DATA'!DF$11:DF$14576,'WEEKLY DATA'!$A$11:$A$14576,'MONTHLY DATA'!$A74,'WEEKLY DATA'!$B$11:$B$14576,'MONTHLY DATA'!$B74)</f>
        <v>313.125</v>
      </c>
      <c r="DG74" s="154">
        <f t="shared" si="38"/>
        <v>-1.9920318725099584E-3</v>
      </c>
      <c r="DH74" s="78">
        <f>AVERAGEIFS('WEEKLY DATA'!DH$11:DH$14576,'WEEKLY DATA'!$A$11:$A$14576,'MONTHLY DATA'!$A74,'WEEKLY DATA'!$B$11:$B$14576,'MONTHLY DATA'!$B74)</f>
        <v>437.5</v>
      </c>
      <c r="DI74" s="78">
        <f>AVERAGEIFS('WEEKLY DATA'!DI$11:DI$14576,'WEEKLY DATA'!$A$11:$A$14576,'MONTHLY DATA'!$A74,'WEEKLY DATA'!$B$11:$B$14576,'MONTHLY DATA'!$B74)</f>
        <v>447.5</v>
      </c>
      <c r="DJ74" s="78">
        <f>AVERAGEIFS('WEEKLY DATA'!DJ$11:DJ$14576,'WEEKLY DATA'!$A$11:$A$14576,'MONTHLY DATA'!$A74,'WEEKLY DATA'!$B$11:$B$14576,'MONTHLY DATA'!$B74)</f>
        <v>442.5</v>
      </c>
      <c r="DK74" s="154">
        <f t="shared" si="39"/>
        <v>-3.5422343324250649E-2</v>
      </c>
      <c r="DL74" s="169">
        <f>AVERAGEIFS('WEEKLY DATA'!DL$11:DL$14576,'WEEKLY DATA'!$A$11:$A$14576,'MONTHLY DATA'!$A74,'WEEKLY DATA'!$B$11:$B$14576,'MONTHLY DATA'!$B74)</f>
        <v>296.25</v>
      </c>
      <c r="DM74" s="78">
        <f>AVERAGEIFS('WEEKLY DATA'!DM$11:DM$14576,'WEEKLY DATA'!$A$11:$A$14576,'MONTHLY DATA'!$A74,'WEEKLY DATA'!$B$11:$B$14576,'MONTHLY DATA'!$B74)</f>
        <v>306.25</v>
      </c>
      <c r="DN74" s="78">
        <f>AVERAGEIFS('WEEKLY DATA'!DN$11:DN$14576,'WEEKLY DATA'!$A$11:$A$14576,'MONTHLY DATA'!$A74,'WEEKLY DATA'!$B$11:$B$14576,'MONTHLY DATA'!$B74)</f>
        <v>301.25</v>
      </c>
      <c r="DO74" s="154">
        <f t="shared" si="13"/>
        <v>1.9027484143763207E-2</v>
      </c>
      <c r="DP74" s="78">
        <f>AVERAGEIFS('WEEKLY DATA'!DP$11:DP$14576,'WEEKLY DATA'!$A$11:$A$14576,'MONTHLY DATA'!$A74,'WEEKLY DATA'!$B$11:$B$14576,'MONTHLY DATA'!$B74)</f>
        <v>284.375</v>
      </c>
      <c r="DQ74" s="78">
        <f>AVERAGEIFS('WEEKLY DATA'!DQ$11:DQ$14576,'WEEKLY DATA'!$A$11:$A$14576,'MONTHLY DATA'!$A74,'WEEKLY DATA'!$B$11:$B$14576,'MONTHLY DATA'!$B74)</f>
        <v>294.375</v>
      </c>
      <c r="DR74" s="78">
        <f>AVERAGEIFS('WEEKLY DATA'!DR$11:DR$14576,'WEEKLY DATA'!$A$11:$A$14576,'MONTHLY DATA'!$A74,'WEEKLY DATA'!$B$11:$B$14576,'MONTHLY DATA'!$B74)</f>
        <v>289.375</v>
      </c>
      <c r="DS74" s="154">
        <f t="shared" si="40"/>
        <v>-6.4377682403433667E-3</v>
      </c>
      <c r="DT74" s="78">
        <f>AVERAGEIFS('WEEKLY DATA'!DT$11:DT$14576,'WEEKLY DATA'!$A$11:$A$14576,'MONTHLY DATA'!$A74,'WEEKLY DATA'!$B$11:$B$14576,'MONTHLY DATA'!$B74)</f>
        <v>289.375</v>
      </c>
      <c r="DU74" s="78">
        <f>AVERAGEIFS('WEEKLY DATA'!DU$11:DU$14576,'WEEKLY DATA'!$A$11:$A$14576,'MONTHLY DATA'!$A74,'WEEKLY DATA'!$B$11:$B$14576,'MONTHLY DATA'!$B74)</f>
        <v>299.375</v>
      </c>
      <c r="DV74" s="78">
        <f>AVERAGEIFS('WEEKLY DATA'!DV$11:DV$14576,'WEEKLY DATA'!$A$11:$A$14576,'MONTHLY DATA'!$A74,'WEEKLY DATA'!$B$11:$B$14576,'MONTHLY DATA'!$B74)</f>
        <v>294.375</v>
      </c>
      <c r="DW74" s="154">
        <f t="shared" si="41"/>
        <v>-2.1186440677966045E-3</v>
      </c>
      <c r="DX74" s="78">
        <f>AVERAGEIFS('WEEKLY DATA'!DX$11:DX$14576,'WEEKLY DATA'!$A$11:$A$14576,'MONTHLY DATA'!$A74,'WEEKLY DATA'!$B$11:$B$14576,'MONTHLY DATA'!$B74)</f>
        <v>447.5</v>
      </c>
      <c r="DY74" s="78">
        <f>AVERAGEIFS('WEEKLY DATA'!DY$11:DY$14576,'WEEKLY DATA'!$A$11:$A$14576,'MONTHLY DATA'!$A74,'WEEKLY DATA'!$B$11:$B$14576,'MONTHLY DATA'!$B74)</f>
        <v>457.5</v>
      </c>
      <c r="DZ74" s="78">
        <f>AVERAGEIFS('WEEKLY DATA'!DZ$11:DZ$14576,'WEEKLY DATA'!$A$11:$A$14576,'MONTHLY DATA'!$A74,'WEEKLY DATA'!$B$11:$B$14576,'MONTHLY DATA'!$B74)</f>
        <v>452.5</v>
      </c>
      <c r="EA74" s="154">
        <f t="shared" si="42"/>
        <v>-3.4666666666666623E-2</v>
      </c>
      <c r="EB74" s="78">
        <f>AVERAGEIFS('WEEKLY DATA'!EB$11:EB$14576,'WEEKLY DATA'!$A$11:$A$14576,'MONTHLY DATA'!$A74,'WEEKLY DATA'!$B$11:$B$14576,'MONTHLY DATA'!$B74)</f>
        <v>289.375</v>
      </c>
      <c r="EC74" s="78">
        <f>AVERAGEIFS('WEEKLY DATA'!EC$11:EC$14576,'WEEKLY DATA'!$A$11:$A$14576,'MONTHLY DATA'!$A74,'WEEKLY DATA'!$B$11:$B$14576,'MONTHLY DATA'!$B74)</f>
        <v>299.375</v>
      </c>
      <c r="ED74" s="78">
        <f>AVERAGEIFS('WEEKLY DATA'!ED$11:ED$14576,'WEEKLY DATA'!$A$11:$A$14576,'MONTHLY DATA'!$A74,'WEEKLY DATA'!$B$11:$B$14576,'MONTHLY DATA'!$B74)</f>
        <v>294.375</v>
      </c>
      <c r="EE74" s="154">
        <f t="shared" si="14"/>
        <v>8.565310492505418E-3</v>
      </c>
      <c r="EF74" s="169">
        <f>AVERAGEIFS('WEEKLY DATA'!EF$11:EF$14576,'WEEKLY DATA'!$A$11:$A$14576,'MONTHLY DATA'!$A74,'WEEKLY DATA'!$B$11:$B$14576,'MONTHLY DATA'!$B74)</f>
        <v>279.375</v>
      </c>
      <c r="EG74" s="78">
        <f>AVERAGEIFS('WEEKLY DATA'!EG$11:EG$14576,'WEEKLY DATA'!$A$11:$A$14576,'MONTHLY DATA'!$A74,'WEEKLY DATA'!$B$11:$B$14576,'MONTHLY DATA'!$B74)</f>
        <v>289.375</v>
      </c>
      <c r="EH74" s="78">
        <f>AVERAGEIFS('WEEKLY DATA'!EH$11:EH$14576,'WEEKLY DATA'!$A$11:$A$14576,'MONTHLY DATA'!$A74,'WEEKLY DATA'!$B$11:$B$14576,'MONTHLY DATA'!$B74)</f>
        <v>284.375</v>
      </c>
      <c r="EI74" s="154">
        <f t="shared" si="43"/>
        <v>-6.5502183406113135E-3</v>
      </c>
      <c r="EJ74" s="78">
        <f>AVERAGEIFS('WEEKLY DATA'!EJ$11:EJ$14576,'WEEKLY DATA'!$A$11:$A$14576,'MONTHLY DATA'!$A74,'WEEKLY DATA'!$B$11:$B$14576,'MONTHLY DATA'!$B74)</f>
        <v>284.375</v>
      </c>
      <c r="EK74" s="78">
        <f>AVERAGEIFS('WEEKLY DATA'!EK$11:EK$14576,'WEEKLY DATA'!$A$11:$A$14576,'MONTHLY DATA'!$A74,'WEEKLY DATA'!$B$11:$B$14576,'MONTHLY DATA'!$B74)</f>
        <v>294.375</v>
      </c>
      <c r="EL74" s="78">
        <f>AVERAGEIFS('WEEKLY DATA'!EL$11:EL$14576,'WEEKLY DATA'!$A$11:$A$14576,'MONTHLY DATA'!$A74,'WEEKLY DATA'!$B$11:$B$14576,'MONTHLY DATA'!$B74)</f>
        <v>289.375</v>
      </c>
      <c r="EM74" s="154">
        <f t="shared" si="44"/>
        <v>-2.1551724137931494E-3</v>
      </c>
      <c r="EN74" s="78">
        <f>AVERAGEIFS('WEEKLY DATA'!EN$11:EN$14576,'WEEKLY DATA'!$A$11:$A$14576,'MONTHLY DATA'!$A74,'WEEKLY DATA'!$B$11:$B$14576,'MONTHLY DATA'!$B74)</f>
        <v>390</v>
      </c>
      <c r="EO74" s="78">
        <f>AVERAGEIFS('WEEKLY DATA'!EO$11:EO$14576,'WEEKLY DATA'!$A$11:$A$14576,'MONTHLY DATA'!$A74,'WEEKLY DATA'!$B$11:$B$14576,'MONTHLY DATA'!$B74)</f>
        <v>400</v>
      </c>
      <c r="EP74" s="78">
        <f>AVERAGEIFS('WEEKLY DATA'!EP$11:EP$14576,'WEEKLY DATA'!$A$11:$A$14576,'MONTHLY DATA'!$A74,'WEEKLY DATA'!$B$11:$B$14576,'MONTHLY DATA'!$B74)</f>
        <v>395</v>
      </c>
      <c r="EQ74" s="154">
        <f t="shared" si="45"/>
        <v>-2.1671826625387025E-2</v>
      </c>
      <c r="ER74" s="78">
        <f>AVERAGEIFS('WEEKLY DATA'!ER$11:ER$14576,'WEEKLY DATA'!$A$11:$A$14576,'MONTHLY DATA'!$A74,'WEEKLY DATA'!$B$11:$B$14576,'MONTHLY DATA'!$B74)</f>
        <v>278.125</v>
      </c>
      <c r="ES74" s="78">
        <f>AVERAGEIFS('WEEKLY DATA'!ES$11:ES$14576,'WEEKLY DATA'!$A$11:$A$14576,'MONTHLY DATA'!$A74,'WEEKLY DATA'!$B$11:$B$14576,'MONTHLY DATA'!$B74)</f>
        <v>288.125</v>
      </c>
      <c r="ET74" s="78">
        <f>AVERAGEIFS('WEEKLY DATA'!ET$11:ET$14576,'WEEKLY DATA'!$A$11:$A$14576,'MONTHLY DATA'!$A74,'WEEKLY DATA'!$B$11:$B$14576,'MONTHLY DATA'!$B74)</f>
        <v>283.125</v>
      </c>
      <c r="EU74" s="154">
        <f t="shared" si="15"/>
        <v>1.7977528089887729E-2</v>
      </c>
      <c r="EV74" s="78">
        <f>AVERAGEIFS('WEEKLY DATA'!EV$11:EV$14576,'WEEKLY DATA'!$A$11:$A$14576,'MONTHLY DATA'!$A74,'WEEKLY DATA'!$B$11:$B$14576,'MONTHLY DATA'!$B74)</f>
        <v>280</v>
      </c>
      <c r="EW74" s="78">
        <f>AVERAGEIFS('WEEKLY DATA'!EW$11:EW$14576,'WEEKLY DATA'!$A$11:$A$14576,'MONTHLY DATA'!$A74,'WEEKLY DATA'!$B$11:$B$14576,'MONTHLY DATA'!$B74)</f>
        <v>290</v>
      </c>
      <c r="EX74" s="78">
        <f>AVERAGEIFS('WEEKLY DATA'!EX$11:EX$14576,'WEEKLY DATA'!$A$11:$A$14576,'MONTHLY DATA'!$A74,'WEEKLY DATA'!$B$11:$B$14576,'MONTHLY DATA'!$B74)</f>
        <v>285</v>
      </c>
      <c r="EY74" s="154">
        <f t="shared" si="46"/>
        <v>4.405286343612369E-3</v>
      </c>
      <c r="EZ74" s="78">
        <f>AVERAGEIFS('WEEKLY DATA'!EZ$11:EZ$14576,'WEEKLY DATA'!$A$11:$A$14576,'MONTHLY DATA'!$A74,'WEEKLY DATA'!$B$11:$B$14576,'MONTHLY DATA'!$B74)</f>
        <v>280</v>
      </c>
      <c r="FA74" s="78">
        <f>AVERAGEIFS('WEEKLY DATA'!FA$11:FA$14576,'WEEKLY DATA'!$A$11:$A$14576,'MONTHLY DATA'!$A74,'WEEKLY DATA'!$B$11:$B$14576,'MONTHLY DATA'!$B74)</f>
        <v>290</v>
      </c>
      <c r="FB74" s="78">
        <f>AVERAGEIFS('WEEKLY DATA'!FB$11:FB$14576,'WEEKLY DATA'!$A$11:$A$14576,'MONTHLY DATA'!$A74,'WEEKLY DATA'!$B$11:$B$14576,'MONTHLY DATA'!$B74)</f>
        <v>285</v>
      </c>
      <c r="FC74" s="154">
        <f t="shared" si="47"/>
        <v>1.5590200445434244E-2</v>
      </c>
      <c r="FD74" s="78">
        <f>AVERAGEIFS('WEEKLY DATA'!FD$11:FD$14576,'WEEKLY DATA'!$A$11:$A$14576,'MONTHLY DATA'!$A74,'WEEKLY DATA'!$B$11:$B$14576,'MONTHLY DATA'!$B74)</f>
        <v>476.25</v>
      </c>
      <c r="FE74" s="78">
        <f>AVERAGEIFS('WEEKLY DATA'!FE$11:FE$14576,'WEEKLY DATA'!$A$11:$A$14576,'MONTHLY DATA'!$A74,'WEEKLY DATA'!$B$11:$B$14576,'MONTHLY DATA'!$B74)</f>
        <v>486.25</v>
      </c>
      <c r="FF74" s="78">
        <f>AVERAGEIFS('WEEKLY DATA'!FF$11:FF$14576,'WEEKLY DATA'!$A$11:$A$14576,'MONTHLY DATA'!$A74,'WEEKLY DATA'!$B$11:$B$14576,'MONTHLY DATA'!$B74)</f>
        <v>481.25</v>
      </c>
      <c r="FG74" s="154">
        <f t="shared" si="48"/>
        <v>-2.5316455696202556E-2</v>
      </c>
      <c r="FH74" s="78">
        <f>AVERAGEIFS('WEEKLY DATA'!FH$11:FH$14576,'WEEKLY DATA'!$A$11:$A$14576,'MONTHLY DATA'!$A74,'WEEKLY DATA'!$B$11:$B$14576,'MONTHLY DATA'!$B74)</f>
        <v>305.625</v>
      </c>
      <c r="FI74" s="78">
        <f>AVERAGEIFS('WEEKLY DATA'!FI$11:FI$14576,'WEEKLY DATA'!$A$11:$A$14576,'MONTHLY DATA'!$A74,'WEEKLY DATA'!$B$11:$B$14576,'MONTHLY DATA'!$B74)</f>
        <v>315.625</v>
      </c>
      <c r="FJ74" s="78">
        <f>AVERAGEIFS('WEEKLY DATA'!FJ$11:FJ$14576,'WEEKLY DATA'!$A$11:$A$14576,'MONTHLY DATA'!$A74,'WEEKLY DATA'!$B$11:$B$14576,'MONTHLY DATA'!$B74)</f>
        <v>310.625</v>
      </c>
      <c r="FK74" s="154">
        <f t="shared" si="16"/>
        <v>2.8985507246376718E-2</v>
      </c>
      <c r="FL74" s="169">
        <f>AVERAGEIFS('WEEKLY DATA'!FL$11:FL$14576,'WEEKLY DATA'!$A$11:$A$14576,'MONTHLY DATA'!$A74,'WEEKLY DATA'!$B$11:$B$14576,'MONTHLY DATA'!$B74)</f>
        <v>296.875</v>
      </c>
      <c r="FM74" s="78">
        <f>AVERAGEIFS('WEEKLY DATA'!FM$11:FM$14576,'WEEKLY DATA'!$A$11:$A$14576,'MONTHLY DATA'!$A74,'WEEKLY DATA'!$B$11:$B$14576,'MONTHLY DATA'!$B74)</f>
        <v>306.875</v>
      </c>
      <c r="FN74" s="78">
        <f>AVERAGEIFS('WEEKLY DATA'!FN$11:FN$14576,'WEEKLY DATA'!$A$11:$A$14576,'MONTHLY DATA'!$A74,'WEEKLY DATA'!$B$11:$B$14576,'MONTHLY DATA'!$B74)</f>
        <v>301.875</v>
      </c>
      <c r="FO74" s="154">
        <f t="shared" si="49"/>
        <v>6.2500000000000888E-3</v>
      </c>
      <c r="FP74" s="78">
        <f>AVERAGEIFS('WEEKLY DATA'!FP$11:FP$14576,'WEEKLY DATA'!$A$11:$A$14576,'MONTHLY DATA'!$A74,'WEEKLY DATA'!$B$11:$B$14576,'MONTHLY DATA'!$B74)</f>
        <v>301.875</v>
      </c>
      <c r="FQ74" s="78">
        <f>AVERAGEIFS('WEEKLY DATA'!FQ$11:FQ$14576,'WEEKLY DATA'!$A$11:$A$14576,'MONTHLY DATA'!$A74,'WEEKLY DATA'!$B$11:$B$14576,'MONTHLY DATA'!$B74)</f>
        <v>311.875</v>
      </c>
      <c r="FR74" s="78">
        <f>AVERAGEIFS('WEEKLY DATA'!FR$11:FR$14576,'WEEKLY DATA'!$A$11:$A$14576,'MONTHLY DATA'!$A74,'WEEKLY DATA'!$B$11:$B$14576,'MONTHLY DATA'!$B74)</f>
        <v>306.875</v>
      </c>
      <c r="FS74" s="154">
        <f t="shared" si="50"/>
        <v>2.079002079002068E-2</v>
      </c>
      <c r="FT74" s="78">
        <f>AVERAGEIFS('WEEKLY DATA'!FT$11:FT$14576,'WEEKLY DATA'!$A$11:$A$14576,'MONTHLY DATA'!$A74,'WEEKLY DATA'!$B$11:$B$14576,'MONTHLY DATA'!$B74)</f>
        <v>288.125</v>
      </c>
      <c r="FU74" s="78">
        <f>AVERAGEIFS('WEEKLY DATA'!FU$11:FU$14576,'WEEKLY DATA'!$A$11:$A$14576,'MONTHLY DATA'!$A74,'WEEKLY DATA'!$B$11:$B$14576,'MONTHLY DATA'!$B74)</f>
        <v>298.125</v>
      </c>
      <c r="FV74" s="78">
        <f>AVERAGEIFS('WEEKLY DATA'!FV$11:FV$14576,'WEEKLY DATA'!$A$11:$A$14576,'MONTHLY DATA'!$A74,'WEEKLY DATA'!$B$11:$B$14576,'MONTHLY DATA'!$B74)</f>
        <v>293.125</v>
      </c>
      <c r="FW74" s="154">
        <f t="shared" si="17"/>
        <v>-9.284332688588004E-2</v>
      </c>
      <c r="FX74" s="78">
        <f>AVERAGEIFS('WEEKLY DATA'!FX$11:FX$14576,'WEEKLY DATA'!$A$11:$A$14576,'MONTHLY DATA'!$A74,'WEEKLY DATA'!$B$11:$B$14576,'MONTHLY DATA'!$B74)</f>
        <v>266.875</v>
      </c>
      <c r="FY74" s="78">
        <f>AVERAGEIFS('WEEKLY DATA'!FY$11:FY$14576,'WEEKLY DATA'!$A$11:$A$14576,'MONTHLY DATA'!$A74,'WEEKLY DATA'!$B$11:$B$14576,'MONTHLY DATA'!$B74)</f>
        <v>276.875</v>
      </c>
      <c r="FZ74" s="78">
        <f>AVERAGEIFS('WEEKLY DATA'!FZ$11:FZ$14576,'WEEKLY DATA'!$A$11:$A$14576,'MONTHLY DATA'!$A74,'WEEKLY DATA'!$B$11:$B$14576,'MONTHLY DATA'!$B74)</f>
        <v>271.875</v>
      </c>
      <c r="GA74" s="154">
        <f t="shared" si="51"/>
        <v>6.9444444444444198E-3</v>
      </c>
      <c r="GB74" s="78">
        <f>AVERAGEIFS('WEEKLY DATA'!GB$11:GB$14576,'WEEKLY DATA'!$A$11:$A$14576,'MONTHLY DATA'!$A74,'WEEKLY DATA'!$B$11:$B$14576,'MONTHLY DATA'!$B74)</f>
        <v>323.125</v>
      </c>
      <c r="GC74" s="78">
        <f>AVERAGEIFS('WEEKLY DATA'!GC$11:GC$14576,'WEEKLY DATA'!$A$11:$A$14576,'MONTHLY DATA'!$A74,'WEEKLY DATA'!$B$11:$B$14576,'MONTHLY DATA'!$B74)</f>
        <v>333.125</v>
      </c>
      <c r="GD74" s="78">
        <f>AVERAGEIFS('WEEKLY DATA'!GD$11:GD$14576,'WEEKLY DATA'!$A$11:$A$14576,'MONTHLY DATA'!$A74,'WEEKLY DATA'!$B$11:$B$14576,'MONTHLY DATA'!$B74)</f>
        <v>328.125</v>
      </c>
      <c r="GE74" s="154">
        <f t="shared" si="18"/>
        <v>1.9417475728155331E-2</v>
      </c>
      <c r="GF74" s="169">
        <f>AVERAGEIFS('WEEKLY DATA'!GF$11:GF$14576,'WEEKLY DATA'!$A$11:$A$14576,'MONTHLY DATA'!$A74,'WEEKLY DATA'!$B$11:$B$14576,'MONTHLY DATA'!$B74)</f>
        <v>313.125</v>
      </c>
      <c r="GG74" s="78">
        <f>AVERAGEIFS('WEEKLY DATA'!GG$11:GG$14576,'WEEKLY DATA'!$A$11:$A$14576,'MONTHLY DATA'!$A74,'WEEKLY DATA'!$B$11:$B$14576,'MONTHLY DATA'!$B74)</f>
        <v>323.125</v>
      </c>
      <c r="GH74" s="78">
        <f>AVERAGEIFS('WEEKLY DATA'!GH$11:GH$14576,'WEEKLY DATA'!$A$11:$A$14576,'MONTHLY DATA'!$A74,'WEEKLY DATA'!$B$11:$B$14576,'MONTHLY DATA'!$B74)</f>
        <v>318.125</v>
      </c>
      <c r="GI74" s="154">
        <f t="shared" si="52"/>
        <v>5.9288537549406772E-3</v>
      </c>
      <c r="GJ74" s="78">
        <f>AVERAGEIFS('WEEKLY DATA'!GJ$11:GJ$14576,'WEEKLY DATA'!$A$11:$A$14576,'MONTHLY DATA'!$A74,'WEEKLY DATA'!$B$11:$B$14576,'MONTHLY DATA'!$B74)</f>
        <v>318.125</v>
      </c>
      <c r="GK74" s="78">
        <f>AVERAGEIFS('WEEKLY DATA'!GK$11:GK$14576,'WEEKLY DATA'!$A$11:$A$14576,'MONTHLY DATA'!$A74,'WEEKLY DATA'!$B$11:$B$14576,'MONTHLY DATA'!$B74)</f>
        <v>328.125</v>
      </c>
      <c r="GL74" s="78">
        <f>AVERAGEIFS('WEEKLY DATA'!GL$11:GL$14576,'WEEKLY DATA'!$A$11:$A$14576,'MONTHLY DATA'!$A74,'WEEKLY DATA'!$B$11:$B$14576,'MONTHLY DATA'!$B74)</f>
        <v>323.125</v>
      </c>
      <c r="GM74" s="154">
        <f t="shared" si="53"/>
        <v>1.9723865877712132E-2</v>
      </c>
      <c r="GN74" s="78">
        <f>AVERAGEIFS('WEEKLY DATA'!GN$11:GN$14576,'WEEKLY DATA'!$A$11:$A$14576,'MONTHLY DATA'!$A74,'WEEKLY DATA'!$B$11:$B$14576,'MONTHLY DATA'!$B74)</f>
        <v>474.375</v>
      </c>
      <c r="GO74" s="78">
        <f>AVERAGEIFS('WEEKLY DATA'!GO$11:GO$14576,'WEEKLY DATA'!$A$11:$A$14576,'MONTHLY DATA'!$A74,'WEEKLY DATA'!$B$11:$B$14576,'MONTHLY DATA'!$B74)</f>
        <v>484.375</v>
      </c>
      <c r="GP74" s="78">
        <f>AVERAGEIFS('WEEKLY DATA'!GP$11:GP$14576,'WEEKLY DATA'!$A$11:$A$14576,'MONTHLY DATA'!$A74,'WEEKLY DATA'!$B$11:$B$14576,'MONTHLY DATA'!$B74)</f>
        <v>479.375</v>
      </c>
      <c r="GQ74" s="154">
        <f t="shared" si="54"/>
        <v>-2.9113924050632956E-2</v>
      </c>
      <c r="GR74" s="78"/>
    </row>
    <row r="75" spans="1:200" ht="15.75" x14ac:dyDescent="0.25">
      <c r="A75">
        <f t="shared" si="4"/>
        <v>5</v>
      </c>
      <c r="B75">
        <f t="shared" si="5"/>
        <v>2015</v>
      </c>
      <c r="C75" s="86">
        <v>42125</v>
      </c>
      <c r="D75" s="78">
        <f>AVERAGEIFS('WEEKLY DATA'!D$11:D$14576,'WEEKLY DATA'!$A$11:$A$14576,'MONTHLY DATA'!$A75,'WEEKLY DATA'!$B$11:$B$14576,'MONTHLY DATA'!$B75)</f>
        <v>350</v>
      </c>
      <c r="E75" s="78">
        <f>AVERAGEIFS('WEEKLY DATA'!E$11:E$14576,'WEEKLY DATA'!$A$11:$A$14576,'MONTHLY DATA'!$A75,'WEEKLY DATA'!$B$11:$B$14576,'MONTHLY DATA'!$B75)</f>
        <v>360</v>
      </c>
      <c r="F75" s="78">
        <f>AVERAGEIFS('WEEKLY DATA'!F$11:F$14576,'WEEKLY DATA'!$A$11:$A$14576,'MONTHLY DATA'!$A75,'WEEKLY DATA'!$B$11:$B$14576,'MONTHLY DATA'!$B75)</f>
        <v>355</v>
      </c>
      <c r="G75" s="154">
        <f t="shared" si="6"/>
        <v>-1.388888888888884E-2</v>
      </c>
      <c r="H75" s="169">
        <f>AVERAGEIFS('WEEKLY DATA'!H$11:H$14576,'WEEKLY DATA'!$A$11:$A$14576,'MONTHLY DATA'!$A75,'WEEKLY DATA'!$B$11:$B$14576,'MONTHLY DATA'!$B75)</f>
        <v>467.5</v>
      </c>
      <c r="I75" s="78">
        <f>AVERAGEIFS('WEEKLY DATA'!I$11:I$14576,'WEEKLY DATA'!$A$11:$A$14576,'MONTHLY DATA'!$A75,'WEEKLY DATA'!$B$11:$B$14576,'MONTHLY DATA'!$B75)</f>
        <v>477.5</v>
      </c>
      <c r="J75" s="78">
        <f>AVERAGEIFS('WEEKLY DATA'!J$11:J$14576,'WEEKLY DATA'!$A$11:$A$14576,'MONTHLY DATA'!$A75,'WEEKLY DATA'!$B$11:$B$14576,'MONTHLY DATA'!$B75)</f>
        <v>472.5</v>
      </c>
      <c r="K75" s="154">
        <f t="shared" si="19"/>
        <v>2.6525198938991412E-3</v>
      </c>
      <c r="L75" s="169">
        <f>AVERAGEIFS('WEEKLY DATA'!L$11:L$14576,'WEEKLY DATA'!$A$11:$A$14576,'MONTHLY DATA'!$A75,'WEEKLY DATA'!$B$11:$B$14576,'MONTHLY DATA'!$B75)</f>
        <v>364</v>
      </c>
      <c r="M75" s="78">
        <f>AVERAGEIFS('WEEKLY DATA'!M$11:M$14576,'WEEKLY DATA'!$A$11:$A$14576,'MONTHLY DATA'!$A75,'WEEKLY DATA'!$B$11:$B$14576,'MONTHLY DATA'!$B75)</f>
        <v>374</v>
      </c>
      <c r="N75" s="78">
        <f>AVERAGEIFS('WEEKLY DATA'!N$11:N$14576,'WEEKLY DATA'!$A$11:$A$14576,'MONTHLY DATA'!$A75,'WEEKLY DATA'!$B$11:$B$14576,'MONTHLY DATA'!$B75)</f>
        <v>369</v>
      </c>
      <c r="O75" s="154">
        <f t="shared" si="20"/>
        <v>-1.6000000000000014E-2</v>
      </c>
      <c r="P75" s="169">
        <f>AVERAGEIFS('WEEKLY DATA'!P$11:P$14576,'WEEKLY DATA'!$A$11:$A$14576,'MONTHLY DATA'!$A75,'WEEKLY DATA'!$B$11:$B$14576,'MONTHLY DATA'!$B75)</f>
        <v>350.5</v>
      </c>
      <c r="Q75" s="78">
        <f>AVERAGEIFS('WEEKLY DATA'!Q$11:Q$14576,'WEEKLY DATA'!$A$11:$A$14576,'MONTHLY DATA'!$A75,'WEEKLY DATA'!$B$11:$B$14576,'MONTHLY DATA'!$B75)</f>
        <v>360.5</v>
      </c>
      <c r="R75" s="78">
        <f>AVERAGEIFS('WEEKLY DATA'!R$11:R$14576,'WEEKLY DATA'!$A$11:$A$14576,'MONTHLY DATA'!$A75,'WEEKLY DATA'!$B$11:$B$14576,'MONTHLY DATA'!$B75)</f>
        <v>355.5</v>
      </c>
      <c r="S75" s="154">
        <f t="shared" si="21"/>
        <v>1.7531305903399019E-2</v>
      </c>
      <c r="T75" s="169">
        <f>AVERAGEIFS('WEEKLY DATA'!T$11:T$14576,'WEEKLY DATA'!$A$11:$A$14576,'MONTHLY DATA'!$A75,'WEEKLY DATA'!$B$11:$B$14576,'MONTHLY DATA'!$B75)</f>
        <v>320</v>
      </c>
      <c r="U75" s="78">
        <f>AVERAGEIFS('WEEKLY DATA'!U$11:U$14576,'WEEKLY DATA'!$A$11:$A$14576,'MONTHLY DATA'!$A75,'WEEKLY DATA'!$B$11:$B$14576,'MONTHLY DATA'!$B75)</f>
        <v>330</v>
      </c>
      <c r="V75" s="78">
        <f>AVERAGEIFS('WEEKLY DATA'!V$11:V$14576,'WEEKLY DATA'!$A$11:$A$14576,'MONTHLY DATA'!$A75,'WEEKLY DATA'!$B$11:$B$14576,'MONTHLY DATA'!$B75)</f>
        <v>325</v>
      </c>
      <c r="W75" s="154">
        <f t="shared" si="7"/>
        <v>-1.8867924528301883E-2</v>
      </c>
      <c r="X75" s="169">
        <f>AVERAGEIFS('WEEKLY DATA'!X$11:X$14576,'WEEKLY DATA'!$A$11:$A$14576,'MONTHLY DATA'!$A75,'WEEKLY DATA'!$B$11:$B$14576,'MONTHLY DATA'!$B75)</f>
        <v>317.5</v>
      </c>
      <c r="Y75" s="78">
        <f>AVERAGEIFS('WEEKLY DATA'!Y$11:Y$14576,'WEEKLY DATA'!$A$11:$A$14576,'MONTHLY DATA'!$A75,'WEEKLY DATA'!$B$11:$B$14576,'MONTHLY DATA'!$B75)</f>
        <v>327.5</v>
      </c>
      <c r="Z75" s="78">
        <f>AVERAGEIFS('WEEKLY DATA'!Z$11:Z$14576,'WEEKLY DATA'!$A$11:$A$14576,'MONTHLY DATA'!$A75,'WEEKLY DATA'!$B$11:$B$14576,'MONTHLY DATA'!$B75)</f>
        <v>322.5</v>
      </c>
      <c r="AA75" s="154">
        <f t="shared" si="22"/>
        <v>3.8910505836575737E-3</v>
      </c>
      <c r="AB75" s="169">
        <f>AVERAGEIFS('WEEKLY DATA'!AB$11:AB$14576,'WEEKLY DATA'!$A$11:$A$14576,'MONTHLY DATA'!$A75,'WEEKLY DATA'!$B$11:$B$14576,'MONTHLY DATA'!$B75)</f>
        <v>334.5</v>
      </c>
      <c r="AC75" s="78">
        <f>AVERAGEIFS('WEEKLY DATA'!AC$11:AC$14576,'WEEKLY DATA'!$A$11:$A$14576,'MONTHLY DATA'!$A75,'WEEKLY DATA'!$B$11:$B$14576,'MONTHLY DATA'!$B75)</f>
        <v>344.5</v>
      </c>
      <c r="AD75" s="78">
        <f>AVERAGEIFS('WEEKLY DATA'!AD$11:AD$14576,'WEEKLY DATA'!$A$11:$A$14576,'MONTHLY DATA'!$A75,'WEEKLY DATA'!$B$11:$B$14576,'MONTHLY DATA'!$B75)</f>
        <v>339.5</v>
      </c>
      <c r="AE75" s="154">
        <f t="shared" si="23"/>
        <v>-1.5942028985507228E-2</v>
      </c>
      <c r="AF75" s="169">
        <f>AVERAGEIFS('WEEKLY DATA'!AF$11:AF$14576,'WEEKLY DATA'!$A$11:$A$14576,'MONTHLY DATA'!$A75,'WEEKLY DATA'!$B$11:$B$14576,'MONTHLY DATA'!$B75)</f>
        <v>319.5</v>
      </c>
      <c r="AG75" s="78">
        <f>AVERAGEIFS('WEEKLY DATA'!AG$11:AG$14576,'WEEKLY DATA'!$A$11:$A$14576,'MONTHLY DATA'!$A75,'WEEKLY DATA'!$B$11:$B$14576,'MONTHLY DATA'!$B75)</f>
        <v>329.5</v>
      </c>
      <c r="AH75" s="78">
        <f>AVERAGEIFS('WEEKLY DATA'!AH$11:AH$14576,'WEEKLY DATA'!$A$11:$A$14576,'MONTHLY DATA'!$A75,'WEEKLY DATA'!$B$11:$B$14576,'MONTHLY DATA'!$B75)</f>
        <v>324.5</v>
      </c>
      <c r="AI75" s="154">
        <f t="shared" si="24"/>
        <v>-3.4548944337812193E-3</v>
      </c>
      <c r="AJ75" s="169">
        <f>AVERAGEIFS('WEEKLY DATA'!AJ$11:AJ$14576,'WEEKLY DATA'!$A$11:$A$14576,'MONTHLY DATA'!$A75,'WEEKLY DATA'!$B$11:$B$14576,'MONTHLY DATA'!$B75)</f>
        <v>340.5</v>
      </c>
      <c r="AK75" s="78">
        <f>AVERAGEIFS('WEEKLY DATA'!AK$11:AK$14576,'WEEKLY DATA'!$A$11:$A$14576,'MONTHLY DATA'!$A75,'WEEKLY DATA'!$B$11:$B$14576,'MONTHLY DATA'!$B75)</f>
        <v>350.5</v>
      </c>
      <c r="AL75" s="78">
        <f>AVERAGEIFS('WEEKLY DATA'!AL$11:AL$14576,'WEEKLY DATA'!$A$11:$A$14576,'MONTHLY DATA'!$A75,'WEEKLY DATA'!$B$11:$B$14576,'MONTHLY DATA'!$B75)</f>
        <v>345.5</v>
      </c>
      <c r="AM75" s="154">
        <f t="shared" si="8"/>
        <v>-2.1592920353982303E-2</v>
      </c>
      <c r="AN75" s="169">
        <f>AVERAGEIFS('WEEKLY DATA'!AN$11:AN$14576,'WEEKLY DATA'!$A$11:$A$14576,'MONTHLY DATA'!$A75,'WEEKLY DATA'!$B$11:$B$14576,'MONTHLY DATA'!$B75)</f>
        <v>333.5</v>
      </c>
      <c r="AO75" s="78">
        <f>AVERAGEIFS('WEEKLY DATA'!AO$11:AO$14576,'WEEKLY DATA'!$A$11:$A$14576,'MONTHLY DATA'!$A75,'WEEKLY DATA'!$B$11:$B$14576,'MONTHLY DATA'!$B75)</f>
        <v>343.5</v>
      </c>
      <c r="AP75" s="78">
        <f>AVERAGEIFS('WEEKLY DATA'!AP$11:AP$14576,'WEEKLY DATA'!$A$11:$A$14576,'MONTHLY DATA'!$A75,'WEEKLY DATA'!$B$11:$B$14576,'MONTHLY DATA'!$B75)</f>
        <v>338.5</v>
      </c>
      <c r="AQ75" s="154">
        <f t="shared" si="25"/>
        <v>-4.4117647058823373E-3</v>
      </c>
      <c r="AR75" s="169">
        <f>AVERAGEIFS('WEEKLY DATA'!AR$11:AR$14576,'WEEKLY DATA'!$A$11:$A$14576,'MONTHLY DATA'!$A75,'WEEKLY DATA'!$B$11:$B$14576,'MONTHLY DATA'!$B75)</f>
        <v>354.5</v>
      </c>
      <c r="AS75" s="78">
        <f>AVERAGEIFS('WEEKLY DATA'!AS$11:AS$14576,'WEEKLY DATA'!$A$11:$A$14576,'MONTHLY DATA'!$A75,'WEEKLY DATA'!$B$11:$B$14576,'MONTHLY DATA'!$B75)</f>
        <v>364.5</v>
      </c>
      <c r="AT75" s="78">
        <f>AVERAGEIFS('WEEKLY DATA'!AT$11:AT$14576,'WEEKLY DATA'!$A$11:$A$14576,'MONTHLY DATA'!$A75,'WEEKLY DATA'!$B$11:$B$14576,'MONTHLY DATA'!$B75)</f>
        <v>359.5</v>
      </c>
      <c r="AU75" s="154">
        <f t="shared" si="26"/>
        <v>-1.5068493150684925E-2</v>
      </c>
      <c r="AV75" s="169">
        <f>AVERAGEIFS('WEEKLY DATA'!AV$11:AV$14576,'WEEKLY DATA'!$A$11:$A$14576,'MONTHLY DATA'!$A75,'WEEKLY DATA'!$B$11:$B$14576,'MONTHLY DATA'!$B75)</f>
        <v>344</v>
      </c>
      <c r="AW75" s="78">
        <f>AVERAGEIFS('WEEKLY DATA'!AW$11:AW$14576,'WEEKLY DATA'!$A$11:$A$14576,'MONTHLY DATA'!$A75,'WEEKLY DATA'!$B$11:$B$14576,'MONTHLY DATA'!$B75)</f>
        <v>354</v>
      </c>
      <c r="AX75" s="78">
        <f>AVERAGEIFS('WEEKLY DATA'!AX$11:AX$14576,'WEEKLY DATA'!$A$11:$A$14576,'MONTHLY DATA'!$A75,'WEEKLY DATA'!$B$11:$B$14576,'MONTHLY DATA'!$B75)</f>
        <v>349</v>
      </c>
      <c r="AY75" s="154">
        <f t="shared" si="27"/>
        <v>2.8360957642725504E-2</v>
      </c>
      <c r="AZ75" s="169">
        <f>AVERAGEIFS('WEEKLY DATA'!AZ$11:AZ$14576,'WEEKLY DATA'!$A$11:$A$14576,'MONTHLY DATA'!$A75,'WEEKLY DATA'!$B$11:$B$14576,'MONTHLY DATA'!$B75)</f>
        <v>279.5</v>
      </c>
      <c r="BA75" s="78">
        <f>AVERAGEIFS('WEEKLY DATA'!BA$11:BA$14576,'WEEKLY DATA'!$A$11:$A$14576,'MONTHLY DATA'!$A75,'WEEKLY DATA'!$B$11:$B$14576,'MONTHLY DATA'!$B75)</f>
        <v>289.5</v>
      </c>
      <c r="BB75" s="78">
        <f>AVERAGEIFS('WEEKLY DATA'!BB$11:BB$14576,'WEEKLY DATA'!$A$11:$A$14576,'MONTHLY DATA'!$A75,'WEEKLY DATA'!$B$11:$B$14576,'MONTHLY DATA'!$B75)</f>
        <v>284.5</v>
      </c>
      <c r="BC75" s="154">
        <f t="shared" si="9"/>
        <v>-4.1684210526315768E-2</v>
      </c>
      <c r="BD75" s="169">
        <f>AVERAGEIFS('WEEKLY DATA'!BD$11:BD$14576,'WEEKLY DATA'!$A$11:$A$14576,'MONTHLY DATA'!$A75,'WEEKLY DATA'!$B$11:$B$14576,'MONTHLY DATA'!$B75)</f>
        <v>262</v>
      </c>
      <c r="BE75" s="78">
        <f>AVERAGEIFS('WEEKLY DATA'!BE$11:BE$14576,'WEEKLY DATA'!$A$11:$A$14576,'MONTHLY DATA'!$A75,'WEEKLY DATA'!$B$11:$B$14576,'MONTHLY DATA'!$B75)</f>
        <v>272</v>
      </c>
      <c r="BF75" s="78">
        <f>AVERAGEIFS('WEEKLY DATA'!BF$11:BF$14576,'WEEKLY DATA'!$A$11:$A$14576,'MONTHLY DATA'!$A75,'WEEKLY DATA'!$B$11:$B$14576,'MONTHLY DATA'!$B75)</f>
        <v>267</v>
      </c>
      <c r="BG75" s="154">
        <f t="shared" si="28"/>
        <v>-5.0666666666666638E-2</v>
      </c>
      <c r="BH75" s="169">
        <f>AVERAGEIFS('WEEKLY DATA'!BH$11:BH$14576,'WEEKLY DATA'!$A$11:$A$14576,'MONTHLY DATA'!$A75,'WEEKLY DATA'!$B$11:$B$14576,'MONTHLY DATA'!$B75)</f>
        <v>309.5</v>
      </c>
      <c r="BI75" s="78">
        <f>AVERAGEIFS('WEEKLY DATA'!BI$11:BI$14576,'WEEKLY DATA'!$A$11:$A$14576,'MONTHLY DATA'!$A75,'WEEKLY DATA'!$B$11:$B$14576,'MONTHLY DATA'!$B75)</f>
        <v>319.5</v>
      </c>
      <c r="BJ75" s="78">
        <f>AVERAGEIFS('WEEKLY DATA'!BJ$11:BJ$14576,'WEEKLY DATA'!$A$11:$A$14576,'MONTHLY DATA'!$A75,'WEEKLY DATA'!$B$11:$B$14576,'MONTHLY DATA'!$B75)</f>
        <v>314.5</v>
      </c>
      <c r="BK75" s="154">
        <f t="shared" si="29"/>
        <v>-3.7858508604206476E-2</v>
      </c>
      <c r="BL75" s="169">
        <f>AVERAGEIFS('WEEKLY DATA'!BL$11:BL$14576,'WEEKLY DATA'!$A$11:$A$14576,'MONTHLY DATA'!$A75,'WEEKLY DATA'!$B$11:$B$14576,'MONTHLY DATA'!$B75)</f>
        <v>269.5</v>
      </c>
      <c r="BM75" s="78">
        <f>AVERAGEIFS('WEEKLY DATA'!BM$11:BM$14576,'WEEKLY DATA'!$A$11:$A$14576,'MONTHLY DATA'!$A75,'WEEKLY DATA'!$B$11:$B$14576,'MONTHLY DATA'!$B75)</f>
        <v>279.5</v>
      </c>
      <c r="BN75" s="78">
        <f>AVERAGEIFS('WEEKLY DATA'!BN$11:BN$14576,'WEEKLY DATA'!$A$11:$A$14576,'MONTHLY DATA'!$A75,'WEEKLY DATA'!$B$11:$B$14576,'MONTHLY DATA'!$B75)</f>
        <v>274.5</v>
      </c>
      <c r="BO75" s="154">
        <f t="shared" si="30"/>
        <v>-5.3448275862069017E-2</v>
      </c>
      <c r="BP75" s="78">
        <f>AVERAGEIFS('WEEKLY DATA'!BP$11:BP$14576,'WEEKLY DATA'!$A$11:$A$14576,'MONTHLY DATA'!$A75,'WEEKLY DATA'!$B$11:$B$14576,'MONTHLY DATA'!$B75)</f>
        <v>317</v>
      </c>
      <c r="BQ75" s="78">
        <f>AVERAGEIFS('WEEKLY DATA'!BQ$11:BQ$14576,'WEEKLY DATA'!$A$11:$A$14576,'MONTHLY DATA'!$A75,'WEEKLY DATA'!$B$11:$B$14576,'MONTHLY DATA'!$B75)</f>
        <v>327</v>
      </c>
      <c r="BR75" s="78">
        <f>AVERAGEIFS('WEEKLY DATA'!BR$11:BR$14576,'WEEKLY DATA'!$A$11:$A$14576,'MONTHLY DATA'!$A75,'WEEKLY DATA'!$B$11:$B$14576,'MONTHLY DATA'!$B75)</f>
        <v>322</v>
      </c>
      <c r="BS75" s="154">
        <f t="shared" si="10"/>
        <v>-3.5205992509363293E-2</v>
      </c>
      <c r="BT75" s="78">
        <f>AVERAGEIFS('WEEKLY DATA'!BT$11:BT$14576,'WEEKLY DATA'!$A$11:$A$14576,'MONTHLY DATA'!$A75,'WEEKLY DATA'!$B$11:$B$14576,'MONTHLY DATA'!$B75)</f>
        <v>299.5</v>
      </c>
      <c r="BU75" s="78">
        <f>AVERAGEIFS('WEEKLY DATA'!BU$11:BU$14576,'WEEKLY DATA'!$A$11:$A$14576,'MONTHLY DATA'!$A75,'WEEKLY DATA'!$B$11:$B$14576,'MONTHLY DATA'!$B75)</f>
        <v>309.5</v>
      </c>
      <c r="BV75" s="78">
        <f>AVERAGEIFS('WEEKLY DATA'!BV$11:BV$14576,'WEEKLY DATA'!$A$11:$A$14576,'MONTHLY DATA'!$A75,'WEEKLY DATA'!$B$11:$B$14576,'MONTHLY DATA'!$B75)</f>
        <v>304.5</v>
      </c>
      <c r="BW75" s="154">
        <f t="shared" si="31"/>
        <v>-5.214007782101171E-2</v>
      </c>
      <c r="BX75" s="78">
        <f>AVERAGEIFS('WEEKLY DATA'!BX$11:BX$14576,'WEEKLY DATA'!$A$11:$A$14576,'MONTHLY DATA'!$A75,'WEEKLY DATA'!$B$11:$B$14576,'MONTHLY DATA'!$B75)</f>
        <v>309.5</v>
      </c>
      <c r="BY75" s="78">
        <f>AVERAGEIFS('WEEKLY DATA'!BY$11:BY$14576,'WEEKLY DATA'!$A$11:$A$14576,'MONTHLY DATA'!$A75,'WEEKLY DATA'!$B$11:$B$14576,'MONTHLY DATA'!$B75)</f>
        <v>319.5</v>
      </c>
      <c r="BZ75" s="78">
        <f>AVERAGEIFS('WEEKLY DATA'!BZ$11:BZ$14576,'WEEKLY DATA'!$A$11:$A$14576,'MONTHLY DATA'!$A75,'WEEKLY DATA'!$B$11:$B$14576,'MONTHLY DATA'!$B75)</f>
        <v>314.5</v>
      </c>
      <c r="CA75" s="154">
        <f t="shared" si="32"/>
        <v>-4.6969696969696995E-2</v>
      </c>
      <c r="CB75" s="78">
        <f>AVERAGEIFS('WEEKLY DATA'!CB$11:CB$14576,'WEEKLY DATA'!$A$11:$A$14576,'MONTHLY DATA'!$A75,'WEEKLY DATA'!$B$11:$B$14576,'MONTHLY DATA'!$B75)</f>
        <v>431</v>
      </c>
      <c r="CC75" s="78">
        <f>AVERAGEIFS('WEEKLY DATA'!CC$11:CC$14576,'WEEKLY DATA'!$A$11:$A$14576,'MONTHLY DATA'!$A75,'WEEKLY DATA'!$B$11:$B$14576,'MONTHLY DATA'!$B75)</f>
        <v>441</v>
      </c>
      <c r="CD75" s="78">
        <f>AVERAGEIFS('WEEKLY DATA'!CD$11:CD$14576,'WEEKLY DATA'!$A$11:$A$14576,'MONTHLY DATA'!$A75,'WEEKLY DATA'!$B$11:$B$14576,'MONTHLY DATA'!$B75)</f>
        <v>436</v>
      </c>
      <c r="CE75" s="154">
        <f t="shared" si="33"/>
        <v>-1.1898016997167193E-2</v>
      </c>
      <c r="CF75" s="78">
        <f>AVERAGEIFS('WEEKLY DATA'!CF$11:CF$14576,'WEEKLY DATA'!$A$11:$A$14576,'MONTHLY DATA'!$A75,'WEEKLY DATA'!$B$11:$B$14576,'MONTHLY DATA'!$B75)</f>
        <v>282.5</v>
      </c>
      <c r="CG75" s="78">
        <f>AVERAGEIFS('WEEKLY DATA'!CG$11:CG$14576,'WEEKLY DATA'!$A$11:$A$14576,'MONTHLY DATA'!$A75,'WEEKLY DATA'!$B$11:$B$14576,'MONTHLY DATA'!$B75)</f>
        <v>292.5</v>
      </c>
      <c r="CH75" s="78">
        <f>AVERAGEIFS('WEEKLY DATA'!CH$11:CH$14576,'WEEKLY DATA'!$A$11:$A$14576,'MONTHLY DATA'!$A75,'WEEKLY DATA'!$B$11:$B$14576,'MONTHLY DATA'!$B75)</f>
        <v>287.5</v>
      </c>
      <c r="CI75" s="154">
        <f t="shared" si="11"/>
        <v>-3.5639412997903519E-2</v>
      </c>
      <c r="CJ75" s="78">
        <f>AVERAGEIFS('WEEKLY DATA'!CJ$11:CJ$14576,'WEEKLY DATA'!$A$11:$A$14576,'MONTHLY DATA'!$A75,'WEEKLY DATA'!$B$11:$B$14576,'MONTHLY DATA'!$B75)</f>
        <v>270</v>
      </c>
      <c r="CK75" s="78">
        <f>AVERAGEIFS('WEEKLY DATA'!CK$11:CK$14576,'WEEKLY DATA'!$A$11:$A$14576,'MONTHLY DATA'!$A75,'WEEKLY DATA'!$B$11:$B$14576,'MONTHLY DATA'!$B75)</f>
        <v>280</v>
      </c>
      <c r="CL75" s="78">
        <f>AVERAGEIFS('WEEKLY DATA'!CL$11:CL$14576,'WEEKLY DATA'!$A$11:$A$14576,'MONTHLY DATA'!$A75,'WEEKLY DATA'!$B$11:$B$14576,'MONTHLY DATA'!$B75)</f>
        <v>275</v>
      </c>
      <c r="CM75" s="154">
        <f t="shared" si="34"/>
        <v>-3.9301310043668103E-2</v>
      </c>
      <c r="CN75" s="78">
        <f>AVERAGEIFS('WEEKLY DATA'!CN$11:CN$14576,'WEEKLY DATA'!$A$11:$A$14576,'MONTHLY DATA'!$A75,'WEEKLY DATA'!$B$11:$B$14576,'MONTHLY DATA'!$B75)</f>
        <v>276</v>
      </c>
      <c r="CO75" s="78">
        <f>AVERAGEIFS('WEEKLY DATA'!CO$11:CO$14576,'WEEKLY DATA'!$A$11:$A$14576,'MONTHLY DATA'!$A75,'WEEKLY DATA'!$B$11:$B$14576,'MONTHLY DATA'!$B75)</f>
        <v>286</v>
      </c>
      <c r="CP75" s="78">
        <f>AVERAGEIFS('WEEKLY DATA'!CP$11:CP$14576,'WEEKLY DATA'!$A$11:$A$14576,'MONTHLY DATA'!$A75,'WEEKLY DATA'!$B$11:$B$14576,'MONTHLY DATA'!$B75)</f>
        <v>281</v>
      </c>
      <c r="CQ75" s="154">
        <f t="shared" si="35"/>
        <v>-3.5193133047210279E-2</v>
      </c>
      <c r="CR75" s="78">
        <f>AVERAGEIFS('WEEKLY DATA'!CR$11:CR$14576,'WEEKLY DATA'!$A$11:$A$14576,'MONTHLY DATA'!$A75,'WEEKLY DATA'!$B$11:$B$14576,'MONTHLY DATA'!$B75)</f>
        <v>401</v>
      </c>
      <c r="CS75" s="78">
        <f>AVERAGEIFS('WEEKLY DATA'!CS$11:CS$14576,'WEEKLY DATA'!$A$11:$A$14576,'MONTHLY DATA'!$A75,'WEEKLY DATA'!$B$11:$B$14576,'MONTHLY DATA'!$B75)</f>
        <v>411</v>
      </c>
      <c r="CT75" s="78">
        <f>AVERAGEIFS('WEEKLY DATA'!CT$11:CT$14576,'WEEKLY DATA'!$A$11:$A$14576,'MONTHLY DATA'!$A75,'WEEKLY DATA'!$B$11:$B$14576,'MONTHLY DATA'!$B75)</f>
        <v>406</v>
      </c>
      <c r="CU75" s="154">
        <f t="shared" si="36"/>
        <v>-1.2765957446808529E-2</v>
      </c>
      <c r="CV75" s="169">
        <f>AVERAGEIFS('WEEKLY DATA'!CV$11:CV$14576,'WEEKLY DATA'!$A$11:$A$14576,'MONTHLY DATA'!$A75,'WEEKLY DATA'!$B$11:$B$14576,'MONTHLY DATA'!$B75)</f>
        <v>310</v>
      </c>
      <c r="CW75" s="78">
        <f>AVERAGEIFS('WEEKLY DATA'!CW$11:CW$14576,'WEEKLY DATA'!$A$11:$A$14576,'MONTHLY DATA'!$A75,'WEEKLY DATA'!$B$11:$B$14576,'MONTHLY DATA'!$B75)</f>
        <v>320</v>
      </c>
      <c r="CX75" s="78">
        <f>AVERAGEIFS('WEEKLY DATA'!CX$11:CX$14576,'WEEKLY DATA'!$A$11:$A$14576,'MONTHLY DATA'!$A75,'WEEKLY DATA'!$B$11:$B$14576,'MONTHLY DATA'!$B75)</f>
        <v>315</v>
      </c>
      <c r="CY75" s="154">
        <f t="shared" si="12"/>
        <v>-1.5625E-2</v>
      </c>
      <c r="CZ75" s="169">
        <f>AVERAGEIFS('WEEKLY DATA'!CZ$11:CZ$14576,'WEEKLY DATA'!$A$11:$A$14576,'MONTHLY DATA'!$A75,'WEEKLY DATA'!$B$11:$B$14576,'MONTHLY DATA'!$B75)</f>
        <v>293.5</v>
      </c>
      <c r="DA75" s="78">
        <f>AVERAGEIFS('WEEKLY DATA'!DA$11:DA$14576,'WEEKLY DATA'!$A$11:$A$14576,'MONTHLY DATA'!$A75,'WEEKLY DATA'!$B$11:$B$14576,'MONTHLY DATA'!$B75)</f>
        <v>303.5</v>
      </c>
      <c r="DB75" s="78">
        <f>AVERAGEIFS('WEEKLY DATA'!DB$11:DB$14576,'WEEKLY DATA'!$A$11:$A$14576,'MONTHLY DATA'!$A75,'WEEKLY DATA'!$B$11:$B$14576,'MONTHLY DATA'!$B75)</f>
        <v>298.5</v>
      </c>
      <c r="DC75" s="154">
        <f t="shared" si="37"/>
        <v>-3.123732251521294E-2</v>
      </c>
      <c r="DD75" s="78">
        <f>AVERAGEIFS('WEEKLY DATA'!DD$11:DD$14576,'WEEKLY DATA'!$A$11:$A$14576,'MONTHLY DATA'!$A75,'WEEKLY DATA'!$B$11:$B$14576,'MONTHLY DATA'!$B75)</f>
        <v>302.5</v>
      </c>
      <c r="DE75" s="78">
        <f>AVERAGEIFS('WEEKLY DATA'!DE$11:DE$14576,'WEEKLY DATA'!$A$11:$A$14576,'MONTHLY DATA'!$A75,'WEEKLY DATA'!$B$11:$B$14576,'MONTHLY DATA'!$B75)</f>
        <v>312.5</v>
      </c>
      <c r="DF75" s="78">
        <f>AVERAGEIFS('WEEKLY DATA'!DF$11:DF$14576,'WEEKLY DATA'!$A$11:$A$14576,'MONTHLY DATA'!$A75,'WEEKLY DATA'!$B$11:$B$14576,'MONTHLY DATA'!$B75)</f>
        <v>307.5</v>
      </c>
      <c r="DG75" s="154">
        <f t="shared" si="38"/>
        <v>-1.7964071856287456E-2</v>
      </c>
      <c r="DH75" s="78">
        <f>AVERAGEIFS('WEEKLY DATA'!DH$11:DH$14576,'WEEKLY DATA'!$A$11:$A$14576,'MONTHLY DATA'!$A75,'WEEKLY DATA'!$B$11:$B$14576,'MONTHLY DATA'!$B75)</f>
        <v>437</v>
      </c>
      <c r="DI75" s="78">
        <f>AVERAGEIFS('WEEKLY DATA'!DI$11:DI$14576,'WEEKLY DATA'!$A$11:$A$14576,'MONTHLY DATA'!$A75,'WEEKLY DATA'!$B$11:$B$14576,'MONTHLY DATA'!$B75)</f>
        <v>447</v>
      </c>
      <c r="DJ75" s="78">
        <f>AVERAGEIFS('WEEKLY DATA'!DJ$11:DJ$14576,'WEEKLY DATA'!$A$11:$A$14576,'MONTHLY DATA'!$A75,'WEEKLY DATA'!$B$11:$B$14576,'MONTHLY DATA'!$B75)</f>
        <v>442</v>
      </c>
      <c r="DK75" s="154">
        <f t="shared" si="39"/>
        <v>-1.1299435028248039E-3</v>
      </c>
      <c r="DL75" s="169">
        <f>AVERAGEIFS('WEEKLY DATA'!DL$11:DL$14576,'WEEKLY DATA'!$A$11:$A$14576,'MONTHLY DATA'!$A75,'WEEKLY DATA'!$B$11:$B$14576,'MONTHLY DATA'!$B75)</f>
        <v>292.5</v>
      </c>
      <c r="DM75" s="78">
        <f>AVERAGEIFS('WEEKLY DATA'!DM$11:DM$14576,'WEEKLY DATA'!$A$11:$A$14576,'MONTHLY DATA'!$A75,'WEEKLY DATA'!$B$11:$B$14576,'MONTHLY DATA'!$B75)</f>
        <v>302.5</v>
      </c>
      <c r="DN75" s="78">
        <f>AVERAGEIFS('WEEKLY DATA'!DN$11:DN$14576,'WEEKLY DATA'!$A$11:$A$14576,'MONTHLY DATA'!$A75,'WEEKLY DATA'!$B$11:$B$14576,'MONTHLY DATA'!$B75)</f>
        <v>297.5</v>
      </c>
      <c r="DO75" s="154">
        <f t="shared" si="13"/>
        <v>-1.2448132780082943E-2</v>
      </c>
      <c r="DP75" s="78">
        <f>AVERAGEIFS('WEEKLY DATA'!DP$11:DP$14576,'WEEKLY DATA'!$A$11:$A$14576,'MONTHLY DATA'!$A75,'WEEKLY DATA'!$B$11:$B$14576,'MONTHLY DATA'!$B75)</f>
        <v>276</v>
      </c>
      <c r="DQ75" s="78">
        <f>AVERAGEIFS('WEEKLY DATA'!DQ$11:DQ$14576,'WEEKLY DATA'!$A$11:$A$14576,'MONTHLY DATA'!$A75,'WEEKLY DATA'!$B$11:$B$14576,'MONTHLY DATA'!$B75)</f>
        <v>286</v>
      </c>
      <c r="DR75" s="78">
        <f>AVERAGEIFS('WEEKLY DATA'!DR$11:DR$14576,'WEEKLY DATA'!$A$11:$A$14576,'MONTHLY DATA'!$A75,'WEEKLY DATA'!$B$11:$B$14576,'MONTHLY DATA'!$B75)</f>
        <v>281</v>
      </c>
      <c r="DS75" s="154">
        <f t="shared" si="40"/>
        <v>-2.894168466522673E-2</v>
      </c>
      <c r="DT75" s="78">
        <f>AVERAGEIFS('WEEKLY DATA'!DT$11:DT$14576,'WEEKLY DATA'!$A$11:$A$14576,'MONTHLY DATA'!$A75,'WEEKLY DATA'!$B$11:$B$14576,'MONTHLY DATA'!$B75)</f>
        <v>285</v>
      </c>
      <c r="DU75" s="78">
        <f>AVERAGEIFS('WEEKLY DATA'!DU$11:DU$14576,'WEEKLY DATA'!$A$11:$A$14576,'MONTHLY DATA'!$A75,'WEEKLY DATA'!$B$11:$B$14576,'MONTHLY DATA'!$B75)</f>
        <v>295</v>
      </c>
      <c r="DV75" s="78">
        <f>AVERAGEIFS('WEEKLY DATA'!DV$11:DV$14576,'WEEKLY DATA'!$A$11:$A$14576,'MONTHLY DATA'!$A75,'WEEKLY DATA'!$B$11:$B$14576,'MONTHLY DATA'!$B75)</f>
        <v>290</v>
      </c>
      <c r="DW75" s="154">
        <f t="shared" si="41"/>
        <v>-1.4861995753715496E-2</v>
      </c>
      <c r="DX75" s="78">
        <f>AVERAGEIFS('WEEKLY DATA'!DX$11:DX$14576,'WEEKLY DATA'!$A$11:$A$14576,'MONTHLY DATA'!$A75,'WEEKLY DATA'!$B$11:$B$14576,'MONTHLY DATA'!$B75)</f>
        <v>447</v>
      </c>
      <c r="DY75" s="78">
        <f>AVERAGEIFS('WEEKLY DATA'!DY$11:DY$14576,'WEEKLY DATA'!$A$11:$A$14576,'MONTHLY DATA'!$A75,'WEEKLY DATA'!$B$11:$B$14576,'MONTHLY DATA'!$B75)</f>
        <v>457</v>
      </c>
      <c r="DZ75" s="78">
        <f>AVERAGEIFS('WEEKLY DATA'!DZ$11:DZ$14576,'WEEKLY DATA'!$A$11:$A$14576,'MONTHLY DATA'!$A75,'WEEKLY DATA'!$B$11:$B$14576,'MONTHLY DATA'!$B75)</f>
        <v>452</v>
      </c>
      <c r="EA75" s="154">
        <f t="shared" si="42"/>
        <v>-1.1049723756906271E-3</v>
      </c>
      <c r="EB75" s="78">
        <f>AVERAGEIFS('WEEKLY DATA'!EB$11:EB$14576,'WEEKLY DATA'!$A$11:$A$14576,'MONTHLY DATA'!$A75,'WEEKLY DATA'!$B$11:$B$14576,'MONTHLY DATA'!$B75)</f>
        <v>287.5</v>
      </c>
      <c r="EC75" s="78">
        <f>AVERAGEIFS('WEEKLY DATA'!EC$11:EC$14576,'WEEKLY DATA'!$A$11:$A$14576,'MONTHLY DATA'!$A75,'WEEKLY DATA'!$B$11:$B$14576,'MONTHLY DATA'!$B75)</f>
        <v>297.5</v>
      </c>
      <c r="ED75" s="78">
        <f>AVERAGEIFS('WEEKLY DATA'!ED$11:ED$14576,'WEEKLY DATA'!$A$11:$A$14576,'MONTHLY DATA'!$A75,'WEEKLY DATA'!$B$11:$B$14576,'MONTHLY DATA'!$B75)</f>
        <v>292.5</v>
      </c>
      <c r="EE75" s="154">
        <f t="shared" si="14"/>
        <v>-6.3694267515923553E-3</v>
      </c>
      <c r="EF75" s="169">
        <f>AVERAGEIFS('WEEKLY DATA'!EF$11:EF$14576,'WEEKLY DATA'!$A$11:$A$14576,'MONTHLY DATA'!$A75,'WEEKLY DATA'!$B$11:$B$14576,'MONTHLY DATA'!$B75)</f>
        <v>271</v>
      </c>
      <c r="EG75" s="78">
        <f>AVERAGEIFS('WEEKLY DATA'!EG$11:EG$14576,'WEEKLY DATA'!$A$11:$A$14576,'MONTHLY DATA'!$A75,'WEEKLY DATA'!$B$11:$B$14576,'MONTHLY DATA'!$B75)</f>
        <v>281</v>
      </c>
      <c r="EH75" s="78">
        <f>AVERAGEIFS('WEEKLY DATA'!EH$11:EH$14576,'WEEKLY DATA'!$A$11:$A$14576,'MONTHLY DATA'!$A75,'WEEKLY DATA'!$B$11:$B$14576,'MONTHLY DATA'!$B75)</f>
        <v>276</v>
      </c>
      <c r="EI75" s="154">
        <f t="shared" si="43"/>
        <v>-2.9450549450549479E-2</v>
      </c>
      <c r="EJ75" s="78">
        <f>AVERAGEIFS('WEEKLY DATA'!EJ$11:EJ$14576,'WEEKLY DATA'!$A$11:$A$14576,'MONTHLY DATA'!$A75,'WEEKLY DATA'!$B$11:$B$14576,'MONTHLY DATA'!$B75)</f>
        <v>280</v>
      </c>
      <c r="EK75" s="78">
        <f>AVERAGEIFS('WEEKLY DATA'!EK$11:EK$14576,'WEEKLY DATA'!$A$11:$A$14576,'MONTHLY DATA'!$A75,'WEEKLY DATA'!$B$11:$B$14576,'MONTHLY DATA'!$B75)</f>
        <v>290</v>
      </c>
      <c r="EL75" s="78">
        <f>AVERAGEIFS('WEEKLY DATA'!EL$11:EL$14576,'WEEKLY DATA'!$A$11:$A$14576,'MONTHLY DATA'!$A75,'WEEKLY DATA'!$B$11:$B$14576,'MONTHLY DATA'!$B75)</f>
        <v>285</v>
      </c>
      <c r="EM75" s="154">
        <f t="shared" si="44"/>
        <v>-1.5118790496760237E-2</v>
      </c>
      <c r="EN75" s="78">
        <f>AVERAGEIFS('WEEKLY DATA'!EN$11:EN$14576,'WEEKLY DATA'!$A$11:$A$14576,'MONTHLY DATA'!$A75,'WEEKLY DATA'!$B$11:$B$14576,'MONTHLY DATA'!$B75)</f>
        <v>394</v>
      </c>
      <c r="EO75" s="78">
        <f>AVERAGEIFS('WEEKLY DATA'!EO$11:EO$14576,'WEEKLY DATA'!$A$11:$A$14576,'MONTHLY DATA'!$A75,'WEEKLY DATA'!$B$11:$B$14576,'MONTHLY DATA'!$B75)</f>
        <v>404</v>
      </c>
      <c r="EP75" s="78">
        <f>AVERAGEIFS('WEEKLY DATA'!EP$11:EP$14576,'WEEKLY DATA'!$A$11:$A$14576,'MONTHLY DATA'!$A75,'WEEKLY DATA'!$B$11:$B$14576,'MONTHLY DATA'!$B75)</f>
        <v>399</v>
      </c>
      <c r="EQ75" s="154">
        <f t="shared" si="45"/>
        <v>1.0126582278481067E-2</v>
      </c>
      <c r="ER75" s="78">
        <f>AVERAGEIFS('WEEKLY DATA'!ER$11:ER$14576,'WEEKLY DATA'!$A$11:$A$14576,'MONTHLY DATA'!$A75,'WEEKLY DATA'!$B$11:$B$14576,'MONTHLY DATA'!$B75)</f>
        <v>264.5</v>
      </c>
      <c r="ES75" s="78">
        <f>AVERAGEIFS('WEEKLY DATA'!ES$11:ES$14576,'WEEKLY DATA'!$A$11:$A$14576,'MONTHLY DATA'!$A75,'WEEKLY DATA'!$B$11:$B$14576,'MONTHLY DATA'!$B75)</f>
        <v>274.5</v>
      </c>
      <c r="ET75" s="78">
        <f>AVERAGEIFS('WEEKLY DATA'!ET$11:ET$14576,'WEEKLY DATA'!$A$11:$A$14576,'MONTHLY DATA'!$A75,'WEEKLY DATA'!$B$11:$B$14576,'MONTHLY DATA'!$B75)</f>
        <v>269.5</v>
      </c>
      <c r="EU75" s="154">
        <f t="shared" si="15"/>
        <v>-4.8123620309050819E-2</v>
      </c>
      <c r="EV75" s="78">
        <f>AVERAGEIFS('WEEKLY DATA'!EV$11:EV$14576,'WEEKLY DATA'!$A$11:$A$14576,'MONTHLY DATA'!$A75,'WEEKLY DATA'!$B$11:$B$14576,'MONTHLY DATA'!$B75)</f>
        <v>275</v>
      </c>
      <c r="EW75" s="78">
        <f>AVERAGEIFS('WEEKLY DATA'!EW$11:EW$14576,'WEEKLY DATA'!$A$11:$A$14576,'MONTHLY DATA'!$A75,'WEEKLY DATA'!$B$11:$B$14576,'MONTHLY DATA'!$B75)</f>
        <v>285</v>
      </c>
      <c r="EX75" s="78">
        <f>AVERAGEIFS('WEEKLY DATA'!EX$11:EX$14576,'WEEKLY DATA'!$A$11:$A$14576,'MONTHLY DATA'!$A75,'WEEKLY DATA'!$B$11:$B$14576,'MONTHLY DATA'!$B75)</f>
        <v>280</v>
      </c>
      <c r="EY75" s="154">
        <f t="shared" si="46"/>
        <v>-1.7543859649122862E-2</v>
      </c>
      <c r="EZ75" s="78">
        <f>AVERAGEIFS('WEEKLY DATA'!EZ$11:EZ$14576,'WEEKLY DATA'!$A$11:$A$14576,'MONTHLY DATA'!$A75,'WEEKLY DATA'!$B$11:$B$14576,'MONTHLY DATA'!$B75)</f>
        <v>270</v>
      </c>
      <c r="FA75" s="78">
        <f>AVERAGEIFS('WEEKLY DATA'!FA$11:FA$14576,'WEEKLY DATA'!$A$11:$A$14576,'MONTHLY DATA'!$A75,'WEEKLY DATA'!$B$11:$B$14576,'MONTHLY DATA'!$B75)</f>
        <v>280</v>
      </c>
      <c r="FB75" s="78">
        <f>AVERAGEIFS('WEEKLY DATA'!FB$11:FB$14576,'WEEKLY DATA'!$A$11:$A$14576,'MONTHLY DATA'!$A75,'WEEKLY DATA'!$B$11:$B$14576,'MONTHLY DATA'!$B75)</f>
        <v>275</v>
      </c>
      <c r="FC75" s="154">
        <f t="shared" si="47"/>
        <v>-3.5087719298245612E-2</v>
      </c>
      <c r="FD75" s="78">
        <f>AVERAGEIFS('WEEKLY DATA'!FD$11:FD$14576,'WEEKLY DATA'!$A$11:$A$14576,'MONTHLY DATA'!$A75,'WEEKLY DATA'!$B$11:$B$14576,'MONTHLY DATA'!$B75)</f>
        <v>471</v>
      </c>
      <c r="FE75" s="78">
        <f>AVERAGEIFS('WEEKLY DATA'!FE$11:FE$14576,'WEEKLY DATA'!$A$11:$A$14576,'MONTHLY DATA'!$A75,'WEEKLY DATA'!$B$11:$B$14576,'MONTHLY DATA'!$B75)</f>
        <v>481</v>
      </c>
      <c r="FF75" s="78">
        <f>AVERAGEIFS('WEEKLY DATA'!FF$11:FF$14576,'WEEKLY DATA'!$A$11:$A$14576,'MONTHLY DATA'!$A75,'WEEKLY DATA'!$B$11:$B$14576,'MONTHLY DATA'!$B75)</f>
        <v>476</v>
      </c>
      <c r="FG75" s="154">
        <f t="shared" si="48"/>
        <v>-1.0909090909090868E-2</v>
      </c>
      <c r="FH75" s="78">
        <f>AVERAGEIFS('WEEKLY DATA'!FH$11:FH$14576,'WEEKLY DATA'!$A$11:$A$14576,'MONTHLY DATA'!$A75,'WEEKLY DATA'!$B$11:$B$14576,'MONTHLY DATA'!$B75)</f>
        <v>288</v>
      </c>
      <c r="FI75" s="78">
        <f>AVERAGEIFS('WEEKLY DATA'!FI$11:FI$14576,'WEEKLY DATA'!$A$11:$A$14576,'MONTHLY DATA'!$A75,'WEEKLY DATA'!$B$11:$B$14576,'MONTHLY DATA'!$B75)</f>
        <v>298</v>
      </c>
      <c r="FJ75" s="78">
        <f>AVERAGEIFS('WEEKLY DATA'!FJ$11:FJ$14576,'WEEKLY DATA'!$A$11:$A$14576,'MONTHLY DATA'!$A75,'WEEKLY DATA'!$B$11:$B$14576,'MONTHLY DATA'!$B75)</f>
        <v>293</v>
      </c>
      <c r="FK75" s="154">
        <f t="shared" si="16"/>
        <v>-5.6740442655935586E-2</v>
      </c>
      <c r="FL75" s="169">
        <f>AVERAGEIFS('WEEKLY DATA'!FL$11:FL$14576,'WEEKLY DATA'!$A$11:$A$14576,'MONTHLY DATA'!$A75,'WEEKLY DATA'!$B$11:$B$14576,'MONTHLY DATA'!$B75)</f>
        <v>285.5</v>
      </c>
      <c r="FM75" s="78">
        <f>AVERAGEIFS('WEEKLY DATA'!FM$11:FM$14576,'WEEKLY DATA'!$A$11:$A$14576,'MONTHLY DATA'!$A75,'WEEKLY DATA'!$B$11:$B$14576,'MONTHLY DATA'!$B75)</f>
        <v>295.5</v>
      </c>
      <c r="FN75" s="78">
        <f>AVERAGEIFS('WEEKLY DATA'!FN$11:FN$14576,'WEEKLY DATA'!$A$11:$A$14576,'MONTHLY DATA'!$A75,'WEEKLY DATA'!$B$11:$B$14576,'MONTHLY DATA'!$B75)</f>
        <v>290.5</v>
      </c>
      <c r="FO75" s="154">
        <f t="shared" si="49"/>
        <v>-3.7681159420289823E-2</v>
      </c>
      <c r="FP75" s="78">
        <f>AVERAGEIFS('WEEKLY DATA'!FP$11:FP$14576,'WEEKLY DATA'!$A$11:$A$14576,'MONTHLY DATA'!$A75,'WEEKLY DATA'!$B$11:$B$14576,'MONTHLY DATA'!$B75)</f>
        <v>287.5</v>
      </c>
      <c r="FQ75" s="78">
        <f>AVERAGEIFS('WEEKLY DATA'!FQ$11:FQ$14576,'WEEKLY DATA'!$A$11:$A$14576,'MONTHLY DATA'!$A75,'WEEKLY DATA'!$B$11:$B$14576,'MONTHLY DATA'!$B75)</f>
        <v>297.5</v>
      </c>
      <c r="FR75" s="78">
        <f>AVERAGEIFS('WEEKLY DATA'!FR$11:FR$14576,'WEEKLY DATA'!$A$11:$A$14576,'MONTHLY DATA'!$A75,'WEEKLY DATA'!$B$11:$B$14576,'MONTHLY DATA'!$B75)</f>
        <v>292.5</v>
      </c>
      <c r="FS75" s="154">
        <f t="shared" si="50"/>
        <v>-4.6843177189409335E-2</v>
      </c>
      <c r="FT75" s="78">
        <f>AVERAGEIFS('WEEKLY DATA'!FT$11:FT$14576,'WEEKLY DATA'!$A$11:$A$14576,'MONTHLY DATA'!$A75,'WEEKLY DATA'!$B$11:$B$14576,'MONTHLY DATA'!$B75)</f>
        <v>302</v>
      </c>
      <c r="FU75" s="78">
        <f>AVERAGEIFS('WEEKLY DATA'!FU$11:FU$14576,'WEEKLY DATA'!$A$11:$A$14576,'MONTHLY DATA'!$A75,'WEEKLY DATA'!$B$11:$B$14576,'MONTHLY DATA'!$B75)</f>
        <v>312</v>
      </c>
      <c r="FV75" s="78">
        <f>AVERAGEIFS('WEEKLY DATA'!FV$11:FV$14576,'WEEKLY DATA'!$A$11:$A$14576,'MONTHLY DATA'!$A75,'WEEKLY DATA'!$B$11:$B$14576,'MONTHLY DATA'!$B75)</f>
        <v>307</v>
      </c>
      <c r="FW75" s="154">
        <f t="shared" si="17"/>
        <v>4.7334754797441425E-2</v>
      </c>
      <c r="FX75" s="78">
        <f>AVERAGEIFS('WEEKLY DATA'!FX$11:FX$14576,'WEEKLY DATA'!$A$11:$A$14576,'MONTHLY DATA'!$A75,'WEEKLY DATA'!$B$11:$B$14576,'MONTHLY DATA'!$B75)</f>
        <v>256.5</v>
      </c>
      <c r="FY75" s="78">
        <f>AVERAGEIFS('WEEKLY DATA'!FY$11:FY$14576,'WEEKLY DATA'!$A$11:$A$14576,'MONTHLY DATA'!$A75,'WEEKLY DATA'!$B$11:$B$14576,'MONTHLY DATA'!$B75)</f>
        <v>266.5</v>
      </c>
      <c r="FZ75" s="78">
        <f>AVERAGEIFS('WEEKLY DATA'!FZ$11:FZ$14576,'WEEKLY DATA'!$A$11:$A$14576,'MONTHLY DATA'!$A75,'WEEKLY DATA'!$B$11:$B$14576,'MONTHLY DATA'!$B75)</f>
        <v>261.5</v>
      </c>
      <c r="GA75" s="154">
        <f t="shared" si="51"/>
        <v>-3.8160919540229932E-2</v>
      </c>
      <c r="GB75" s="78">
        <f>AVERAGEIFS('WEEKLY DATA'!GB$11:GB$14576,'WEEKLY DATA'!$A$11:$A$14576,'MONTHLY DATA'!$A75,'WEEKLY DATA'!$B$11:$B$14576,'MONTHLY DATA'!$B75)</f>
        <v>312.5</v>
      </c>
      <c r="GC75" s="78">
        <f>AVERAGEIFS('WEEKLY DATA'!GC$11:GC$14576,'WEEKLY DATA'!$A$11:$A$14576,'MONTHLY DATA'!$A75,'WEEKLY DATA'!$B$11:$B$14576,'MONTHLY DATA'!$B75)</f>
        <v>322.5</v>
      </c>
      <c r="GD75" s="78">
        <f>AVERAGEIFS('WEEKLY DATA'!GD$11:GD$14576,'WEEKLY DATA'!$A$11:$A$14576,'MONTHLY DATA'!$A75,'WEEKLY DATA'!$B$11:$B$14576,'MONTHLY DATA'!$B75)</f>
        <v>317.5</v>
      </c>
      <c r="GE75" s="154">
        <f t="shared" si="18"/>
        <v>-3.2380952380952399E-2</v>
      </c>
      <c r="GF75" s="169">
        <f>AVERAGEIFS('WEEKLY DATA'!GF$11:GF$14576,'WEEKLY DATA'!$A$11:$A$14576,'MONTHLY DATA'!$A75,'WEEKLY DATA'!$B$11:$B$14576,'MONTHLY DATA'!$B75)</f>
        <v>301</v>
      </c>
      <c r="GG75" s="78">
        <f>AVERAGEIFS('WEEKLY DATA'!GG$11:GG$14576,'WEEKLY DATA'!$A$11:$A$14576,'MONTHLY DATA'!$A75,'WEEKLY DATA'!$B$11:$B$14576,'MONTHLY DATA'!$B75)</f>
        <v>311</v>
      </c>
      <c r="GH75" s="78">
        <f>AVERAGEIFS('WEEKLY DATA'!GH$11:GH$14576,'WEEKLY DATA'!$A$11:$A$14576,'MONTHLY DATA'!$A75,'WEEKLY DATA'!$B$11:$B$14576,'MONTHLY DATA'!$B75)</f>
        <v>306</v>
      </c>
      <c r="GI75" s="154">
        <f t="shared" si="52"/>
        <v>-3.8113948919449858E-2</v>
      </c>
      <c r="GJ75" s="78">
        <f>AVERAGEIFS('WEEKLY DATA'!GJ$11:GJ$14576,'WEEKLY DATA'!$A$11:$A$14576,'MONTHLY DATA'!$A75,'WEEKLY DATA'!$B$11:$B$14576,'MONTHLY DATA'!$B75)</f>
        <v>307.5</v>
      </c>
      <c r="GK75" s="78">
        <f>AVERAGEIFS('WEEKLY DATA'!GK$11:GK$14576,'WEEKLY DATA'!$A$11:$A$14576,'MONTHLY DATA'!$A75,'WEEKLY DATA'!$B$11:$B$14576,'MONTHLY DATA'!$B75)</f>
        <v>317.5</v>
      </c>
      <c r="GL75" s="78">
        <f>AVERAGEIFS('WEEKLY DATA'!GL$11:GL$14576,'WEEKLY DATA'!$A$11:$A$14576,'MONTHLY DATA'!$A75,'WEEKLY DATA'!$B$11:$B$14576,'MONTHLY DATA'!$B75)</f>
        <v>312.5</v>
      </c>
      <c r="GM75" s="154">
        <f t="shared" si="53"/>
        <v>-3.2882011605415817E-2</v>
      </c>
      <c r="GN75" s="78">
        <f>AVERAGEIFS('WEEKLY DATA'!GN$11:GN$14576,'WEEKLY DATA'!$A$11:$A$14576,'MONTHLY DATA'!$A75,'WEEKLY DATA'!$B$11:$B$14576,'MONTHLY DATA'!$B75)</f>
        <v>470</v>
      </c>
      <c r="GO75" s="78">
        <f>AVERAGEIFS('WEEKLY DATA'!GO$11:GO$14576,'WEEKLY DATA'!$A$11:$A$14576,'MONTHLY DATA'!$A75,'WEEKLY DATA'!$B$11:$B$14576,'MONTHLY DATA'!$B75)</f>
        <v>480</v>
      </c>
      <c r="GP75" s="78">
        <f>AVERAGEIFS('WEEKLY DATA'!GP$11:GP$14576,'WEEKLY DATA'!$A$11:$A$14576,'MONTHLY DATA'!$A75,'WEEKLY DATA'!$B$11:$B$14576,'MONTHLY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DATA'!D$11:D$14576,'WEEKLY DATA'!$A$11:$A$14576,'MONTHLY DATA'!$A76,'WEEKLY DATA'!$B$11:$B$14576,'MONTHLY DATA'!$B76)</f>
        <v>370</v>
      </c>
      <c r="E76" s="78">
        <f>AVERAGEIFS('WEEKLY DATA'!E$11:E$14576,'WEEKLY DATA'!$A$11:$A$14576,'MONTHLY DATA'!$A76,'WEEKLY DATA'!$B$11:$B$14576,'MONTHLY DATA'!$B76)</f>
        <v>380</v>
      </c>
      <c r="F76" s="78">
        <f>AVERAGEIFS('WEEKLY DATA'!F$11:F$14576,'WEEKLY DATA'!$A$11:$A$14576,'MONTHLY DATA'!$A76,'WEEKLY DATA'!$B$11:$B$14576,'MONTHLY DATA'!$B76)</f>
        <v>375</v>
      </c>
      <c r="G76" s="154">
        <f t="shared" si="6"/>
        <v>5.6338028169014009E-2</v>
      </c>
      <c r="H76" s="169">
        <f>AVERAGEIFS('WEEKLY DATA'!H$11:H$14576,'WEEKLY DATA'!$A$11:$A$14576,'MONTHLY DATA'!$A76,'WEEKLY DATA'!$B$11:$B$14576,'MONTHLY DATA'!$B76)</f>
        <v>488.125</v>
      </c>
      <c r="I76" s="78">
        <f>AVERAGEIFS('WEEKLY DATA'!I$11:I$14576,'WEEKLY DATA'!$A$11:$A$14576,'MONTHLY DATA'!$A76,'WEEKLY DATA'!$B$11:$B$14576,'MONTHLY DATA'!$B76)</f>
        <v>498.125</v>
      </c>
      <c r="J76" s="78">
        <f>AVERAGEIFS('WEEKLY DATA'!J$11:J$14576,'WEEKLY DATA'!$A$11:$A$14576,'MONTHLY DATA'!$A76,'WEEKLY DATA'!$B$11:$B$14576,'MONTHLY DATA'!$B76)</f>
        <v>493.125</v>
      </c>
      <c r="K76" s="154">
        <f t="shared" si="19"/>
        <v>4.3650793650793718E-2</v>
      </c>
      <c r="L76" s="169">
        <f>AVERAGEIFS('WEEKLY DATA'!L$11:L$14576,'WEEKLY DATA'!$A$11:$A$14576,'MONTHLY DATA'!$A76,'WEEKLY DATA'!$B$11:$B$14576,'MONTHLY DATA'!$B76)</f>
        <v>378.125</v>
      </c>
      <c r="M76" s="78">
        <f>AVERAGEIFS('WEEKLY DATA'!M$11:M$14576,'WEEKLY DATA'!$A$11:$A$14576,'MONTHLY DATA'!$A76,'WEEKLY DATA'!$B$11:$B$14576,'MONTHLY DATA'!$B76)</f>
        <v>388.125</v>
      </c>
      <c r="N76" s="78">
        <f>AVERAGEIFS('WEEKLY DATA'!N$11:N$14576,'WEEKLY DATA'!$A$11:$A$14576,'MONTHLY DATA'!$A76,'WEEKLY DATA'!$B$11:$B$14576,'MONTHLY DATA'!$B76)</f>
        <v>383.125</v>
      </c>
      <c r="O76" s="154">
        <f t="shared" si="20"/>
        <v>3.8279132791327886E-2</v>
      </c>
      <c r="P76" s="169">
        <f>AVERAGEIFS('WEEKLY DATA'!P$11:P$14576,'WEEKLY DATA'!$A$11:$A$14576,'MONTHLY DATA'!$A76,'WEEKLY DATA'!$B$11:$B$14576,'MONTHLY DATA'!$B76)</f>
        <v>369.375</v>
      </c>
      <c r="Q76" s="78">
        <f>AVERAGEIFS('WEEKLY DATA'!Q$11:Q$14576,'WEEKLY DATA'!$A$11:$A$14576,'MONTHLY DATA'!$A76,'WEEKLY DATA'!$B$11:$B$14576,'MONTHLY DATA'!$B76)</f>
        <v>379.375</v>
      </c>
      <c r="R76" s="78">
        <f>AVERAGEIFS('WEEKLY DATA'!R$11:R$14576,'WEEKLY DATA'!$A$11:$A$14576,'MONTHLY DATA'!$A76,'WEEKLY DATA'!$B$11:$B$14576,'MONTHLY DATA'!$B76)</f>
        <v>374.375</v>
      </c>
      <c r="S76" s="154">
        <f t="shared" si="21"/>
        <v>5.3094233473980346E-2</v>
      </c>
      <c r="T76" s="169">
        <f>AVERAGEIFS('WEEKLY DATA'!T$11:T$14576,'WEEKLY DATA'!$A$11:$A$14576,'MONTHLY DATA'!$A76,'WEEKLY DATA'!$B$11:$B$14576,'MONTHLY DATA'!$B76)</f>
        <v>343.125</v>
      </c>
      <c r="U76" s="78">
        <f>AVERAGEIFS('WEEKLY DATA'!U$11:U$14576,'WEEKLY DATA'!$A$11:$A$14576,'MONTHLY DATA'!$A76,'WEEKLY DATA'!$B$11:$B$14576,'MONTHLY DATA'!$B76)</f>
        <v>353.125</v>
      </c>
      <c r="V76" s="78">
        <f>AVERAGEIFS('WEEKLY DATA'!V$11:V$14576,'WEEKLY DATA'!$A$11:$A$14576,'MONTHLY DATA'!$A76,'WEEKLY DATA'!$B$11:$B$14576,'MONTHLY DATA'!$B76)</f>
        <v>348.125</v>
      </c>
      <c r="W76" s="154">
        <f t="shared" si="7"/>
        <v>7.1153846153846123E-2</v>
      </c>
      <c r="X76" s="169">
        <f>AVERAGEIFS('WEEKLY DATA'!X$11:X$14576,'WEEKLY DATA'!$A$11:$A$14576,'MONTHLY DATA'!$A76,'WEEKLY DATA'!$B$11:$B$14576,'MONTHLY DATA'!$B76)</f>
        <v>338.125</v>
      </c>
      <c r="Y76" s="78">
        <f>AVERAGEIFS('WEEKLY DATA'!Y$11:Y$14576,'WEEKLY DATA'!$A$11:$A$14576,'MONTHLY DATA'!$A76,'WEEKLY DATA'!$B$11:$B$14576,'MONTHLY DATA'!$B76)</f>
        <v>348.125</v>
      </c>
      <c r="Z76" s="78">
        <f>AVERAGEIFS('WEEKLY DATA'!Z$11:Z$14576,'WEEKLY DATA'!$A$11:$A$14576,'MONTHLY DATA'!$A76,'WEEKLY DATA'!$B$11:$B$14576,'MONTHLY DATA'!$B76)</f>
        <v>343.125</v>
      </c>
      <c r="AA76" s="154">
        <f t="shared" si="22"/>
        <v>6.3953488372092915E-2</v>
      </c>
      <c r="AB76" s="169">
        <f>AVERAGEIFS('WEEKLY DATA'!AB$11:AB$14576,'WEEKLY DATA'!$A$11:$A$14576,'MONTHLY DATA'!$A76,'WEEKLY DATA'!$B$11:$B$14576,'MONTHLY DATA'!$B76)</f>
        <v>363.125</v>
      </c>
      <c r="AC76" s="78">
        <f>AVERAGEIFS('WEEKLY DATA'!AC$11:AC$14576,'WEEKLY DATA'!$A$11:$A$14576,'MONTHLY DATA'!$A76,'WEEKLY DATA'!$B$11:$B$14576,'MONTHLY DATA'!$B76)</f>
        <v>373.125</v>
      </c>
      <c r="AD76" s="78">
        <f>AVERAGEIFS('WEEKLY DATA'!AD$11:AD$14576,'WEEKLY DATA'!$A$11:$A$14576,'MONTHLY DATA'!$A76,'WEEKLY DATA'!$B$11:$B$14576,'MONTHLY DATA'!$B76)</f>
        <v>368.125</v>
      </c>
      <c r="AE76" s="154">
        <f t="shared" si="23"/>
        <v>8.4315169366715681E-2</v>
      </c>
      <c r="AF76" s="169">
        <f>AVERAGEIFS('WEEKLY DATA'!AF$11:AF$14576,'WEEKLY DATA'!$A$11:$A$14576,'MONTHLY DATA'!$A76,'WEEKLY DATA'!$B$11:$B$14576,'MONTHLY DATA'!$B76)</f>
        <v>335</v>
      </c>
      <c r="AG76" s="78">
        <f>AVERAGEIFS('WEEKLY DATA'!AG$11:AG$14576,'WEEKLY DATA'!$A$11:$A$14576,'MONTHLY DATA'!$A76,'WEEKLY DATA'!$B$11:$B$14576,'MONTHLY DATA'!$B76)</f>
        <v>345</v>
      </c>
      <c r="AH76" s="78">
        <f>AVERAGEIFS('WEEKLY DATA'!AH$11:AH$14576,'WEEKLY DATA'!$A$11:$A$14576,'MONTHLY DATA'!$A76,'WEEKLY DATA'!$B$11:$B$14576,'MONTHLY DATA'!$B76)</f>
        <v>340</v>
      </c>
      <c r="AI76" s="154">
        <f t="shared" si="24"/>
        <v>4.7765793528505407E-2</v>
      </c>
      <c r="AJ76" s="169">
        <f>AVERAGEIFS('WEEKLY DATA'!AJ$11:AJ$14576,'WEEKLY DATA'!$A$11:$A$14576,'MONTHLY DATA'!$A76,'WEEKLY DATA'!$B$11:$B$14576,'MONTHLY DATA'!$B76)</f>
        <v>363.125</v>
      </c>
      <c r="AK76" s="78">
        <f>AVERAGEIFS('WEEKLY DATA'!AK$11:AK$14576,'WEEKLY DATA'!$A$11:$A$14576,'MONTHLY DATA'!$A76,'WEEKLY DATA'!$B$11:$B$14576,'MONTHLY DATA'!$B76)</f>
        <v>373.125</v>
      </c>
      <c r="AL76" s="78">
        <f>AVERAGEIFS('WEEKLY DATA'!AL$11:AL$14576,'WEEKLY DATA'!$A$11:$A$14576,'MONTHLY DATA'!$A76,'WEEKLY DATA'!$B$11:$B$14576,'MONTHLY DATA'!$B76)</f>
        <v>368.125</v>
      </c>
      <c r="AM76" s="154">
        <f t="shared" si="8"/>
        <v>6.5484804630969506E-2</v>
      </c>
      <c r="AN76" s="169">
        <f>AVERAGEIFS('WEEKLY DATA'!AN$11:AN$14576,'WEEKLY DATA'!$A$11:$A$14576,'MONTHLY DATA'!$A76,'WEEKLY DATA'!$B$11:$B$14576,'MONTHLY DATA'!$B76)</f>
        <v>356.25</v>
      </c>
      <c r="AO76" s="78">
        <f>AVERAGEIFS('WEEKLY DATA'!AO$11:AO$14576,'WEEKLY DATA'!$A$11:$A$14576,'MONTHLY DATA'!$A76,'WEEKLY DATA'!$B$11:$B$14576,'MONTHLY DATA'!$B76)</f>
        <v>366.25</v>
      </c>
      <c r="AP76" s="78">
        <f>AVERAGEIFS('WEEKLY DATA'!AP$11:AP$14576,'WEEKLY DATA'!$A$11:$A$14576,'MONTHLY DATA'!$A76,'WEEKLY DATA'!$B$11:$B$14576,'MONTHLY DATA'!$B76)</f>
        <v>361.25</v>
      </c>
      <c r="AQ76" s="154">
        <f t="shared" si="25"/>
        <v>6.7208271787296825E-2</v>
      </c>
      <c r="AR76" s="169">
        <f>AVERAGEIFS('WEEKLY DATA'!AR$11:AR$14576,'WEEKLY DATA'!$A$11:$A$14576,'MONTHLY DATA'!$A76,'WEEKLY DATA'!$B$11:$B$14576,'MONTHLY DATA'!$B76)</f>
        <v>374.375</v>
      </c>
      <c r="AS76" s="78">
        <f>AVERAGEIFS('WEEKLY DATA'!AS$11:AS$14576,'WEEKLY DATA'!$A$11:$A$14576,'MONTHLY DATA'!$A76,'WEEKLY DATA'!$B$11:$B$14576,'MONTHLY DATA'!$B76)</f>
        <v>384.375</v>
      </c>
      <c r="AT76" s="78">
        <f>AVERAGEIFS('WEEKLY DATA'!AT$11:AT$14576,'WEEKLY DATA'!$A$11:$A$14576,'MONTHLY DATA'!$A76,'WEEKLY DATA'!$B$11:$B$14576,'MONTHLY DATA'!$B76)</f>
        <v>379.375</v>
      </c>
      <c r="AU76" s="154">
        <f t="shared" si="26"/>
        <v>5.5285118219749574E-2</v>
      </c>
      <c r="AV76" s="169">
        <f>AVERAGEIFS('WEEKLY DATA'!AV$11:AV$14576,'WEEKLY DATA'!$A$11:$A$14576,'MONTHLY DATA'!$A76,'WEEKLY DATA'!$B$11:$B$14576,'MONTHLY DATA'!$B76)</f>
        <v>368.125</v>
      </c>
      <c r="AW76" s="78">
        <f>AVERAGEIFS('WEEKLY DATA'!AW$11:AW$14576,'WEEKLY DATA'!$A$11:$A$14576,'MONTHLY DATA'!$A76,'WEEKLY DATA'!$B$11:$B$14576,'MONTHLY DATA'!$B76)</f>
        <v>378.125</v>
      </c>
      <c r="AX76" s="78">
        <f>AVERAGEIFS('WEEKLY DATA'!AX$11:AX$14576,'WEEKLY DATA'!$A$11:$A$14576,'MONTHLY DATA'!$A76,'WEEKLY DATA'!$B$11:$B$14576,'MONTHLY DATA'!$B76)</f>
        <v>373.125</v>
      </c>
      <c r="AY76" s="154">
        <f t="shared" si="27"/>
        <v>6.9126074498567336E-2</v>
      </c>
      <c r="AZ76" s="169">
        <f>AVERAGEIFS('WEEKLY DATA'!AZ$11:AZ$14576,'WEEKLY DATA'!$A$11:$A$14576,'MONTHLY DATA'!$A76,'WEEKLY DATA'!$B$11:$B$14576,'MONTHLY DATA'!$B76)</f>
        <v>299.375</v>
      </c>
      <c r="BA76" s="78">
        <f>AVERAGEIFS('WEEKLY DATA'!BA$11:BA$14576,'WEEKLY DATA'!$A$11:$A$14576,'MONTHLY DATA'!$A76,'WEEKLY DATA'!$B$11:$B$14576,'MONTHLY DATA'!$B76)</f>
        <v>309.375</v>
      </c>
      <c r="BB76" s="78">
        <f>AVERAGEIFS('WEEKLY DATA'!BB$11:BB$14576,'WEEKLY DATA'!$A$11:$A$14576,'MONTHLY DATA'!$A76,'WEEKLY DATA'!$B$11:$B$14576,'MONTHLY DATA'!$B76)</f>
        <v>304.375</v>
      </c>
      <c r="BC76" s="154">
        <f t="shared" si="9"/>
        <v>6.9859402460456854E-2</v>
      </c>
      <c r="BD76" s="169">
        <f>AVERAGEIFS('WEEKLY DATA'!BD$11:BD$14576,'WEEKLY DATA'!$A$11:$A$14576,'MONTHLY DATA'!$A76,'WEEKLY DATA'!$B$11:$B$14576,'MONTHLY DATA'!$B76)</f>
        <v>279.375</v>
      </c>
      <c r="BE76" s="78">
        <f>AVERAGEIFS('WEEKLY DATA'!BE$11:BE$14576,'WEEKLY DATA'!$A$11:$A$14576,'MONTHLY DATA'!$A76,'WEEKLY DATA'!$B$11:$B$14576,'MONTHLY DATA'!$B76)</f>
        <v>289.375</v>
      </c>
      <c r="BF76" s="78">
        <f>AVERAGEIFS('WEEKLY DATA'!BF$11:BF$14576,'WEEKLY DATA'!$A$11:$A$14576,'MONTHLY DATA'!$A76,'WEEKLY DATA'!$B$11:$B$14576,'MONTHLY DATA'!$B76)</f>
        <v>284.375</v>
      </c>
      <c r="BG76" s="154">
        <f t="shared" si="28"/>
        <v>6.5074906367041274E-2</v>
      </c>
      <c r="BH76" s="169">
        <f>AVERAGEIFS('WEEKLY DATA'!BH$11:BH$14576,'WEEKLY DATA'!$A$11:$A$14576,'MONTHLY DATA'!$A76,'WEEKLY DATA'!$B$11:$B$14576,'MONTHLY DATA'!$B76)</f>
        <v>329.375</v>
      </c>
      <c r="BI76" s="78">
        <f>AVERAGEIFS('WEEKLY DATA'!BI$11:BI$14576,'WEEKLY DATA'!$A$11:$A$14576,'MONTHLY DATA'!$A76,'WEEKLY DATA'!$B$11:$B$14576,'MONTHLY DATA'!$B76)</f>
        <v>339.375</v>
      </c>
      <c r="BJ76" s="78">
        <f>AVERAGEIFS('WEEKLY DATA'!BJ$11:BJ$14576,'WEEKLY DATA'!$A$11:$A$14576,'MONTHLY DATA'!$A76,'WEEKLY DATA'!$B$11:$B$14576,'MONTHLY DATA'!$B76)</f>
        <v>334.375</v>
      </c>
      <c r="BK76" s="154">
        <f t="shared" si="29"/>
        <v>6.3195548489666242E-2</v>
      </c>
      <c r="BL76" s="169">
        <f>AVERAGEIFS('WEEKLY DATA'!BL$11:BL$14576,'WEEKLY DATA'!$A$11:$A$14576,'MONTHLY DATA'!$A76,'WEEKLY DATA'!$B$11:$B$14576,'MONTHLY DATA'!$B76)</f>
        <v>289.375</v>
      </c>
      <c r="BM76" s="78">
        <f>AVERAGEIFS('WEEKLY DATA'!BM$11:BM$14576,'WEEKLY DATA'!$A$11:$A$14576,'MONTHLY DATA'!$A76,'WEEKLY DATA'!$B$11:$B$14576,'MONTHLY DATA'!$B76)</f>
        <v>299.375</v>
      </c>
      <c r="BN76" s="78">
        <f>AVERAGEIFS('WEEKLY DATA'!BN$11:BN$14576,'WEEKLY DATA'!$A$11:$A$14576,'MONTHLY DATA'!$A76,'WEEKLY DATA'!$B$11:$B$14576,'MONTHLY DATA'!$B76)</f>
        <v>294.375</v>
      </c>
      <c r="BO76" s="154">
        <f t="shared" si="30"/>
        <v>7.2404371584699367E-2</v>
      </c>
      <c r="BP76" s="78">
        <f>AVERAGEIFS('WEEKLY DATA'!BP$11:BP$14576,'WEEKLY DATA'!$A$11:$A$14576,'MONTHLY DATA'!$A76,'WEEKLY DATA'!$B$11:$B$14576,'MONTHLY DATA'!$B76)</f>
        <v>339.375</v>
      </c>
      <c r="BQ76" s="78">
        <f>AVERAGEIFS('WEEKLY DATA'!BQ$11:BQ$14576,'WEEKLY DATA'!$A$11:$A$14576,'MONTHLY DATA'!$A76,'WEEKLY DATA'!$B$11:$B$14576,'MONTHLY DATA'!$B76)</f>
        <v>349.375</v>
      </c>
      <c r="BR76" s="78">
        <f>AVERAGEIFS('WEEKLY DATA'!BR$11:BR$14576,'WEEKLY DATA'!$A$11:$A$14576,'MONTHLY DATA'!$A76,'WEEKLY DATA'!$B$11:$B$14576,'MONTHLY DATA'!$B76)</f>
        <v>344.375</v>
      </c>
      <c r="BS76" s="154">
        <f t="shared" si="10"/>
        <v>6.9487577639751663E-2</v>
      </c>
      <c r="BT76" s="78">
        <f>AVERAGEIFS('WEEKLY DATA'!BT$11:BT$14576,'WEEKLY DATA'!$A$11:$A$14576,'MONTHLY DATA'!$A76,'WEEKLY DATA'!$B$11:$B$14576,'MONTHLY DATA'!$B76)</f>
        <v>318.125</v>
      </c>
      <c r="BU76" s="78">
        <f>AVERAGEIFS('WEEKLY DATA'!BU$11:BU$14576,'WEEKLY DATA'!$A$11:$A$14576,'MONTHLY DATA'!$A76,'WEEKLY DATA'!$B$11:$B$14576,'MONTHLY DATA'!$B76)</f>
        <v>328.125</v>
      </c>
      <c r="BV76" s="78">
        <f>AVERAGEIFS('WEEKLY DATA'!BV$11:BV$14576,'WEEKLY DATA'!$A$11:$A$14576,'MONTHLY DATA'!$A76,'WEEKLY DATA'!$B$11:$B$14576,'MONTHLY DATA'!$B76)</f>
        <v>323.125</v>
      </c>
      <c r="BW76" s="154">
        <f t="shared" si="31"/>
        <v>6.1165845648604167E-2</v>
      </c>
      <c r="BX76" s="78">
        <f>AVERAGEIFS('WEEKLY DATA'!BX$11:BX$14576,'WEEKLY DATA'!$A$11:$A$14576,'MONTHLY DATA'!$A76,'WEEKLY DATA'!$B$11:$B$14576,'MONTHLY DATA'!$B76)</f>
        <v>329.375</v>
      </c>
      <c r="BY76" s="78">
        <f>AVERAGEIFS('WEEKLY DATA'!BY$11:BY$14576,'WEEKLY DATA'!$A$11:$A$14576,'MONTHLY DATA'!$A76,'WEEKLY DATA'!$B$11:$B$14576,'MONTHLY DATA'!$B76)</f>
        <v>339.375</v>
      </c>
      <c r="BZ76" s="78">
        <f>AVERAGEIFS('WEEKLY DATA'!BZ$11:BZ$14576,'WEEKLY DATA'!$A$11:$A$14576,'MONTHLY DATA'!$A76,'WEEKLY DATA'!$B$11:$B$14576,'MONTHLY DATA'!$B76)</f>
        <v>334.375</v>
      </c>
      <c r="CA76" s="154">
        <f t="shared" si="32"/>
        <v>6.3195548489666242E-2</v>
      </c>
      <c r="CB76" s="78">
        <f>AVERAGEIFS('WEEKLY DATA'!CB$11:CB$14576,'WEEKLY DATA'!$A$11:$A$14576,'MONTHLY DATA'!$A76,'WEEKLY DATA'!$B$11:$B$14576,'MONTHLY DATA'!$B76)</f>
        <v>433.75</v>
      </c>
      <c r="CC76" s="78">
        <f>AVERAGEIFS('WEEKLY DATA'!CC$11:CC$14576,'WEEKLY DATA'!$A$11:$A$14576,'MONTHLY DATA'!$A76,'WEEKLY DATA'!$B$11:$B$14576,'MONTHLY DATA'!$B76)</f>
        <v>443.75</v>
      </c>
      <c r="CD76" s="78">
        <f>AVERAGEIFS('WEEKLY DATA'!CD$11:CD$14576,'WEEKLY DATA'!$A$11:$A$14576,'MONTHLY DATA'!$A76,'WEEKLY DATA'!$B$11:$B$14576,'MONTHLY DATA'!$B76)</f>
        <v>438.75</v>
      </c>
      <c r="CE76" s="154">
        <f t="shared" si="33"/>
        <v>6.307339449541205E-3</v>
      </c>
      <c r="CF76" s="78">
        <f>AVERAGEIFS('WEEKLY DATA'!CF$11:CF$14576,'WEEKLY DATA'!$A$11:$A$14576,'MONTHLY DATA'!$A76,'WEEKLY DATA'!$B$11:$B$14576,'MONTHLY DATA'!$B76)</f>
        <v>304.375</v>
      </c>
      <c r="CG76" s="78">
        <f>AVERAGEIFS('WEEKLY DATA'!CG$11:CG$14576,'WEEKLY DATA'!$A$11:$A$14576,'MONTHLY DATA'!$A76,'WEEKLY DATA'!$B$11:$B$14576,'MONTHLY DATA'!$B76)</f>
        <v>314.375</v>
      </c>
      <c r="CH76" s="78">
        <f>AVERAGEIFS('WEEKLY DATA'!CH$11:CH$14576,'WEEKLY DATA'!$A$11:$A$14576,'MONTHLY DATA'!$A76,'WEEKLY DATA'!$B$11:$B$14576,'MONTHLY DATA'!$B76)</f>
        <v>309.375</v>
      </c>
      <c r="CI76" s="154">
        <f t="shared" si="11"/>
        <v>7.6086956521739024E-2</v>
      </c>
      <c r="CJ76" s="78">
        <f>AVERAGEIFS('WEEKLY DATA'!CJ$11:CJ$14576,'WEEKLY DATA'!$A$11:$A$14576,'MONTHLY DATA'!$A76,'WEEKLY DATA'!$B$11:$B$14576,'MONTHLY DATA'!$B76)</f>
        <v>286.25</v>
      </c>
      <c r="CK76" s="78">
        <f>AVERAGEIFS('WEEKLY DATA'!CK$11:CK$14576,'WEEKLY DATA'!$A$11:$A$14576,'MONTHLY DATA'!$A76,'WEEKLY DATA'!$B$11:$B$14576,'MONTHLY DATA'!$B76)</f>
        <v>296.25</v>
      </c>
      <c r="CL76" s="78">
        <f>AVERAGEIFS('WEEKLY DATA'!CL$11:CL$14576,'WEEKLY DATA'!$A$11:$A$14576,'MONTHLY DATA'!$A76,'WEEKLY DATA'!$B$11:$B$14576,'MONTHLY DATA'!$B76)</f>
        <v>291.25</v>
      </c>
      <c r="CM76" s="154">
        <f t="shared" si="34"/>
        <v>5.9090909090909083E-2</v>
      </c>
      <c r="CN76" s="78">
        <f>AVERAGEIFS('WEEKLY DATA'!CN$11:CN$14576,'WEEKLY DATA'!$A$11:$A$14576,'MONTHLY DATA'!$A76,'WEEKLY DATA'!$B$11:$B$14576,'MONTHLY DATA'!$B76)</f>
        <v>294.375</v>
      </c>
      <c r="CO76" s="78">
        <f>AVERAGEIFS('WEEKLY DATA'!CO$11:CO$14576,'WEEKLY DATA'!$A$11:$A$14576,'MONTHLY DATA'!$A76,'WEEKLY DATA'!$B$11:$B$14576,'MONTHLY DATA'!$B76)</f>
        <v>304.375</v>
      </c>
      <c r="CP76" s="78">
        <f>AVERAGEIFS('WEEKLY DATA'!CP$11:CP$14576,'WEEKLY DATA'!$A$11:$A$14576,'MONTHLY DATA'!$A76,'WEEKLY DATA'!$B$11:$B$14576,'MONTHLY DATA'!$B76)</f>
        <v>299.375</v>
      </c>
      <c r="CQ76" s="154">
        <f t="shared" si="35"/>
        <v>6.5391459074733094E-2</v>
      </c>
      <c r="CR76" s="78">
        <f>AVERAGEIFS('WEEKLY DATA'!CR$11:CR$14576,'WEEKLY DATA'!$A$11:$A$14576,'MONTHLY DATA'!$A76,'WEEKLY DATA'!$B$11:$B$14576,'MONTHLY DATA'!$B76)</f>
        <v>403.75</v>
      </c>
      <c r="CS76" s="78">
        <f>AVERAGEIFS('WEEKLY DATA'!CS$11:CS$14576,'WEEKLY DATA'!$A$11:$A$14576,'MONTHLY DATA'!$A76,'WEEKLY DATA'!$B$11:$B$14576,'MONTHLY DATA'!$B76)</f>
        <v>413.75</v>
      </c>
      <c r="CT76" s="78">
        <f>AVERAGEIFS('WEEKLY DATA'!CT$11:CT$14576,'WEEKLY DATA'!$A$11:$A$14576,'MONTHLY DATA'!$A76,'WEEKLY DATA'!$B$11:$B$14576,'MONTHLY DATA'!$B76)</f>
        <v>408.75</v>
      </c>
      <c r="CU76" s="154">
        <f t="shared" si="36"/>
        <v>6.7733990147782475E-3</v>
      </c>
      <c r="CV76" s="169">
        <f>AVERAGEIFS('WEEKLY DATA'!CV$11:CV$14576,'WEEKLY DATA'!$A$11:$A$14576,'MONTHLY DATA'!$A76,'WEEKLY DATA'!$B$11:$B$14576,'MONTHLY DATA'!$B76)</f>
        <v>333.125</v>
      </c>
      <c r="CW76" s="78">
        <f>AVERAGEIFS('WEEKLY DATA'!CW$11:CW$14576,'WEEKLY DATA'!$A$11:$A$14576,'MONTHLY DATA'!$A76,'WEEKLY DATA'!$B$11:$B$14576,'MONTHLY DATA'!$B76)</f>
        <v>343.125</v>
      </c>
      <c r="CX76" s="78">
        <f>AVERAGEIFS('WEEKLY DATA'!CX$11:CX$14576,'WEEKLY DATA'!$A$11:$A$14576,'MONTHLY DATA'!$A76,'WEEKLY DATA'!$B$11:$B$14576,'MONTHLY DATA'!$B76)</f>
        <v>338.125</v>
      </c>
      <c r="CY76" s="154">
        <f t="shared" si="12"/>
        <v>7.3412698412698374E-2</v>
      </c>
      <c r="CZ76" s="169">
        <f>AVERAGEIFS('WEEKLY DATA'!CZ$11:CZ$14576,'WEEKLY DATA'!$A$11:$A$14576,'MONTHLY DATA'!$A76,'WEEKLY DATA'!$B$11:$B$14576,'MONTHLY DATA'!$B76)</f>
        <v>316.25</v>
      </c>
      <c r="DA76" s="78">
        <f>AVERAGEIFS('WEEKLY DATA'!DA$11:DA$14576,'WEEKLY DATA'!$A$11:$A$14576,'MONTHLY DATA'!$A76,'WEEKLY DATA'!$B$11:$B$14576,'MONTHLY DATA'!$B76)</f>
        <v>326.25</v>
      </c>
      <c r="DB76" s="78">
        <f>AVERAGEIFS('WEEKLY DATA'!DB$11:DB$14576,'WEEKLY DATA'!$A$11:$A$14576,'MONTHLY DATA'!$A76,'WEEKLY DATA'!$B$11:$B$14576,'MONTHLY DATA'!$B76)</f>
        <v>321.25</v>
      </c>
      <c r="DC76" s="154">
        <f t="shared" si="37"/>
        <v>7.6214405360133908E-2</v>
      </c>
      <c r="DD76" s="78">
        <f>AVERAGEIFS('WEEKLY DATA'!DD$11:DD$14576,'WEEKLY DATA'!$A$11:$A$14576,'MONTHLY DATA'!$A76,'WEEKLY DATA'!$B$11:$B$14576,'MONTHLY DATA'!$B76)</f>
        <v>324.375</v>
      </c>
      <c r="DE76" s="78">
        <f>AVERAGEIFS('WEEKLY DATA'!DE$11:DE$14576,'WEEKLY DATA'!$A$11:$A$14576,'MONTHLY DATA'!$A76,'WEEKLY DATA'!$B$11:$B$14576,'MONTHLY DATA'!$B76)</f>
        <v>334.375</v>
      </c>
      <c r="DF76" s="78">
        <f>AVERAGEIFS('WEEKLY DATA'!DF$11:DF$14576,'WEEKLY DATA'!$A$11:$A$14576,'MONTHLY DATA'!$A76,'WEEKLY DATA'!$B$11:$B$14576,'MONTHLY DATA'!$B76)</f>
        <v>329.375</v>
      </c>
      <c r="DG76" s="154">
        <f t="shared" si="38"/>
        <v>7.1138211382113736E-2</v>
      </c>
      <c r="DH76" s="78">
        <f>AVERAGEIFS('WEEKLY DATA'!DH$11:DH$14576,'WEEKLY DATA'!$A$11:$A$14576,'MONTHLY DATA'!$A76,'WEEKLY DATA'!$B$11:$B$14576,'MONTHLY DATA'!$B76)</f>
        <v>440</v>
      </c>
      <c r="DI76" s="78">
        <f>AVERAGEIFS('WEEKLY DATA'!DI$11:DI$14576,'WEEKLY DATA'!$A$11:$A$14576,'MONTHLY DATA'!$A76,'WEEKLY DATA'!$B$11:$B$14576,'MONTHLY DATA'!$B76)</f>
        <v>450</v>
      </c>
      <c r="DJ76" s="78">
        <f>AVERAGEIFS('WEEKLY DATA'!DJ$11:DJ$14576,'WEEKLY DATA'!$A$11:$A$14576,'MONTHLY DATA'!$A76,'WEEKLY DATA'!$B$11:$B$14576,'MONTHLY DATA'!$B76)</f>
        <v>445</v>
      </c>
      <c r="DK76" s="154">
        <f t="shared" si="39"/>
        <v>6.7873303167420573E-3</v>
      </c>
      <c r="DL76" s="169">
        <f>AVERAGEIFS('WEEKLY DATA'!DL$11:DL$14576,'WEEKLY DATA'!$A$11:$A$14576,'MONTHLY DATA'!$A76,'WEEKLY DATA'!$B$11:$B$14576,'MONTHLY DATA'!$B76)</f>
        <v>313.125</v>
      </c>
      <c r="DM76" s="78">
        <f>AVERAGEIFS('WEEKLY DATA'!DM$11:DM$14576,'WEEKLY DATA'!$A$11:$A$14576,'MONTHLY DATA'!$A76,'WEEKLY DATA'!$B$11:$B$14576,'MONTHLY DATA'!$B76)</f>
        <v>323.125</v>
      </c>
      <c r="DN76" s="78">
        <f>AVERAGEIFS('WEEKLY DATA'!DN$11:DN$14576,'WEEKLY DATA'!$A$11:$A$14576,'MONTHLY DATA'!$A76,'WEEKLY DATA'!$B$11:$B$14576,'MONTHLY DATA'!$B76)</f>
        <v>318.125</v>
      </c>
      <c r="DO76" s="154">
        <f t="shared" si="13"/>
        <v>6.9327731092436951E-2</v>
      </c>
      <c r="DP76" s="78">
        <f>AVERAGEIFS('WEEKLY DATA'!DP$11:DP$14576,'WEEKLY DATA'!$A$11:$A$14576,'MONTHLY DATA'!$A76,'WEEKLY DATA'!$B$11:$B$14576,'MONTHLY DATA'!$B76)</f>
        <v>296.25</v>
      </c>
      <c r="DQ76" s="78">
        <f>AVERAGEIFS('WEEKLY DATA'!DQ$11:DQ$14576,'WEEKLY DATA'!$A$11:$A$14576,'MONTHLY DATA'!$A76,'WEEKLY DATA'!$B$11:$B$14576,'MONTHLY DATA'!$B76)</f>
        <v>306.25</v>
      </c>
      <c r="DR76" s="78">
        <f>AVERAGEIFS('WEEKLY DATA'!DR$11:DR$14576,'WEEKLY DATA'!$A$11:$A$14576,'MONTHLY DATA'!$A76,'WEEKLY DATA'!$B$11:$B$14576,'MONTHLY DATA'!$B76)</f>
        <v>301.25</v>
      </c>
      <c r="DS76" s="154">
        <f t="shared" si="40"/>
        <v>7.2064056939501686E-2</v>
      </c>
      <c r="DT76" s="78">
        <f>AVERAGEIFS('WEEKLY DATA'!DT$11:DT$14576,'WEEKLY DATA'!$A$11:$A$14576,'MONTHLY DATA'!$A76,'WEEKLY DATA'!$B$11:$B$14576,'MONTHLY DATA'!$B76)</f>
        <v>304.375</v>
      </c>
      <c r="DU76" s="78">
        <f>AVERAGEIFS('WEEKLY DATA'!DU$11:DU$14576,'WEEKLY DATA'!$A$11:$A$14576,'MONTHLY DATA'!$A76,'WEEKLY DATA'!$B$11:$B$14576,'MONTHLY DATA'!$B76)</f>
        <v>314.375</v>
      </c>
      <c r="DV76" s="78">
        <f>AVERAGEIFS('WEEKLY DATA'!DV$11:DV$14576,'WEEKLY DATA'!$A$11:$A$14576,'MONTHLY DATA'!$A76,'WEEKLY DATA'!$B$11:$B$14576,'MONTHLY DATA'!$B76)</f>
        <v>309.375</v>
      </c>
      <c r="DW76" s="154">
        <f t="shared" si="41"/>
        <v>6.6810344827586299E-2</v>
      </c>
      <c r="DX76" s="78">
        <f>AVERAGEIFS('WEEKLY DATA'!DX$11:DX$14576,'WEEKLY DATA'!$A$11:$A$14576,'MONTHLY DATA'!$A76,'WEEKLY DATA'!$B$11:$B$14576,'MONTHLY DATA'!$B76)</f>
        <v>450</v>
      </c>
      <c r="DY76" s="78">
        <f>AVERAGEIFS('WEEKLY DATA'!DY$11:DY$14576,'WEEKLY DATA'!$A$11:$A$14576,'MONTHLY DATA'!$A76,'WEEKLY DATA'!$B$11:$B$14576,'MONTHLY DATA'!$B76)</f>
        <v>460</v>
      </c>
      <c r="DZ76" s="78">
        <f>AVERAGEIFS('WEEKLY DATA'!DZ$11:DZ$14576,'WEEKLY DATA'!$A$11:$A$14576,'MONTHLY DATA'!$A76,'WEEKLY DATA'!$B$11:$B$14576,'MONTHLY DATA'!$B76)</f>
        <v>455</v>
      </c>
      <c r="EA76" s="154">
        <f t="shared" si="42"/>
        <v>6.6371681415928752E-3</v>
      </c>
      <c r="EB76" s="78">
        <f>AVERAGEIFS('WEEKLY DATA'!EB$11:EB$14576,'WEEKLY DATA'!$A$11:$A$14576,'MONTHLY DATA'!$A76,'WEEKLY DATA'!$B$11:$B$14576,'MONTHLY DATA'!$B76)</f>
        <v>308.125</v>
      </c>
      <c r="EC76" s="78">
        <f>AVERAGEIFS('WEEKLY DATA'!EC$11:EC$14576,'WEEKLY DATA'!$A$11:$A$14576,'MONTHLY DATA'!$A76,'WEEKLY DATA'!$B$11:$B$14576,'MONTHLY DATA'!$B76)</f>
        <v>318.125</v>
      </c>
      <c r="ED76" s="78">
        <f>AVERAGEIFS('WEEKLY DATA'!ED$11:ED$14576,'WEEKLY DATA'!$A$11:$A$14576,'MONTHLY DATA'!$A76,'WEEKLY DATA'!$B$11:$B$14576,'MONTHLY DATA'!$B76)</f>
        <v>313.125</v>
      </c>
      <c r="EE76" s="154">
        <f t="shared" si="14"/>
        <v>7.0512820512820484E-2</v>
      </c>
      <c r="EF76" s="169">
        <f>AVERAGEIFS('WEEKLY DATA'!EF$11:EF$14576,'WEEKLY DATA'!$A$11:$A$14576,'MONTHLY DATA'!$A76,'WEEKLY DATA'!$B$11:$B$14576,'MONTHLY DATA'!$B76)</f>
        <v>291.25</v>
      </c>
      <c r="EG76" s="78">
        <f>AVERAGEIFS('WEEKLY DATA'!EG$11:EG$14576,'WEEKLY DATA'!$A$11:$A$14576,'MONTHLY DATA'!$A76,'WEEKLY DATA'!$B$11:$B$14576,'MONTHLY DATA'!$B76)</f>
        <v>301.25</v>
      </c>
      <c r="EH76" s="78">
        <f>AVERAGEIFS('WEEKLY DATA'!EH$11:EH$14576,'WEEKLY DATA'!$A$11:$A$14576,'MONTHLY DATA'!$A76,'WEEKLY DATA'!$B$11:$B$14576,'MONTHLY DATA'!$B76)</f>
        <v>296.25</v>
      </c>
      <c r="EI76" s="154">
        <f t="shared" si="43"/>
        <v>7.3369565217391353E-2</v>
      </c>
      <c r="EJ76" s="78">
        <f>AVERAGEIFS('WEEKLY DATA'!EJ$11:EJ$14576,'WEEKLY DATA'!$A$11:$A$14576,'MONTHLY DATA'!$A76,'WEEKLY DATA'!$B$11:$B$14576,'MONTHLY DATA'!$B76)</f>
        <v>299.375</v>
      </c>
      <c r="EK76" s="78">
        <f>AVERAGEIFS('WEEKLY DATA'!EK$11:EK$14576,'WEEKLY DATA'!$A$11:$A$14576,'MONTHLY DATA'!$A76,'WEEKLY DATA'!$B$11:$B$14576,'MONTHLY DATA'!$B76)</f>
        <v>309.375</v>
      </c>
      <c r="EL76" s="78">
        <f>AVERAGEIFS('WEEKLY DATA'!EL$11:EL$14576,'WEEKLY DATA'!$A$11:$A$14576,'MONTHLY DATA'!$A76,'WEEKLY DATA'!$B$11:$B$14576,'MONTHLY DATA'!$B76)</f>
        <v>304.375</v>
      </c>
      <c r="EM76" s="154">
        <f t="shared" si="44"/>
        <v>6.7982456140350811E-2</v>
      </c>
      <c r="EN76" s="78">
        <f>AVERAGEIFS('WEEKLY DATA'!EN$11:EN$14576,'WEEKLY DATA'!$A$11:$A$14576,'MONTHLY DATA'!$A76,'WEEKLY DATA'!$B$11:$B$14576,'MONTHLY DATA'!$B76)</f>
        <v>410</v>
      </c>
      <c r="EO76" s="78">
        <f>AVERAGEIFS('WEEKLY DATA'!EO$11:EO$14576,'WEEKLY DATA'!$A$11:$A$14576,'MONTHLY DATA'!$A76,'WEEKLY DATA'!$B$11:$B$14576,'MONTHLY DATA'!$B76)</f>
        <v>420</v>
      </c>
      <c r="EP76" s="78">
        <f>AVERAGEIFS('WEEKLY DATA'!EP$11:EP$14576,'WEEKLY DATA'!$A$11:$A$14576,'MONTHLY DATA'!$A76,'WEEKLY DATA'!$B$11:$B$14576,'MONTHLY DATA'!$B76)</f>
        <v>415</v>
      </c>
      <c r="EQ76" s="154">
        <f t="shared" si="45"/>
        <v>4.0100250626566414E-2</v>
      </c>
      <c r="ER76" s="78">
        <f>AVERAGEIFS('WEEKLY DATA'!ER$11:ER$14576,'WEEKLY DATA'!$A$11:$A$14576,'MONTHLY DATA'!$A76,'WEEKLY DATA'!$B$11:$B$14576,'MONTHLY DATA'!$B76)</f>
        <v>281.25</v>
      </c>
      <c r="ES76" s="78">
        <f>AVERAGEIFS('WEEKLY DATA'!ES$11:ES$14576,'WEEKLY DATA'!$A$11:$A$14576,'MONTHLY DATA'!$A76,'WEEKLY DATA'!$B$11:$B$14576,'MONTHLY DATA'!$B76)</f>
        <v>291.25</v>
      </c>
      <c r="ET76" s="78">
        <f>AVERAGEIFS('WEEKLY DATA'!ET$11:ET$14576,'WEEKLY DATA'!$A$11:$A$14576,'MONTHLY DATA'!$A76,'WEEKLY DATA'!$B$11:$B$14576,'MONTHLY DATA'!$B76)</f>
        <v>286.25</v>
      </c>
      <c r="EU76" s="154">
        <f t="shared" si="15"/>
        <v>6.2152133580704927E-2</v>
      </c>
      <c r="EV76" s="78">
        <f>AVERAGEIFS('WEEKLY DATA'!EV$11:EV$14576,'WEEKLY DATA'!$A$11:$A$14576,'MONTHLY DATA'!$A76,'WEEKLY DATA'!$B$11:$B$14576,'MONTHLY DATA'!$B76)</f>
        <v>273.75</v>
      </c>
      <c r="EW76" s="78">
        <f>AVERAGEIFS('WEEKLY DATA'!EW$11:EW$14576,'WEEKLY DATA'!$A$11:$A$14576,'MONTHLY DATA'!$A76,'WEEKLY DATA'!$B$11:$B$14576,'MONTHLY DATA'!$B76)</f>
        <v>283.75</v>
      </c>
      <c r="EX76" s="78">
        <f>AVERAGEIFS('WEEKLY DATA'!EX$11:EX$14576,'WEEKLY DATA'!$A$11:$A$14576,'MONTHLY DATA'!$A76,'WEEKLY DATA'!$B$11:$B$14576,'MONTHLY DATA'!$B76)</f>
        <v>278.75</v>
      </c>
      <c r="EY76" s="154">
        <f t="shared" si="46"/>
        <v>-4.4642857142856984E-3</v>
      </c>
      <c r="EZ76" s="78">
        <f>AVERAGEIFS('WEEKLY DATA'!EZ$11:EZ$14576,'WEEKLY DATA'!$A$11:$A$14576,'MONTHLY DATA'!$A76,'WEEKLY DATA'!$B$11:$B$14576,'MONTHLY DATA'!$B76)</f>
        <v>278.125</v>
      </c>
      <c r="FA76" s="78">
        <f>AVERAGEIFS('WEEKLY DATA'!FA$11:FA$14576,'WEEKLY DATA'!$A$11:$A$14576,'MONTHLY DATA'!$A76,'WEEKLY DATA'!$B$11:$B$14576,'MONTHLY DATA'!$B76)</f>
        <v>288.125</v>
      </c>
      <c r="FB76" s="78">
        <f>AVERAGEIFS('WEEKLY DATA'!FB$11:FB$14576,'WEEKLY DATA'!$A$11:$A$14576,'MONTHLY DATA'!$A76,'WEEKLY DATA'!$B$11:$B$14576,'MONTHLY DATA'!$B76)</f>
        <v>283.125</v>
      </c>
      <c r="FC76" s="154">
        <f t="shared" si="47"/>
        <v>2.9545454545454541E-2</v>
      </c>
      <c r="FD76" s="78">
        <f>AVERAGEIFS('WEEKLY DATA'!FD$11:FD$14576,'WEEKLY DATA'!$A$11:$A$14576,'MONTHLY DATA'!$A76,'WEEKLY DATA'!$B$11:$B$14576,'MONTHLY DATA'!$B76)</f>
        <v>473.75</v>
      </c>
      <c r="FE76" s="78">
        <f>AVERAGEIFS('WEEKLY DATA'!FE$11:FE$14576,'WEEKLY DATA'!$A$11:$A$14576,'MONTHLY DATA'!$A76,'WEEKLY DATA'!$B$11:$B$14576,'MONTHLY DATA'!$B76)</f>
        <v>483.75</v>
      </c>
      <c r="FF76" s="78">
        <f>AVERAGEIFS('WEEKLY DATA'!FF$11:FF$14576,'WEEKLY DATA'!$A$11:$A$14576,'MONTHLY DATA'!$A76,'WEEKLY DATA'!$B$11:$B$14576,'MONTHLY DATA'!$B76)</f>
        <v>478.75</v>
      </c>
      <c r="FG76" s="154">
        <f t="shared" si="48"/>
        <v>5.7773109243697274E-3</v>
      </c>
      <c r="FH76" s="78">
        <f>AVERAGEIFS('WEEKLY DATA'!FH$11:FH$14576,'WEEKLY DATA'!$A$11:$A$14576,'MONTHLY DATA'!$A76,'WEEKLY DATA'!$B$11:$B$14576,'MONTHLY DATA'!$B76)</f>
        <v>296.25</v>
      </c>
      <c r="FI76" s="78">
        <f>AVERAGEIFS('WEEKLY DATA'!FI$11:FI$14576,'WEEKLY DATA'!$A$11:$A$14576,'MONTHLY DATA'!$A76,'WEEKLY DATA'!$B$11:$B$14576,'MONTHLY DATA'!$B76)</f>
        <v>306.25</v>
      </c>
      <c r="FJ76" s="78">
        <f>AVERAGEIFS('WEEKLY DATA'!FJ$11:FJ$14576,'WEEKLY DATA'!$A$11:$A$14576,'MONTHLY DATA'!$A76,'WEEKLY DATA'!$B$11:$B$14576,'MONTHLY DATA'!$B76)</f>
        <v>301.25</v>
      </c>
      <c r="FK76" s="154">
        <f t="shared" si="16"/>
        <v>2.8156996587030747E-2</v>
      </c>
      <c r="FL76" s="169">
        <f>AVERAGEIFS('WEEKLY DATA'!FL$11:FL$14576,'WEEKLY DATA'!$A$11:$A$14576,'MONTHLY DATA'!$A76,'WEEKLY DATA'!$B$11:$B$14576,'MONTHLY DATA'!$B76)</f>
        <v>270.625</v>
      </c>
      <c r="FM76" s="78">
        <f>AVERAGEIFS('WEEKLY DATA'!FM$11:FM$14576,'WEEKLY DATA'!$A$11:$A$14576,'MONTHLY DATA'!$A76,'WEEKLY DATA'!$B$11:$B$14576,'MONTHLY DATA'!$B76)</f>
        <v>280.625</v>
      </c>
      <c r="FN76" s="78">
        <f>AVERAGEIFS('WEEKLY DATA'!FN$11:FN$14576,'WEEKLY DATA'!$A$11:$A$14576,'MONTHLY DATA'!$A76,'WEEKLY DATA'!$B$11:$B$14576,'MONTHLY DATA'!$B76)</f>
        <v>275.625</v>
      </c>
      <c r="FO76" s="154">
        <f t="shared" si="49"/>
        <v>-5.1204819277108404E-2</v>
      </c>
      <c r="FP76" s="78">
        <f>AVERAGEIFS('WEEKLY DATA'!FP$11:FP$14576,'WEEKLY DATA'!$A$11:$A$14576,'MONTHLY DATA'!$A76,'WEEKLY DATA'!$B$11:$B$14576,'MONTHLY DATA'!$B76)</f>
        <v>285</v>
      </c>
      <c r="FQ76" s="78">
        <f>AVERAGEIFS('WEEKLY DATA'!FQ$11:FQ$14576,'WEEKLY DATA'!$A$11:$A$14576,'MONTHLY DATA'!$A76,'WEEKLY DATA'!$B$11:$B$14576,'MONTHLY DATA'!$B76)</f>
        <v>295</v>
      </c>
      <c r="FR76" s="78">
        <f>AVERAGEIFS('WEEKLY DATA'!FR$11:FR$14576,'WEEKLY DATA'!$A$11:$A$14576,'MONTHLY DATA'!$A76,'WEEKLY DATA'!$B$11:$B$14576,'MONTHLY DATA'!$B76)</f>
        <v>290</v>
      </c>
      <c r="FS76" s="154">
        <f t="shared" si="50"/>
        <v>-8.5470085470085166E-3</v>
      </c>
      <c r="FT76" s="78">
        <f>AVERAGEIFS('WEEKLY DATA'!FT$11:FT$14576,'WEEKLY DATA'!$A$11:$A$14576,'MONTHLY DATA'!$A76,'WEEKLY DATA'!$B$11:$B$14576,'MONTHLY DATA'!$B76)</f>
        <v>298.125</v>
      </c>
      <c r="FU76" s="78">
        <f>AVERAGEIFS('WEEKLY DATA'!FU$11:FU$14576,'WEEKLY DATA'!$A$11:$A$14576,'MONTHLY DATA'!$A76,'WEEKLY DATA'!$B$11:$B$14576,'MONTHLY DATA'!$B76)</f>
        <v>308.125</v>
      </c>
      <c r="FV76" s="78">
        <f>AVERAGEIFS('WEEKLY DATA'!FV$11:FV$14576,'WEEKLY DATA'!$A$11:$A$14576,'MONTHLY DATA'!$A76,'WEEKLY DATA'!$B$11:$B$14576,'MONTHLY DATA'!$B76)</f>
        <v>303.125</v>
      </c>
      <c r="FW76" s="154">
        <f t="shared" si="17"/>
        <v>-1.2622149837133501E-2</v>
      </c>
      <c r="FX76" s="78">
        <f>AVERAGEIFS('WEEKLY DATA'!FX$11:FX$14576,'WEEKLY DATA'!$A$11:$A$14576,'MONTHLY DATA'!$A76,'WEEKLY DATA'!$B$11:$B$14576,'MONTHLY DATA'!$B76)</f>
        <v>245.625</v>
      </c>
      <c r="FY76" s="78">
        <f>AVERAGEIFS('WEEKLY DATA'!FY$11:FY$14576,'WEEKLY DATA'!$A$11:$A$14576,'MONTHLY DATA'!$A76,'WEEKLY DATA'!$B$11:$B$14576,'MONTHLY DATA'!$B76)</f>
        <v>255.625</v>
      </c>
      <c r="FZ76" s="78">
        <f>AVERAGEIFS('WEEKLY DATA'!FZ$11:FZ$14576,'WEEKLY DATA'!$A$11:$A$14576,'MONTHLY DATA'!$A76,'WEEKLY DATA'!$B$11:$B$14576,'MONTHLY DATA'!$B76)</f>
        <v>250.625</v>
      </c>
      <c r="GA76" s="154">
        <f t="shared" si="51"/>
        <v>-4.1586998087954075E-2</v>
      </c>
      <c r="GB76" s="78">
        <f>AVERAGEIFS('WEEKLY DATA'!GB$11:GB$14576,'WEEKLY DATA'!$A$11:$A$14576,'MONTHLY DATA'!$A76,'WEEKLY DATA'!$B$11:$B$14576,'MONTHLY DATA'!$B76)</f>
        <v>334.375</v>
      </c>
      <c r="GC76" s="78">
        <f>AVERAGEIFS('WEEKLY DATA'!GC$11:GC$14576,'WEEKLY DATA'!$A$11:$A$14576,'MONTHLY DATA'!$A76,'WEEKLY DATA'!$B$11:$B$14576,'MONTHLY DATA'!$B76)</f>
        <v>344.375</v>
      </c>
      <c r="GD76" s="78">
        <f>AVERAGEIFS('WEEKLY DATA'!GD$11:GD$14576,'WEEKLY DATA'!$A$11:$A$14576,'MONTHLY DATA'!$A76,'WEEKLY DATA'!$B$11:$B$14576,'MONTHLY DATA'!$B76)</f>
        <v>339.375</v>
      </c>
      <c r="GE76" s="154">
        <f t="shared" si="18"/>
        <v>6.889763779527569E-2</v>
      </c>
      <c r="GF76" s="169">
        <f>AVERAGEIFS('WEEKLY DATA'!GF$11:GF$14576,'WEEKLY DATA'!$A$11:$A$14576,'MONTHLY DATA'!$A76,'WEEKLY DATA'!$B$11:$B$14576,'MONTHLY DATA'!$B76)</f>
        <v>322.5</v>
      </c>
      <c r="GG76" s="78">
        <f>AVERAGEIFS('WEEKLY DATA'!GG$11:GG$14576,'WEEKLY DATA'!$A$11:$A$14576,'MONTHLY DATA'!$A76,'WEEKLY DATA'!$B$11:$B$14576,'MONTHLY DATA'!$B76)</f>
        <v>332.5</v>
      </c>
      <c r="GH76" s="78">
        <f>AVERAGEIFS('WEEKLY DATA'!GH$11:GH$14576,'WEEKLY DATA'!$A$11:$A$14576,'MONTHLY DATA'!$A76,'WEEKLY DATA'!$B$11:$B$14576,'MONTHLY DATA'!$B76)</f>
        <v>327.5</v>
      </c>
      <c r="GI76" s="154">
        <f t="shared" si="52"/>
        <v>7.0261437908496704E-2</v>
      </c>
      <c r="GJ76" s="78">
        <f>AVERAGEIFS('WEEKLY DATA'!GJ$11:GJ$14576,'WEEKLY DATA'!$A$11:$A$14576,'MONTHLY DATA'!$A76,'WEEKLY DATA'!$B$11:$B$14576,'MONTHLY DATA'!$B76)</f>
        <v>329.375</v>
      </c>
      <c r="GK76" s="78">
        <f>AVERAGEIFS('WEEKLY DATA'!GK$11:GK$14576,'WEEKLY DATA'!$A$11:$A$14576,'MONTHLY DATA'!$A76,'WEEKLY DATA'!$B$11:$B$14576,'MONTHLY DATA'!$B76)</f>
        <v>339.375</v>
      </c>
      <c r="GL76" s="78">
        <f>AVERAGEIFS('WEEKLY DATA'!GL$11:GL$14576,'WEEKLY DATA'!$A$11:$A$14576,'MONTHLY DATA'!$A76,'WEEKLY DATA'!$B$11:$B$14576,'MONTHLY DATA'!$B76)</f>
        <v>334.375</v>
      </c>
      <c r="GM76" s="154">
        <f t="shared" si="53"/>
        <v>7.0000000000000062E-2</v>
      </c>
      <c r="GN76" s="78">
        <f>AVERAGEIFS('WEEKLY DATA'!GN$11:GN$14576,'WEEKLY DATA'!$A$11:$A$14576,'MONTHLY DATA'!$A76,'WEEKLY DATA'!$B$11:$B$14576,'MONTHLY DATA'!$B76)</f>
        <v>473.75</v>
      </c>
      <c r="GO76" s="78">
        <f>AVERAGEIFS('WEEKLY DATA'!GO$11:GO$14576,'WEEKLY DATA'!$A$11:$A$14576,'MONTHLY DATA'!$A76,'WEEKLY DATA'!$B$11:$B$14576,'MONTHLY DATA'!$B76)</f>
        <v>483.75</v>
      </c>
      <c r="GP76" s="78">
        <f>AVERAGEIFS('WEEKLY DATA'!GP$11:GP$14576,'WEEKLY DATA'!$A$11:$A$14576,'MONTHLY DATA'!$A76,'WEEKLY DATA'!$B$11:$B$14576,'MONTHLY DATA'!$B76)</f>
        <v>478.75</v>
      </c>
      <c r="GQ76" s="154">
        <f t="shared" si="54"/>
        <v>7.8947368421051767E-3</v>
      </c>
      <c r="GR76" s="78"/>
    </row>
    <row r="77" spans="1:200" ht="15.75" x14ac:dyDescent="0.25">
      <c r="A77">
        <f t="shared" si="55"/>
        <v>7</v>
      </c>
      <c r="B77">
        <f t="shared" si="56"/>
        <v>2015</v>
      </c>
      <c r="C77" s="86">
        <v>42186</v>
      </c>
      <c r="D77" s="78">
        <f>AVERAGEIFS('WEEKLY DATA'!D$11:D$14576,'WEEKLY DATA'!$A$11:$A$14576,'MONTHLY DATA'!$A77,'WEEKLY DATA'!$B$11:$B$14576,'MONTHLY DATA'!$B77)</f>
        <v>379.5</v>
      </c>
      <c r="E77" s="78">
        <f>AVERAGEIFS('WEEKLY DATA'!E$11:E$14576,'WEEKLY DATA'!$A$11:$A$14576,'MONTHLY DATA'!$A77,'WEEKLY DATA'!$B$11:$B$14576,'MONTHLY DATA'!$B77)</f>
        <v>389.5</v>
      </c>
      <c r="F77" s="78">
        <f>AVERAGEIFS('WEEKLY DATA'!F$11:F$14576,'WEEKLY DATA'!$A$11:$A$14576,'MONTHLY DATA'!$A77,'WEEKLY DATA'!$B$11:$B$14576,'MONTHLY DATA'!$B77)</f>
        <v>384.5</v>
      </c>
      <c r="G77" s="154">
        <f t="shared" ref="G77:G140" si="57">F77/F76-1</f>
        <v>2.533333333333343E-2</v>
      </c>
      <c r="H77" s="169">
        <f>AVERAGEIFS('WEEKLY DATA'!H$11:H$14576,'WEEKLY DATA'!$A$11:$A$14576,'MONTHLY DATA'!$A77,'WEEKLY DATA'!$B$11:$B$14576,'MONTHLY DATA'!$B77)</f>
        <v>496</v>
      </c>
      <c r="I77" s="78">
        <f>AVERAGEIFS('WEEKLY DATA'!I$11:I$14576,'WEEKLY DATA'!$A$11:$A$14576,'MONTHLY DATA'!$A77,'WEEKLY DATA'!$B$11:$B$14576,'MONTHLY DATA'!$B77)</f>
        <v>506</v>
      </c>
      <c r="J77" s="78">
        <f>AVERAGEIFS('WEEKLY DATA'!J$11:J$14576,'WEEKLY DATA'!$A$11:$A$14576,'MONTHLY DATA'!$A77,'WEEKLY DATA'!$B$11:$B$14576,'MONTHLY DATA'!$B77)</f>
        <v>501</v>
      </c>
      <c r="K77" s="154">
        <f t="shared" ref="K77:K140" si="58">J77/J76-1</f>
        <v>1.59695817490495E-2</v>
      </c>
      <c r="L77" s="169">
        <f>AVERAGEIFS('WEEKLY DATA'!L$11:L$14576,'WEEKLY DATA'!$A$11:$A$14576,'MONTHLY DATA'!$A77,'WEEKLY DATA'!$B$11:$B$14576,'MONTHLY DATA'!$B77)</f>
        <v>399</v>
      </c>
      <c r="M77" s="78">
        <f>AVERAGEIFS('WEEKLY DATA'!M$11:M$14576,'WEEKLY DATA'!$A$11:$A$14576,'MONTHLY DATA'!$A77,'WEEKLY DATA'!$B$11:$B$14576,'MONTHLY DATA'!$B77)</f>
        <v>409</v>
      </c>
      <c r="N77" s="78">
        <f>AVERAGEIFS('WEEKLY DATA'!N$11:N$14576,'WEEKLY DATA'!$A$11:$A$14576,'MONTHLY DATA'!$A77,'WEEKLY DATA'!$B$11:$B$14576,'MONTHLY DATA'!$B77)</f>
        <v>404</v>
      </c>
      <c r="O77" s="154">
        <f t="shared" ref="O77:O140" si="59">N77/N76-1</f>
        <v>5.4486133768352429E-2</v>
      </c>
      <c r="P77" s="169">
        <f>AVERAGEIFS('WEEKLY DATA'!P$11:P$14576,'WEEKLY DATA'!$A$11:$A$14576,'MONTHLY DATA'!$A77,'WEEKLY DATA'!$B$11:$B$14576,'MONTHLY DATA'!$B77)</f>
        <v>374</v>
      </c>
      <c r="Q77" s="78">
        <f>AVERAGEIFS('WEEKLY DATA'!Q$11:Q$14576,'WEEKLY DATA'!$A$11:$A$14576,'MONTHLY DATA'!$A77,'WEEKLY DATA'!$B$11:$B$14576,'MONTHLY DATA'!$B77)</f>
        <v>384</v>
      </c>
      <c r="R77" s="78">
        <f>AVERAGEIFS('WEEKLY DATA'!R$11:R$14576,'WEEKLY DATA'!$A$11:$A$14576,'MONTHLY DATA'!$A77,'WEEKLY DATA'!$B$11:$B$14576,'MONTHLY DATA'!$B77)</f>
        <v>379</v>
      </c>
      <c r="S77" s="154">
        <f t="shared" ref="S77:S140" si="60">R77/R76-1</f>
        <v>1.2353923205342232E-2</v>
      </c>
      <c r="T77" s="169">
        <f>AVERAGEIFS('WEEKLY DATA'!T$11:T$14576,'WEEKLY DATA'!$A$11:$A$14576,'MONTHLY DATA'!$A77,'WEEKLY DATA'!$B$11:$B$14576,'MONTHLY DATA'!$B77)</f>
        <v>358</v>
      </c>
      <c r="U77" s="78">
        <f>AVERAGEIFS('WEEKLY DATA'!U$11:U$14576,'WEEKLY DATA'!$A$11:$A$14576,'MONTHLY DATA'!$A77,'WEEKLY DATA'!$B$11:$B$14576,'MONTHLY DATA'!$B77)</f>
        <v>368</v>
      </c>
      <c r="V77" s="78">
        <f>AVERAGEIFS('WEEKLY DATA'!V$11:V$14576,'WEEKLY DATA'!$A$11:$A$14576,'MONTHLY DATA'!$A77,'WEEKLY DATA'!$B$11:$B$14576,'MONTHLY DATA'!$B77)</f>
        <v>363</v>
      </c>
      <c r="W77" s="154">
        <f t="shared" ref="W77:W140" si="61">V77/V76-1</f>
        <v>4.2728904847396665E-2</v>
      </c>
      <c r="X77" s="169">
        <f>AVERAGEIFS('WEEKLY DATA'!X$11:X$14576,'WEEKLY DATA'!$A$11:$A$14576,'MONTHLY DATA'!$A77,'WEEKLY DATA'!$B$11:$B$14576,'MONTHLY DATA'!$B77)</f>
        <v>346</v>
      </c>
      <c r="Y77" s="78">
        <f>AVERAGEIFS('WEEKLY DATA'!Y$11:Y$14576,'WEEKLY DATA'!$A$11:$A$14576,'MONTHLY DATA'!$A77,'WEEKLY DATA'!$B$11:$B$14576,'MONTHLY DATA'!$B77)</f>
        <v>356</v>
      </c>
      <c r="Z77" s="78">
        <f>AVERAGEIFS('WEEKLY DATA'!Z$11:Z$14576,'WEEKLY DATA'!$A$11:$A$14576,'MONTHLY DATA'!$A77,'WEEKLY DATA'!$B$11:$B$14576,'MONTHLY DATA'!$B77)</f>
        <v>351</v>
      </c>
      <c r="AA77" s="154">
        <f t="shared" ref="AA77:AA140" si="62">Z77/Z76-1</f>
        <v>2.2950819672131084E-2</v>
      </c>
      <c r="AB77" s="169">
        <f>AVERAGEIFS('WEEKLY DATA'!AB$11:AB$14576,'WEEKLY DATA'!$A$11:$A$14576,'MONTHLY DATA'!$A77,'WEEKLY DATA'!$B$11:$B$14576,'MONTHLY DATA'!$B77)</f>
        <v>375</v>
      </c>
      <c r="AC77" s="78">
        <f>AVERAGEIFS('WEEKLY DATA'!AC$11:AC$14576,'WEEKLY DATA'!$A$11:$A$14576,'MONTHLY DATA'!$A77,'WEEKLY DATA'!$B$11:$B$14576,'MONTHLY DATA'!$B77)</f>
        <v>385</v>
      </c>
      <c r="AD77" s="78">
        <f>AVERAGEIFS('WEEKLY DATA'!AD$11:AD$14576,'WEEKLY DATA'!$A$11:$A$14576,'MONTHLY DATA'!$A77,'WEEKLY DATA'!$B$11:$B$14576,'MONTHLY DATA'!$B77)</f>
        <v>380</v>
      </c>
      <c r="AE77" s="154">
        <f t="shared" ref="AE77:AE140" si="63">AD77/AD76-1</f>
        <v>3.2258064516129004E-2</v>
      </c>
      <c r="AF77" s="169">
        <f>AVERAGEIFS('WEEKLY DATA'!AF$11:AF$14576,'WEEKLY DATA'!$A$11:$A$14576,'MONTHLY DATA'!$A77,'WEEKLY DATA'!$B$11:$B$14576,'MONTHLY DATA'!$B77)</f>
        <v>332.5</v>
      </c>
      <c r="AG77" s="78">
        <f>AVERAGEIFS('WEEKLY DATA'!AG$11:AG$14576,'WEEKLY DATA'!$A$11:$A$14576,'MONTHLY DATA'!$A77,'WEEKLY DATA'!$B$11:$B$14576,'MONTHLY DATA'!$B77)</f>
        <v>342.5</v>
      </c>
      <c r="AH77" s="78">
        <f>AVERAGEIFS('WEEKLY DATA'!AH$11:AH$14576,'WEEKLY DATA'!$A$11:$A$14576,'MONTHLY DATA'!$A77,'WEEKLY DATA'!$B$11:$B$14576,'MONTHLY DATA'!$B77)</f>
        <v>337.5</v>
      </c>
      <c r="AI77" s="154">
        <f t="shared" ref="AI77:AI140" si="64">AH77/AH76-1</f>
        <v>-7.3529411764705621E-3</v>
      </c>
      <c r="AJ77" s="169">
        <f>AVERAGEIFS('WEEKLY DATA'!AJ$11:AJ$14576,'WEEKLY DATA'!$A$11:$A$14576,'MONTHLY DATA'!$A77,'WEEKLY DATA'!$B$11:$B$14576,'MONTHLY DATA'!$B77)</f>
        <v>377</v>
      </c>
      <c r="AK77" s="78">
        <f>AVERAGEIFS('WEEKLY DATA'!AK$11:AK$14576,'WEEKLY DATA'!$A$11:$A$14576,'MONTHLY DATA'!$A77,'WEEKLY DATA'!$B$11:$B$14576,'MONTHLY DATA'!$B77)</f>
        <v>387</v>
      </c>
      <c r="AL77" s="78">
        <f>AVERAGEIFS('WEEKLY DATA'!AL$11:AL$14576,'WEEKLY DATA'!$A$11:$A$14576,'MONTHLY DATA'!$A77,'WEEKLY DATA'!$B$11:$B$14576,'MONTHLY DATA'!$B77)</f>
        <v>382</v>
      </c>
      <c r="AM77" s="154">
        <f t="shared" ref="AM77:AM140" si="65">AL77/AL76-1</f>
        <v>3.7691001697792936E-2</v>
      </c>
      <c r="AN77" s="169">
        <f>AVERAGEIFS('WEEKLY DATA'!AN$11:AN$14576,'WEEKLY DATA'!$A$11:$A$14576,'MONTHLY DATA'!$A77,'WEEKLY DATA'!$B$11:$B$14576,'MONTHLY DATA'!$B77)</f>
        <v>369.5</v>
      </c>
      <c r="AO77" s="78">
        <f>AVERAGEIFS('WEEKLY DATA'!AO$11:AO$14576,'WEEKLY DATA'!$A$11:$A$14576,'MONTHLY DATA'!$A77,'WEEKLY DATA'!$B$11:$B$14576,'MONTHLY DATA'!$B77)</f>
        <v>379.5</v>
      </c>
      <c r="AP77" s="78">
        <f>AVERAGEIFS('WEEKLY DATA'!AP$11:AP$14576,'WEEKLY DATA'!$A$11:$A$14576,'MONTHLY DATA'!$A77,'WEEKLY DATA'!$B$11:$B$14576,'MONTHLY DATA'!$B77)</f>
        <v>374.5</v>
      </c>
      <c r="AQ77" s="154">
        <f t="shared" ref="AQ77:AQ140" si="66">AP77/AP76-1</f>
        <v>3.6678200692041418E-2</v>
      </c>
      <c r="AR77" s="169">
        <f>AVERAGEIFS('WEEKLY DATA'!AR$11:AR$14576,'WEEKLY DATA'!$A$11:$A$14576,'MONTHLY DATA'!$A77,'WEEKLY DATA'!$B$11:$B$14576,'MONTHLY DATA'!$B77)</f>
        <v>389</v>
      </c>
      <c r="AS77" s="78">
        <f>AVERAGEIFS('WEEKLY DATA'!AS$11:AS$14576,'WEEKLY DATA'!$A$11:$A$14576,'MONTHLY DATA'!$A77,'WEEKLY DATA'!$B$11:$B$14576,'MONTHLY DATA'!$B77)</f>
        <v>399</v>
      </c>
      <c r="AT77" s="78">
        <f>AVERAGEIFS('WEEKLY DATA'!AT$11:AT$14576,'WEEKLY DATA'!$A$11:$A$14576,'MONTHLY DATA'!$A77,'WEEKLY DATA'!$B$11:$B$14576,'MONTHLY DATA'!$B77)</f>
        <v>394</v>
      </c>
      <c r="AU77" s="154">
        <f t="shared" ref="AU77:AU140" si="67">AT77/AT76-1</f>
        <v>3.855024711696875E-2</v>
      </c>
      <c r="AV77" s="169">
        <f>AVERAGEIFS('WEEKLY DATA'!AV$11:AV$14576,'WEEKLY DATA'!$A$11:$A$14576,'MONTHLY DATA'!$A77,'WEEKLY DATA'!$B$11:$B$14576,'MONTHLY DATA'!$B77)</f>
        <v>364</v>
      </c>
      <c r="AW77" s="78">
        <f>AVERAGEIFS('WEEKLY DATA'!AW$11:AW$14576,'WEEKLY DATA'!$A$11:$A$14576,'MONTHLY DATA'!$A77,'WEEKLY DATA'!$B$11:$B$14576,'MONTHLY DATA'!$B77)</f>
        <v>374</v>
      </c>
      <c r="AX77" s="78">
        <f>AVERAGEIFS('WEEKLY DATA'!AX$11:AX$14576,'WEEKLY DATA'!$A$11:$A$14576,'MONTHLY DATA'!$A77,'WEEKLY DATA'!$B$11:$B$14576,'MONTHLY DATA'!$B77)</f>
        <v>369</v>
      </c>
      <c r="AY77" s="154">
        <f t="shared" ref="AY77:AY140" si="68">AX77/AX76-1</f>
        <v>-1.1055276381909507E-2</v>
      </c>
      <c r="AZ77" s="169">
        <f>AVERAGEIFS('WEEKLY DATA'!AZ$11:AZ$14576,'WEEKLY DATA'!$A$11:$A$14576,'MONTHLY DATA'!$A77,'WEEKLY DATA'!$B$11:$B$14576,'MONTHLY DATA'!$B77)</f>
        <v>322</v>
      </c>
      <c r="BA77" s="78">
        <f>AVERAGEIFS('WEEKLY DATA'!BA$11:BA$14576,'WEEKLY DATA'!$A$11:$A$14576,'MONTHLY DATA'!$A77,'WEEKLY DATA'!$B$11:$B$14576,'MONTHLY DATA'!$B77)</f>
        <v>332</v>
      </c>
      <c r="BB77" s="78">
        <f>AVERAGEIFS('WEEKLY DATA'!BB$11:BB$14576,'WEEKLY DATA'!$A$11:$A$14576,'MONTHLY DATA'!$A77,'WEEKLY DATA'!$B$11:$B$14576,'MONTHLY DATA'!$B77)</f>
        <v>327</v>
      </c>
      <c r="BC77" s="154">
        <f t="shared" ref="BC77:BC140" si="69">BB77/BB76-1</f>
        <v>7.433264887063662E-2</v>
      </c>
      <c r="BD77" s="169">
        <f>AVERAGEIFS('WEEKLY DATA'!BD$11:BD$14576,'WEEKLY DATA'!$A$11:$A$14576,'MONTHLY DATA'!$A77,'WEEKLY DATA'!$B$11:$B$14576,'MONTHLY DATA'!$B77)</f>
        <v>293.5</v>
      </c>
      <c r="BE77" s="78">
        <f>AVERAGEIFS('WEEKLY DATA'!BE$11:BE$14576,'WEEKLY DATA'!$A$11:$A$14576,'MONTHLY DATA'!$A77,'WEEKLY DATA'!$B$11:$B$14576,'MONTHLY DATA'!$B77)</f>
        <v>303.5</v>
      </c>
      <c r="BF77" s="78">
        <f>AVERAGEIFS('WEEKLY DATA'!BF$11:BF$14576,'WEEKLY DATA'!$A$11:$A$14576,'MONTHLY DATA'!$A77,'WEEKLY DATA'!$B$11:$B$14576,'MONTHLY DATA'!$B77)</f>
        <v>298.5</v>
      </c>
      <c r="BG77" s="154">
        <f t="shared" ref="BG77:BG140" si="70">BF77/BF76-1</f>
        <v>4.9670329670329583E-2</v>
      </c>
      <c r="BH77" s="169">
        <f>AVERAGEIFS('WEEKLY DATA'!BH$11:BH$14576,'WEEKLY DATA'!$A$11:$A$14576,'MONTHLY DATA'!$A77,'WEEKLY DATA'!$B$11:$B$14576,'MONTHLY DATA'!$B77)</f>
        <v>352</v>
      </c>
      <c r="BI77" s="78">
        <f>AVERAGEIFS('WEEKLY DATA'!BI$11:BI$14576,'WEEKLY DATA'!$A$11:$A$14576,'MONTHLY DATA'!$A77,'WEEKLY DATA'!$B$11:$B$14576,'MONTHLY DATA'!$B77)</f>
        <v>362</v>
      </c>
      <c r="BJ77" s="78">
        <f>AVERAGEIFS('WEEKLY DATA'!BJ$11:BJ$14576,'WEEKLY DATA'!$A$11:$A$14576,'MONTHLY DATA'!$A77,'WEEKLY DATA'!$B$11:$B$14576,'MONTHLY DATA'!$B77)</f>
        <v>357</v>
      </c>
      <c r="BK77" s="154">
        <f t="shared" ref="BK77:BK140" si="71">BJ77/BJ76-1</f>
        <v>6.7663551401869082E-2</v>
      </c>
      <c r="BL77" s="169">
        <f>AVERAGEIFS('WEEKLY DATA'!BL$11:BL$14576,'WEEKLY DATA'!$A$11:$A$14576,'MONTHLY DATA'!$A77,'WEEKLY DATA'!$B$11:$B$14576,'MONTHLY DATA'!$B77)</f>
        <v>308</v>
      </c>
      <c r="BM77" s="78">
        <f>AVERAGEIFS('WEEKLY DATA'!BM$11:BM$14576,'WEEKLY DATA'!$A$11:$A$14576,'MONTHLY DATA'!$A77,'WEEKLY DATA'!$B$11:$B$14576,'MONTHLY DATA'!$B77)</f>
        <v>318</v>
      </c>
      <c r="BN77" s="78">
        <f>AVERAGEIFS('WEEKLY DATA'!BN$11:BN$14576,'WEEKLY DATA'!$A$11:$A$14576,'MONTHLY DATA'!$A77,'WEEKLY DATA'!$B$11:$B$14576,'MONTHLY DATA'!$B77)</f>
        <v>313</v>
      </c>
      <c r="BO77" s="154">
        <f t="shared" ref="BO77:BO140" si="72">BN77/BN76-1</f>
        <v>6.3269639065817396E-2</v>
      </c>
      <c r="BP77" s="78">
        <f>AVERAGEIFS('WEEKLY DATA'!BP$11:BP$14576,'WEEKLY DATA'!$A$11:$A$14576,'MONTHLY DATA'!$A77,'WEEKLY DATA'!$B$11:$B$14576,'MONTHLY DATA'!$B77)</f>
        <v>359.5</v>
      </c>
      <c r="BQ77" s="78">
        <f>AVERAGEIFS('WEEKLY DATA'!BQ$11:BQ$14576,'WEEKLY DATA'!$A$11:$A$14576,'MONTHLY DATA'!$A77,'WEEKLY DATA'!$B$11:$B$14576,'MONTHLY DATA'!$B77)</f>
        <v>369.5</v>
      </c>
      <c r="BR77" s="78">
        <f>AVERAGEIFS('WEEKLY DATA'!BR$11:BR$14576,'WEEKLY DATA'!$A$11:$A$14576,'MONTHLY DATA'!$A77,'WEEKLY DATA'!$B$11:$B$14576,'MONTHLY DATA'!$B77)</f>
        <v>364.5</v>
      </c>
      <c r="BS77" s="154">
        <f t="shared" ref="BS77:BS140" si="73">BR77/BR76-1</f>
        <v>5.8439201451905731E-2</v>
      </c>
      <c r="BT77" s="78">
        <f>AVERAGEIFS('WEEKLY DATA'!BT$11:BT$14576,'WEEKLY DATA'!$A$11:$A$14576,'MONTHLY DATA'!$A77,'WEEKLY DATA'!$B$11:$B$14576,'MONTHLY DATA'!$B77)</f>
        <v>333.5</v>
      </c>
      <c r="BU77" s="78">
        <f>AVERAGEIFS('WEEKLY DATA'!BU$11:BU$14576,'WEEKLY DATA'!$A$11:$A$14576,'MONTHLY DATA'!$A77,'WEEKLY DATA'!$B$11:$B$14576,'MONTHLY DATA'!$B77)</f>
        <v>343.5</v>
      </c>
      <c r="BV77" s="78">
        <f>AVERAGEIFS('WEEKLY DATA'!BV$11:BV$14576,'WEEKLY DATA'!$A$11:$A$14576,'MONTHLY DATA'!$A77,'WEEKLY DATA'!$B$11:$B$14576,'MONTHLY DATA'!$B77)</f>
        <v>338.5</v>
      </c>
      <c r="BW77" s="154">
        <f t="shared" ref="BW77:BW140" si="74">BV77/BV76-1</f>
        <v>4.7582205029013558E-2</v>
      </c>
      <c r="BX77" s="78">
        <f>AVERAGEIFS('WEEKLY DATA'!BX$11:BX$14576,'WEEKLY DATA'!$A$11:$A$14576,'MONTHLY DATA'!$A77,'WEEKLY DATA'!$B$11:$B$14576,'MONTHLY DATA'!$B77)</f>
        <v>346.5</v>
      </c>
      <c r="BY77" s="78">
        <f>AVERAGEIFS('WEEKLY DATA'!BY$11:BY$14576,'WEEKLY DATA'!$A$11:$A$14576,'MONTHLY DATA'!$A77,'WEEKLY DATA'!$B$11:$B$14576,'MONTHLY DATA'!$B77)</f>
        <v>356.5</v>
      </c>
      <c r="BZ77" s="78">
        <f>AVERAGEIFS('WEEKLY DATA'!BZ$11:BZ$14576,'WEEKLY DATA'!$A$11:$A$14576,'MONTHLY DATA'!$A77,'WEEKLY DATA'!$B$11:$B$14576,'MONTHLY DATA'!$B77)</f>
        <v>351.5</v>
      </c>
      <c r="CA77" s="154">
        <f t="shared" ref="CA77:CA140" si="75">BZ77/BZ76-1</f>
        <v>5.1214953271027985E-2</v>
      </c>
      <c r="CB77" s="78">
        <f>AVERAGEIFS('WEEKLY DATA'!CB$11:CB$14576,'WEEKLY DATA'!$A$11:$A$14576,'MONTHLY DATA'!$A77,'WEEKLY DATA'!$B$11:$B$14576,'MONTHLY DATA'!$B77)</f>
        <v>452</v>
      </c>
      <c r="CC77" s="78">
        <f>AVERAGEIFS('WEEKLY DATA'!CC$11:CC$14576,'WEEKLY DATA'!$A$11:$A$14576,'MONTHLY DATA'!$A77,'WEEKLY DATA'!$B$11:$B$14576,'MONTHLY DATA'!$B77)</f>
        <v>462</v>
      </c>
      <c r="CD77" s="78">
        <f>AVERAGEIFS('WEEKLY DATA'!CD$11:CD$14576,'WEEKLY DATA'!$A$11:$A$14576,'MONTHLY DATA'!$A77,'WEEKLY DATA'!$B$11:$B$14576,'MONTHLY DATA'!$B77)</f>
        <v>457</v>
      </c>
      <c r="CE77" s="154">
        <f t="shared" ref="CE77:CE140" si="76">CD77/CD76-1</f>
        <v>4.1595441595441596E-2</v>
      </c>
      <c r="CF77" s="78">
        <f>AVERAGEIFS('WEEKLY DATA'!CF$11:CF$14576,'WEEKLY DATA'!$A$11:$A$14576,'MONTHLY DATA'!$A77,'WEEKLY DATA'!$B$11:$B$14576,'MONTHLY DATA'!$B77)</f>
        <v>320.5</v>
      </c>
      <c r="CG77" s="78">
        <f>AVERAGEIFS('WEEKLY DATA'!CG$11:CG$14576,'WEEKLY DATA'!$A$11:$A$14576,'MONTHLY DATA'!$A77,'WEEKLY DATA'!$B$11:$B$14576,'MONTHLY DATA'!$B77)</f>
        <v>330.5</v>
      </c>
      <c r="CH77" s="78">
        <f>AVERAGEIFS('WEEKLY DATA'!CH$11:CH$14576,'WEEKLY DATA'!$A$11:$A$14576,'MONTHLY DATA'!$A77,'WEEKLY DATA'!$B$11:$B$14576,'MONTHLY DATA'!$B77)</f>
        <v>325.5</v>
      </c>
      <c r="CI77" s="154">
        <f t="shared" ref="CI77:CI140" si="77">CH77/CH76-1</f>
        <v>5.2121212121212013E-2</v>
      </c>
      <c r="CJ77" s="78">
        <f>AVERAGEIFS('WEEKLY DATA'!CJ$11:CJ$14576,'WEEKLY DATA'!$A$11:$A$14576,'MONTHLY DATA'!$A77,'WEEKLY DATA'!$B$11:$B$14576,'MONTHLY DATA'!$B77)</f>
        <v>293</v>
      </c>
      <c r="CK77" s="78">
        <f>AVERAGEIFS('WEEKLY DATA'!CK$11:CK$14576,'WEEKLY DATA'!$A$11:$A$14576,'MONTHLY DATA'!$A77,'WEEKLY DATA'!$B$11:$B$14576,'MONTHLY DATA'!$B77)</f>
        <v>303</v>
      </c>
      <c r="CL77" s="78">
        <f>AVERAGEIFS('WEEKLY DATA'!CL$11:CL$14576,'WEEKLY DATA'!$A$11:$A$14576,'MONTHLY DATA'!$A77,'WEEKLY DATA'!$B$11:$B$14576,'MONTHLY DATA'!$B77)</f>
        <v>298</v>
      </c>
      <c r="CM77" s="154">
        <f t="shared" ref="CM77:CM140" si="78">CL77/CL76-1</f>
        <v>2.3175965665235942E-2</v>
      </c>
      <c r="CN77" s="78">
        <f>AVERAGEIFS('WEEKLY DATA'!CN$11:CN$14576,'WEEKLY DATA'!$A$11:$A$14576,'MONTHLY DATA'!$A77,'WEEKLY DATA'!$B$11:$B$14576,'MONTHLY DATA'!$B77)</f>
        <v>308</v>
      </c>
      <c r="CO77" s="78">
        <f>AVERAGEIFS('WEEKLY DATA'!CO$11:CO$14576,'WEEKLY DATA'!$A$11:$A$14576,'MONTHLY DATA'!$A77,'WEEKLY DATA'!$B$11:$B$14576,'MONTHLY DATA'!$B77)</f>
        <v>318</v>
      </c>
      <c r="CP77" s="78">
        <f>AVERAGEIFS('WEEKLY DATA'!CP$11:CP$14576,'WEEKLY DATA'!$A$11:$A$14576,'MONTHLY DATA'!$A77,'WEEKLY DATA'!$B$11:$B$14576,'MONTHLY DATA'!$B77)</f>
        <v>313</v>
      </c>
      <c r="CQ77" s="154">
        <f t="shared" ref="CQ77:CQ140" si="79">CP77/CP76-1</f>
        <v>4.5511482254697366E-2</v>
      </c>
      <c r="CR77" s="78">
        <f>AVERAGEIFS('WEEKLY DATA'!CR$11:CR$14576,'WEEKLY DATA'!$A$11:$A$14576,'MONTHLY DATA'!$A77,'WEEKLY DATA'!$B$11:$B$14576,'MONTHLY DATA'!$B77)</f>
        <v>422</v>
      </c>
      <c r="CS77" s="78">
        <f>AVERAGEIFS('WEEKLY DATA'!CS$11:CS$14576,'WEEKLY DATA'!$A$11:$A$14576,'MONTHLY DATA'!$A77,'WEEKLY DATA'!$B$11:$B$14576,'MONTHLY DATA'!$B77)</f>
        <v>432</v>
      </c>
      <c r="CT77" s="78">
        <f>AVERAGEIFS('WEEKLY DATA'!CT$11:CT$14576,'WEEKLY DATA'!$A$11:$A$14576,'MONTHLY DATA'!$A77,'WEEKLY DATA'!$B$11:$B$14576,'MONTHLY DATA'!$B77)</f>
        <v>427</v>
      </c>
      <c r="CU77" s="154">
        <f t="shared" ref="CU77:CU140" si="80">CT77/CT76-1</f>
        <v>4.464831804281344E-2</v>
      </c>
      <c r="CV77" s="169">
        <f>AVERAGEIFS('WEEKLY DATA'!CV$11:CV$14576,'WEEKLY DATA'!$A$11:$A$14576,'MONTHLY DATA'!$A77,'WEEKLY DATA'!$B$11:$B$14576,'MONTHLY DATA'!$B77)</f>
        <v>352</v>
      </c>
      <c r="CW77" s="78">
        <f>AVERAGEIFS('WEEKLY DATA'!CW$11:CW$14576,'WEEKLY DATA'!$A$11:$A$14576,'MONTHLY DATA'!$A77,'WEEKLY DATA'!$B$11:$B$14576,'MONTHLY DATA'!$B77)</f>
        <v>362</v>
      </c>
      <c r="CX77" s="78">
        <f>AVERAGEIFS('WEEKLY DATA'!CX$11:CX$14576,'WEEKLY DATA'!$A$11:$A$14576,'MONTHLY DATA'!$A77,'WEEKLY DATA'!$B$11:$B$14576,'MONTHLY DATA'!$B77)</f>
        <v>357</v>
      </c>
      <c r="CY77" s="154">
        <f t="shared" ref="CY77:CY140" si="81">CX77/CX76-1</f>
        <v>5.5822550831792883E-2</v>
      </c>
      <c r="CZ77" s="169">
        <f>AVERAGEIFS('WEEKLY DATA'!CZ$11:CZ$14576,'WEEKLY DATA'!$A$11:$A$14576,'MONTHLY DATA'!$A77,'WEEKLY DATA'!$B$11:$B$14576,'MONTHLY DATA'!$B77)</f>
        <v>327</v>
      </c>
      <c r="DA77" s="78">
        <f>AVERAGEIFS('WEEKLY DATA'!DA$11:DA$14576,'WEEKLY DATA'!$A$11:$A$14576,'MONTHLY DATA'!$A77,'WEEKLY DATA'!$B$11:$B$14576,'MONTHLY DATA'!$B77)</f>
        <v>337</v>
      </c>
      <c r="DB77" s="78">
        <f>AVERAGEIFS('WEEKLY DATA'!DB$11:DB$14576,'WEEKLY DATA'!$A$11:$A$14576,'MONTHLY DATA'!$A77,'WEEKLY DATA'!$B$11:$B$14576,'MONTHLY DATA'!$B77)</f>
        <v>332</v>
      </c>
      <c r="DC77" s="154">
        <f t="shared" ref="DC77:DC140" si="82">DB77/DB76-1</f>
        <v>3.3463035019455356E-2</v>
      </c>
      <c r="DD77" s="78">
        <f>AVERAGEIFS('WEEKLY DATA'!DD$11:DD$14576,'WEEKLY DATA'!$A$11:$A$14576,'MONTHLY DATA'!$A77,'WEEKLY DATA'!$B$11:$B$14576,'MONTHLY DATA'!$B77)</f>
        <v>339.5</v>
      </c>
      <c r="DE77" s="78">
        <f>AVERAGEIFS('WEEKLY DATA'!DE$11:DE$14576,'WEEKLY DATA'!$A$11:$A$14576,'MONTHLY DATA'!$A77,'WEEKLY DATA'!$B$11:$B$14576,'MONTHLY DATA'!$B77)</f>
        <v>349.5</v>
      </c>
      <c r="DF77" s="78">
        <f>AVERAGEIFS('WEEKLY DATA'!DF$11:DF$14576,'WEEKLY DATA'!$A$11:$A$14576,'MONTHLY DATA'!$A77,'WEEKLY DATA'!$B$11:$B$14576,'MONTHLY DATA'!$B77)</f>
        <v>344.5</v>
      </c>
      <c r="DG77" s="154">
        <f t="shared" ref="DG77:DG140" si="83">DF77/DF76-1</f>
        <v>4.5920303605313073E-2</v>
      </c>
      <c r="DH77" s="78">
        <f>AVERAGEIFS('WEEKLY DATA'!DH$11:DH$14576,'WEEKLY DATA'!$A$11:$A$14576,'MONTHLY DATA'!$A77,'WEEKLY DATA'!$B$11:$B$14576,'MONTHLY DATA'!$B77)</f>
        <v>446</v>
      </c>
      <c r="DI77" s="78">
        <f>AVERAGEIFS('WEEKLY DATA'!DI$11:DI$14576,'WEEKLY DATA'!$A$11:$A$14576,'MONTHLY DATA'!$A77,'WEEKLY DATA'!$B$11:$B$14576,'MONTHLY DATA'!$B77)</f>
        <v>456</v>
      </c>
      <c r="DJ77" s="78">
        <f>AVERAGEIFS('WEEKLY DATA'!DJ$11:DJ$14576,'WEEKLY DATA'!$A$11:$A$14576,'MONTHLY DATA'!$A77,'WEEKLY DATA'!$B$11:$B$14576,'MONTHLY DATA'!$B77)</f>
        <v>451</v>
      </c>
      <c r="DK77" s="154">
        <f t="shared" ref="DK77:DK140" si="84">DJ77/DJ76-1</f>
        <v>1.348314606741563E-2</v>
      </c>
      <c r="DL77" s="169">
        <f>AVERAGEIFS('WEEKLY DATA'!DL$11:DL$14576,'WEEKLY DATA'!$A$11:$A$14576,'MONTHLY DATA'!$A77,'WEEKLY DATA'!$B$11:$B$14576,'MONTHLY DATA'!$B77)</f>
        <v>322.5</v>
      </c>
      <c r="DM77" s="78">
        <f>AVERAGEIFS('WEEKLY DATA'!DM$11:DM$14576,'WEEKLY DATA'!$A$11:$A$14576,'MONTHLY DATA'!$A77,'WEEKLY DATA'!$B$11:$B$14576,'MONTHLY DATA'!$B77)</f>
        <v>332.5</v>
      </c>
      <c r="DN77" s="78">
        <f>AVERAGEIFS('WEEKLY DATA'!DN$11:DN$14576,'WEEKLY DATA'!$A$11:$A$14576,'MONTHLY DATA'!$A77,'WEEKLY DATA'!$B$11:$B$14576,'MONTHLY DATA'!$B77)</f>
        <v>327.5</v>
      </c>
      <c r="DO77" s="154">
        <f t="shared" ref="DO77:DO140" si="85">DN77/DN76-1</f>
        <v>2.9469548133595369E-2</v>
      </c>
      <c r="DP77" s="78">
        <f>AVERAGEIFS('WEEKLY DATA'!DP$11:DP$14576,'WEEKLY DATA'!$A$11:$A$14576,'MONTHLY DATA'!$A77,'WEEKLY DATA'!$B$11:$B$14576,'MONTHLY DATA'!$B77)</f>
        <v>295</v>
      </c>
      <c r="DQ77" s="78">
        <f>AVERAGEIFS('WEEKLY DATA'!DQ$11:DQ$14576,'WEEKLY DATA'!$A$11:$A$14576,'MONTHLY DATA'!$A77,'WEEKLY DATA'!$B$11:$B$14576,'MONTHLY DATA'!$B77)</f>
        <v>305</v>
      </c>
      <c r="DR77" s="78">
        <f>AVERAGEIFS('WEEKLY DATA'!DR$11:DR$14576,'WEEKLY DATA'!$A$11:$A$14576,'MONTHLY DATA'!$A77,'WEEKLY DATA'!$B$11:$B$14576,'MONTHLY DATA'!$B77)</f>
        <v>300</v>
      </c>
      <c r="DS77" s="154">
        <f t="shared" ref="DS77:DS140" si="86">DR77/DR76-1</f>
        <v>-4.1493775933609811E-3</v>
      </c>
      <c r="DT77" s="78">
        <f>AVERAGEIFS('WEEKLY DATA'!DT$11:DT$14576,'WEEKLY DATA'!$A$11:$A$14576,'MONTHLY DATA'!$A77,'WEEKLY DATA'!$B$11:$B$14576,'MONTHLY DATA'!$B77)</f>
        <v>307.5</v>
      </c>
      <c r="DU77" s="78">
        <f>AVERAGEIFS('WEEKLY DATA'!DU$11:DU$14576,'WEEKLY DATA'!$A$11:$A$14576,'MONTHLY DATA'!$A77,'WEEKLY DATA'!$B$11:$B$14576,'MONTHLY DATA'!$B77)</f>
        <v>317.5</v>
      </c>
      <c r="DV77" s="78">
        <f>AVERAGEIFS('WEEKLY DATA'!DV$11:DV$14576,'WEEKLY DATA'!$A$11:$A$14576,'MONTHLY DATA'!$A77,'WEEKLY DATA'!$B$11:$B$14576,'MONTHLY DATA'!$B77)</f>
        <v>312.5</v>
      </c>
      <c r="DW77" s="154">
        <f t="shared" ref="DW77:DW140" si="87">DV77/DV76-1</f>
        <v>1.0101010101010166E-2</v>
      </c>
      <c r="DX77" s="78">
        <f>AVERAGEIFS('WEEKLY DATA'!DX$11:DX$14576,'WEEKLY DATA'!$A$11:$A$14576,'MONTHLY DATA'!$A77,'WEEKLY DATA'!$B$11:$B$14576,'MONTHLY DATA'!$B77)</f>
        <v>456</v>
      </c>
      <c r="DY77" s="78">
        <f>AVERAGEIFS('WEEKLY DATA'!DY$11:DY$14576,'WEEKLY DATA'!$A$11:$A$14576,'MONTHLY DATA'!$A77,'WEEKLY DATA'!$B$11:$B$14576,'MONTHLY DATA'!$B77)</f>
        <v>466</v>
      </c>
      <c r="DZ77" s="78">
        <f>AVERAGEIFS('WEEKLY DATA'!DZ$11:DZ$14576,'WEEKLY DATA'!$A$11:$A$14576,'MONTHLY DATA'!$A77,'WEEKLY DATA'!$B$11:$B$14576,'MONTHLY DATA'!$B77)</f>
        <v>461</v>
      </c>
      <c r="EA77" s="154">
        <f t="shared" ref="EA77:EA140" si="88">DZ77/DZ76-1</f>
        <v>1.318681318681314E-2</v>
      </c>
      <c r="EB77" s="78">
        <f>AVERAGEIFS('WEEKLY DATA'!EB$11:EB$14576,'WEEKLY DATA'!$A$11:$A$14576,'MONTHLY DATA'!$A77,'WEEKLY DATA'!$B$11:$B$14576,'MONTHLY DATA'!$B77)</f>
        <v>317.5</v>
      </c>
      <c r="EC77" s="78">
        <f>AVERAGEIFS('WEEKLY DATA'!EC$11:EC$14576,'WEEKLY DATA'!$A$11:$A$14576,'MONTHLY DATA'!$A77,'WEEKLY DATA'!$B$11:$B$14576,'MONTHLY DATA'!$B77)</f>
        <v>327.5</v>
      </c>
      <c r="ED77" s="78">
        <f>AVERAGEIFS('WEEKLY DATA'!ED$11:ED$14576,'WEEKLY DATA'!$A$11:$A$14576,'MONTHLY DATA'!$A77,'WEEKLY DATA'!$B$11:$B$14576,'MONTHLY DATA'!$B77)</f>
        <v>322.5</v>
      </c>
      <c r="EE77" s="154">
        <f t="shared" ref="EE77:EE140" si="89">ED77/ED76-1</f>
        <v>2.9940119760478945E-2</v>
      </c>
      <c r="EF77" s="169">
        <f>AVERAGEIFS('WEEKLY DATA'!EF$11:EF$14576,'WEEKLY DATA'!$A$11:$A$14576,'MONTHLY DATA'!$A77,'WEEKLY DATA'!$B$11:$B$14576,'MONTHLY DATA'!$B77)</f>
        <v>290</v>
      </c>
      <c r="EG77" s="78">
        <f>AVERAGEIFS('WEEKLY DATA'!EG$11:EG$14576,'WEEKLY DATA'!$A$11:$A$14576,'MONTHLY DATA'!$A77,'WEEKLY DATA'!$B$11:$B$14576,'MONTHLY DATA'!$B77)</f>
        <v>300</v>
      </c>
      <c r="EH77" s="78">
        <f>AVERAGEIFS('WEEKLY DATA'!EH$11:EH$14576,'WEEKLY DATA'!$A$11:$A$14576,'MONTHLY DATA'!$A77,'WEEKLY DATA'!$B$11:$B$14576,'MONTHLY DATA'!$B77)</f>
        <v>295</v>
      </c>
      <c r="EI77" s="154">
        <f t="shared" ref="EI77:EI140" si="90">EH77/EH76-1</f>
        <v>-4.2194092827003704E-3</v>
      </c>
      <c r="EJ77" s="78">
        <f>AVERAGEIFS('WEEKLY DATA'!EJ$11:EJ$14576,'WEEKLY DATA'!$A$11:$A$14576,'MONTHLY DATA'!$A77,'WEEKLY DATA'!$B$11:$B$14576,'MONTHLY DATA'!$B77)</f>
        <v>302.5</v>
      </c>
      <c r="EK77" s="78">
        <f>AVERAGEIFS('WEEKLY DATA'!EK$11:EK$14576,'WEEKLY DATA'!$A$11:$A$14576,'MONTHLY DATA'!$A77,'WEEKLY DATA'!$B$11:$B$14576,'MONTHLY DATA'!$B77)</f>
        <v>312.5</v>
      </c>
      <c r="EL77" s="78">
        <f>AVERAGEIFS('WEEKLY DATA'!EL$11:EL$14576,'WEEKLY DATA'!$A$11:$A$14576,'MONTHLY DATA'!$A77,'WEEKLY DATA'!$B$11:$B$14576,'MONTHLY DATA'!$B77)</f>
        <v>307.5</v>
      </c>
      <c r="EM77" s="154">
        <f t="shared" ref="EM77:EM140" si="91">EL77/EL76-1</f>
        <v>1.0266940451745477E-2</v>
      </c>
      <c r="EN77" s="78">
        <f>AVERAGEIFS('WEEKLY DATA'!EN$11:EN$14576,'WEEKLY DATA'!$A$11:$A$14576,'MONTHLY DATA'!$A77,'WEEKLY DATA'!$B$11:$B$14576,'MONTHLY DATA'!$B77)</f>
        <v>416</v>
      </c>
      <c r="EO77" s="78">
        <f>AVERAGEIFS('WEEKLY DATA'!EO$11:EO$14576,'WEEKLY DATA'!$A$11:$A$14576,'MONTHLY DATA'!$A77,'WEEKLY DATA'!$B$11:$B$14576,'MONTHLY DATA'!$B77)</f>
        <v>426</v>
      </c>
      <c r="EP77" s="78">
        <f>AVERAGEIFS('WEEKLY DATA'!EP$11:EP$14576,'WEEKLY DATA'!$A$11:$A$14576,'MONTHLY DATA'!$A77,'WEEKLY DATA'!$B$11:$B$14576,'MONTHLY DATA'!$B77)</f>
        <v>421</v>
      </c>
      <c r="EQ77" s="154">
        <f t="shared" ref="EQ77:EQ140" si="92">EP77/EP76-1</f>
        <v>1.4457831325301207E-2</v>
      </c>
      <c r="ER77" s="78">
        <f>AVERAGEIFS('WEEKLY DATA'!ER$11:ER$14576,'WEEKLY DATA'!$A$11:$A$14576,'MONTHLY DATA'!$A77,'WEEKLY DATA'!$B$11:$B$14576,'MONTHLY DATA'!$B77)</f>
        <v>303.5</v>
      </c>
      <c r="ES77" s="78">
        <f>AVERAGEIFS('WEEKLY DATA'!ES$11:ES$14576,'WEEKLY DATA'!$A$11:$A$14576,'MONTHLY DATA'!$A77,'WEEKLY DATA'!$B$11:$B$14576,'MONTHLY DATA'!$B77)</f>
        <v>313.5</v>
      </c>
      <c r="ET77" s="78">
        <f>AVERAGEIFS('WEEKLY DATA'!ET$11:ET$14576,'WEEKLY DATA'!$A$11:$A$14576,'MONTHLY DATA'!$A77,'WEEKLY DATA'!$B$11:$B$14576,'MONTHLY DATA'!$B77)</f>
        <v>308.5</v>
      </c>
      <c r="EU77" s="154">
        <f t="shared" ref="EU77:EU140" si="93">ET77/ET76-1</f>
        <v>7.772925764192129E-2</v>
      </c>
      <c r="EV77" s="78">
        <f>AVERAGEIFS('WEEKLY DATA'!EV$11:EV$14576,'WEEKLY DATA'!$A$11:$A$14576,'MONTHLY DATA'!$A77,'WEEKLY DATA'!$B$11:$B$14576,'MONTHLY DATA'!$B77)</f>
        <v>281</v>
      </c>
      <c r="EW77" s="78">
        <f>AVERAGEIFS('WEEKLY DATA'!EW$11:EW$14576,'WEEKLY DATA'!$A$11:$A$14576,'MONTHLY DATA'!$A77,'WEEKLY DATA'!$B$11:$B$14576,'MONTHLY DATA'!$B77)</f>
        <v>291</v>
      </c>
      <c r="EX77" s="78">
        <f>AVERAGEIFS('WEEKLY DATA'!EX$11:EX$14576,'WEEKLY DATA'!$A$11:$A$14576,'MONTHLY DATA'!$A77,'WEEKLY DATA'!$B$11:$B$14576,'MONTHLY DATA'!$B77)</f>
        <v>286</v>
      </c>
      <c r="EY77" s="154">
        <f t="shared" ref="EY77:EY140" si="94">EX77/EX76-1</f>
        <v>2.6008968609865457E-2</v>
      </c>
      <c r="EZ77" s="78">
        <f>AVERAGEIFS('WEEKLY DATA'!EZ$11:EZ$14576,'WEEKLY DATA'!$A$11:$A$14576,'MONTHLY DATA'!$A77,'WEEKLY DATA'!$B$11:$B$14576,'MONTHLY DATA'!$B77)</f>
        <v>292.5</v>
      </c>
      <c r="FA77" s="78">
        <f>AVERAGEIFS('WEEKLY DATA'!FA$11:FA$14576,'WEEKLY DATA'!$A$11:$A$14576,'MONTHLY DATA'!$A77,'WEEKLY DATA'!$B$11:$B$14576,'MONTHLY DATA'!$B77)</f>
        <v>302.5</v>
      </c>
      <c r="FB77" s="78">
        <f>AVERAGEIFS('WEEKLY DATA'!FB$11:FB$14576,'WEEKLY DATA'!$A$11:$A$14576,'MONTHLY DATA'!$A77,'WEEKLY DATA'!$B$11:$B$14576,'MONTHLY DATA'!$B77)</f>
        <v>297.5</v>
      </c>
      <c r="FC77" s="154">
        <f t="shared" ref="FC77:FC140" si="95">FB77/FB76-1</f>
        <v>5.0772626931567366E-2</v>
      </c>
      <c r="FD77" s="78">
        <f>AVERAGEIFS('WEEKLY DATA'!FD$11:FD$14576,'WEEKLY DATA'!$A$11:$A$14576,'MONTHLY DATA'!$A77,'WEEKLY DATA'!$B$11:$B$14576,'MONTHLY DATA'!$B77)</f>
        <v>483</v>
      </c>
      <c r="FE77" s="78">
        <f>AVERAGEIFS('WEEKLY DATA'!FE$11:FE$14576,'WEEKLY DATA'!$A$11:$A$14576,'MONTHLY DATA'!$A77,'WEEKLY DATA'!$B$11:$B$14576,'MONTHLY DATA'!$B77)</f>
        <v>493</v>
      </c>
      <c r="FF77" s="78">
        <f>AVERAGEIFS('WEEKLY DATA'!FF$11:FF$14576,'WEEKLY DATA'!$A$11:$A$14576,'MONTHLY DATA'!$A77,'WEEKLY DATA'!$B$11:$B$14576,'MONTHLY DATA'!$B77)</f>
        <v>488</v>
      </c>
      <c r="FG77" s="154">
        <f t="shared" ref="FG77:FG140" si="96">FF77/FF76-1</f>
        <v>1.9321148825065304E-2</v>
      </c>
      <c r="FH77" s="78">
        <f>AVERAGEIFS('WEEKLY DATA'!FH$11:FH$14576,'WEEKLY DATA'!$A$11:$A$14576,'MONTHLY DATA'!$A77,'WEEKLY DATA'!$B$11:$B$14576,'MONTHLY DATA'!$B77)</f>
        <v>314</v>
      </c>
      <c r="FI77" s="78">
        <f>AVERAGEIFS('WEEKLY DATA'!FI$11:FI$14576,'WEEKLY DATA'!$A$11:$A$14576,'MONTHLY DATA'!$A77,'WEEKLY DATA'!$B$11:$B$14576,'MONTHLY DATA'!$B77)</f>
        <v>324</v>
      </c>
      <c r="FJ77" s="78">
        <f>AVERAGEIFS('WEEKLY DATA'!FJ$11:FJ$14576,'WEEKLY DATA'!$A$11:$A$14576,'MONTHLY DATA'!$A77,'WEEKLY DATA'!$B$11:$B$14576,'MONTHLY DATA'!$B77)</f>
        <v>319</v>
      </c>
      <c r="FK77" s="154">
        <f t="shared" ref="FK77:FK140" si="97">FJ77/FJ76-1</f>
        <v>5.8921161825726154E-2</v>
      </c>
      <c r="FL77" s="169">
        <f>AVERAGEIFS('WEEKLY DATA'!FL$11:FL$14576,'WEEKLY DATA'!$A$11:$A$14576,'MONTHLY DATA'!$A77,'WEEKLY DATA'!$B$11:$B$14576,'MONTHLY DATA'!$B77)</f>
        <v>273.5</v>
      </c>
      <c r="FM77" s="78">
        <f>AVERAGEIFS('WEEKLY DATA'!FM$11:FM$14576,'WEEKLY DATA'!$A$11:$A$14576,'MONTHLY DATA'!$A77,'WEEKLY DATA'!$B$11:$B$14576,'MONTHLY DATA'!$B77)</f>
        <v>283.5</v>
      </c>
      <c r="FN77" s="78">
        <f>AVERAGEIFS('WEEKLY DATA'!FN$11:FN$14576,'WEEKLY DATA'!$A$11:$A$14576,'MONTHLY DATA'!$A77,'WEEKLY DATA'!$B$11:$B$14576,'MONTHLY DATA'!$B77)</f>
        <v>278.5</v>
      </c>
      <c r="FO77" s="154">
        <f t="shared" ref="FO77:FO140" si="98">FN77/FN76-1</f>
        <v>1.04308390022676E-2</v>
      </c>
      <c r="FP77" s="78">
        <f>AVERAGEIFS('WEEKLY DATA'!FP$11:FP$14576,'WEEKLY DATA'!$A$11:$A$14576,'MONTHLY DATA'!$A77,'WEEKLY DATA'!$B$11:$B$14576,'MONTHLY DATA'!$B77)</f>
        <v>294.5</v>
      </c>
      <c r="FQ77" s="78">
        <f>AVERAGEIFS('WEEKLY DATA'!FQ$11:FQ$14576,'WEEKLY DATA'!$A$11:$A$14576,'MONTHLY DATA'!$A77,'WEEKLY DATA'!$B$11:$B$14576,'MONTHLY DATA'!$B77)</f>
        <v>304.5</v>
      </c>
      <c r="FR77" s="78">
        <f>AVERAGEIFS('WEEKLY DATA'!FR$11:FR$14576,'WEEKLY DATA'!$A$11:$A$14576,'MONTHLY DATA'!$A77,'WEEKLY DATA'!$B$11:$B$14576,'MONTHLY DATA'!$B77)</f>
        <v>299.5</v>
      </c>
      <c r="FS77" s="154">
        <f t="shared" ref="FS77:FS140" si="99">FR77/FR76-1</f>
        <v>3.2758620689655071E-2</v>
      </c>
      <c r="FT77" s="78">
        <f>AVERAGEIFS('WEEKLY DATA'!FT$11:FT$14576,'WEEKLY DATA'!$A$11:$A$14576,'MONTHLY DATA'!$A77,'WEEKLY DATA'!$B$11:$B$14576,'MONTHLY DATA'!$B77)</f>
        <v>297.5</v>
      </c>
      <c r="FU77" s="78">
        <f>AVERAGEIFS('WEEKLY DATA'!FU$11:FU$14576,'WEEKLY DATA'!$A$11:$A$14576,'MONTHLY DATA'!$A77,'WEEKLY DATA'!$B$11:$B$14576,'MONTHLY DATA'!$B77)</f>
        <v>307.5</v>
      </c>
      <c r="FV77" s="78">
        <f>AVERAGEIFS('WEEKLY DATA'!FV$11:FV$14576,'WEEKLY DATA'!$A$11:$A$14576,'MONTHLY DATA'!$A77,'WEEKLY DATA'!$B$11:$B$14576,'MONTHLY DATA'!$B77)</f>
        <v>302.5</v>
      </c>
      <c r="FW77" s="154">
        <f t="shared" ref="FW77:FW140" si="100">FV77/FV76-1</f>
        <v>-2.0618556701030855E-3</v>
      </c>
      <c r="FX77" s="78">
        <f>AVERAGEIFS('WEEKLY DATA'!FX$11:FX$14576,'WEEKLY DATA'!$A$11:$A$14576,'MONTHLY DATA'!$A77,'WEEKLY DATA'!$B$11:$B$14576,'MONTHLY DATA'!$B77)</f>
        <v>248.5</v>
      </c>
      <c r="FY77" s="78">
        <f>AVERAGEIFS('WEEKLY DATA'!FY$11:FY$14576,'WEEKLY DATA'!$A$11:$A$14576,'MONTHLY DATA'!$A77,'WEEKLY DATA'!$B$11:$B$14576,'MONTHLY DATA'!$B77)</f>
        <v>258.5</v>
      </c>
      <c r="FZ77" s="78">
        <f>AVERAGEIFS('WEEKLY DATA'!FZ$11:FZ$14576,'WEEKLY DATA'!$A$11:$A$14576,'MONTHLY DATA'!$A77,'WEEKLY DATA'!$B$11:$B$14576,'MONTHLY DATA'!$B77)</f>
        <v>253.5</v>
      </c>
      <c r="GA77" s="154">
        <f t="shared" ref="GA77:GA140" si="101">FZ77/FZ76-1</f>
        <v>1.1471321695760706E-2</v>
      </c>
      <c r="GB77" s="78">
        <f>AVERAGEIFS('WEEKLY DATA'!GB$11:GB$14576,'WEEKLY DATA'!$A$11:$A$14576,'MONTHLY DATA'!$A77,'WEEKLY DATA'!$B$11:$B$14576,'MONTHLY DATA'!$B77)</f>
        <v>355.5</v>
      </c>
      <c r="GC77" s="78">
        <f>AVERAGEIFS('WEEKLY DATA'!GC$11:GC$14576,'WEEKLY DATA'!$A$11:$A$14576,'MONTHLY DATA'!$A77,'WEEKLY DATA'!$B$11:$B$14576,'MONTHLY DATA'!$B77)</f>
        <v>365.5</v>
      </c>
      <c r="GD77" s="78">
        <f>AVERAGEIFS('WEEKLY DATA'!GD$11:GD$14576,'WEEKLY DATA'!$A$11:$A$14576,'MONTHLY DATA'!$A77,'WEEKLY DATA'!$B$11:$B$14576,'MONTHLY DATA'!$B77)</f>
        <v>360.5</v>
      </c>
      <c r="GE77" s="154">
        <f t="shared" ref="GE77:GE140" si="102">GD77/GD76-1</f>
        <v>6.2246777163904143E-2</v>
      </c>
      <c r="GF77" s="169">
        <f>AVERAGEIFS('WEEKLY DATA'!GF$11:GF$14576,'WEEKLY DATA'!$A$11:$A$14576,'MONTHLY DATA'!$A77,'WEEKLY DATA'!$B$11:$B$14576,'MONTHLY DATA'!$B77)</f>
        <v>345</v>
      </c>
      <c r="GG77" s="78">
        <f>AVERAGEIFS('WEEKLY DATA'!GG$11:GG$14576,'WEEKLY DATA'!$A$11:$A$14576,'MONTHLY DATA'!$A77,'WEEKLY DATA'!$B$11:$B$14576,'MONTHLY DATA'!$B77)</f>
        <v>355</v>
      </c>
      <c r="GH77" s="78">
        <f>AVERAGEIFS('WEEKLY DATA'!GH$11:GH$14576,'WEEKLY DATA'!$A$11:$A$14576,'MONTHLY DATA'!$A77,'WEEKLY DATA'!$B$11:$B$14576,'MONTHLY DATA'!$B77)</f>
        <v>350</v>
      </c>
      <c r="GI77" s="154">
        <f t="shared" ref="GI77:GI140" si="103">GH77/GH76-1</f>
        <v>6.8702290076335881E-2</v>
      </c>
      <c r="GJ77" s="78">
        <f>AVERAGEIFS('WEEKLY DATA'!GJ$11:GJ$14576,'WEEKLY DATA'!$A$11:$A$14576,'MONTHLY DATA'!$A77,'WEEKLY DATA'!$B$11:$B$14576,'MONTHLY DATA'!$B77)</f>
        <v>350.5</v>
      </c>
      <c r="GK77" s="78">
        <f>AVERAGEIFS('WEEKLY DATA'!GK$11:GK$14576,'WEEKLY DATA'!$A$11:$A$14576,'MONTHLY DATA'!$A77,'WEEKLY DATA'!$B$11:$B$14576,'MONTHLY DATA'!$B77)</f>
        <v>360.5</v>
      </c>
      <c r="GL77" s="78">
        <f>AVERAGEIFS('WEEKLY DATA'!GL$11:GL$14576,'WEEKLY DATA'!$A$11:$A$14576,'MONTHLY DATA'!$A77,'WEEKLY DATA'!$B$11:$B$14576,'MONTHLY DATA'!$B77)</f>
        <v>355.5</v>
      </c>
      <c r="GM77" s="154">
        <f t="shared" ref="GM77:GM140" si="104">GL77/GL76-1</f>
        <v>6.3177570093458035E-2</v>
      </c>
      <c r="GN77" s="78">
        <f>AVERAGEIFS('WEEKLY DATA'!GN$11:GN$14576,'WEEKLY DATA'!$A$11:$A$14576,'MONTHLY DATA'!$A77,'WEEKLY DATA'!$B$11:$B$14576,'MONTHLY DATA'!$B77)</f>
        <v>483</v>
      </c>
      <c r="GO77" s="78">
        <f>AVERAGEIFS('WEEKLY DATA'!GO$11:GO$14576,'WEEKLY DATA'!$A$11:$A$14576,'MONTHLY DATA'!$A77,'WEEKLY DATA'!$B$11:$B$14576,'MONTHLY DATA'!$B77)</f>
        <v>493</v>
      </c>
      <c r="GP77" s="78">
        <f>AVERAGEIFS('WEEKLY DATA'!GP$11:GP$14576,'WEEKLY DATA'!$A$11:$A$14576,'MONTHLY DATA'!$A77,'WEEKLY DATA'!$B$11:$B$14576,'MONTHLY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DATA'!D$11:D$14576,'WEEKLY DATA'!$A$11:$A$14576,'MONTHLY DATA'!$A78,'WEEKLY DATA'!$B$11:$B$14576,'MONTHLY DATA'!$B78)</f>
        <v>349.375</v>
      </c>
      <c r="E78" s="78">
        <f>AVERAGEIFS('WEEKLY DATA'!E$11:E$14576,'WEEKLY DATA'!$A$11:$A$14576,'MONTHLY DATA'!$A78,'WEEKLY DATA'!$B$11:$B$14576,'MONTHLY DATA'!$B78)</f>
        <v>359.375</v>
      </c>
      <c r="F78" s="78">
        <f>AVERAGEIFS('WEEKLY DATA'!F$11:F$14576,'WEEKLY DATA'!$A$11:$A$14576,'MONTHLY DATA'!$A78,'WEEKLY DATA'!$B$11:$B$14576,'MONTHLY DATA'!$B78)</f>
        <v>354.375</v>
      </c>
      <c r="G78" s="154">
        <f t="shared" si="57"/>
        <v>-7.8348504551365439E-2</v>
      </c>
      <c r="H78" s="169">
        <f>AVERAGEIFS('WEEKLY DATA'!H$11:H$14576,'WEEKLY DATA'!$A$11:$A$14576,'MONTHLY DATA'!$A78,'WEEKLY DATA'!$B$11:$B$14576,'MONTHLY DATA'!$B78)</f>
        <v>457.5</v>
      </c>
      <c r="I78" s="78">
        <f>AVERAGEIFS('WEEKLY DATA'!I$11:I$14576,'WEEKLY DATA'!$A$11:$A$14576,'MONTHLY DATA'!$A78,'WEEKLY DATA'!$B$11:$B$14576,'MONTHLY DATA'!$B78)</f>
        <v>467.5</v>
      </c>
      <c r="J78" s="78">
        <f>AVERAGEIFS('WEEKLY DATA'!J$11:J$14576,'WEEKLY DATA'!$A$11:$A$14576,'MONTHLY DATA'!$A78,'WEEKLY DATA'!$B$11:$B$14576,'MONTHLY DATA'!$B78)</f>
        <v>462.5</v>
      </c>
      <c r="K78" s="154">
        <f t="shared" si="58"/>
        <v>-7.6846307385229573E-2</v>
      </c>
      <c r="L78" s="169">
        <f>AVERAGEIFS('WEEKLY DATA'!L$11:L$14576,'WEEKLY DATA'!$A$11:$A$14576,'MONTHLY DATA'!$A78,'WEEKLY DATA'!$B$11:$B$14576,'MONTHLY DATA'!$B78)</f>
        <v>371.25</v>
      </c>
      <c r="M78" s="78">
        <f>AVERAGEIFS('WEEKLY DATA'!M$11:M$14576,'WEEKLY DATA'!$A$11:$A$14576,'MONTHLY DATA'!$A78,'WEEKLY DATA'!$B$11:$B$14576,'MONTHLY DATA'!$B78)</f>
        <v>381.25</v>
      </c>
      <c r="N78" s="78">
        <f>AVERAGEIFS('WEEKLY DATA'!N$11:N$14576,'WEEKLY DATA'!$A$11:$A$14576,'MONTHLY DATA'!$A78,'WEEKLY DATA'!$B$11:$B$14576,'MONTHLY DATA'!$B78)</f>
        <v>376.25</v>
      </c>
      <c r="O78" s="154">
        <f t="shared" si="59"/>
        <v>-6.8688118811881194E-2</v>
      </c>
      <c r="P78" s="169">
        <f>AVERAGEIFS('WEEKLY DATA'!P$11:P$14576,'WEEKLY DATA'!$A$11:$A$14576,'MONTHLY DATA'!$A78,'WEEKLY DATA'!$B$11:$B$14576,'MONTHLY DATA'!$B78)</f>
        <v>348.125</v>
      </c>
      <c r="Q78" s="78">
        <f>AVERAGEIFS('WEEKLY DATA'!Q$11:Q$14576,'WEEKLY DATA'!$A$11:$A$14576,'MONTHLY DATA'!$A78,'WEEKLY DATA'!$B$11:$B$14576,'MONTHLY DATA'!$B78)</f>
        <v>358.125</v>
      </c>
      <c r="R78" s="78">
        <f>AVERAGEIFS('WEEKLY DATA'!R$11:R$14576,'WEEKLY DATA'!$A$11:$A$14576,'MONTHLY DATA'!$A78,'WEEKLY DATA'!$B$11:$B$14576,'MONTHLY DATA'!$B78)</f>
        <v>353.125</v>
      </c>
      <c r="S78" s="154">
        <f t="shared" si="60"/>
        <v>-6.8271767810026418E-2</v>
      </c>
      <c r="T78" s="169">
        <f>AVERAGEIFS('WEEKLY DATA'!T$11:T$14576,'WEEKLY DATA'!$A$11:$A$14576,'MONTHLY DATA'!$A78,'WEEKLY DATA'!$B$11:$B$14576,'MONTHLY DATA'!$B78)</f>
        <v>333.75</v>
      </c>
      <c r="U78" s="78">
        <f>AVERAGEIFS('WEEKLY DATA'!U$11:U$14576,'WEEKLY DATA'!$A$11:$A$14576,'MONTHLY DATA'!$A78,'WEEKLY DATA'!$B$11:$B$14576,'MONTHLY DATA'!$B78)</f>
        <v>343.75</v>
      </c>
      <c r="V78" s="78">
        <f>AVERAGEIFS('WEEKLY DATA'!V$11:V$14576,'WEEKLY DATA'!$A$11:$A$14576,'MONTHLY DATA'!$A78,'WEEKLY DATA'!$B$11:$B$14576,'MONTHLY DATA'!$B78)</f>
        <v>338.75</v>
      </c>
      <c r="W78" s="154">
        <f t="shared" si="61"/>
        <v>-6.6804407713498604E-2</v>
      </c>
      <c r="X78" s="169">
        <f>AVERAGEIFS('WEEKLY DATA'!X$11:X$14576,'WEEKLY DATA'!$A$11:$A$14576,'MONTHLY DATA'!$A78,'WEEKLY DATA'!$B$11:$B$14576,'MONTHLY DATA'!$B78)</f>
        <v>307.5</v>
      </c>
      <c r="Y78" s="78">
        <f>AVERAGEIFS('WEEKLY DATA'!Y$11:Y$14576,'WEEKLY DATA'!$A$11:$A$14576,'MONTHLY DATA'!$A78,'WEEKLY DATA'!$B$11:$B$14576,'MONTHLY DATA'!$B78)</f>
        <v>317.5</v>
      </c>
      <c r="Z78" s="78">
        <f>AVERAGEIFS('WEEKLY DATA'!Z$11:Z$14576,'WEEKLY DATA'!$A$11:$A$14576,'MONTHLY DATA'!$A78,'WEEKLY DATA'!$B$11:$B$14576,'MONTHLY DATA'!$B78)</f>
        <v>312.5</v>
      </c>
      <c r="AA78" s="154">
        <f t="shared" si="62"/>
        <v>-0.1096866096866097</v>
      </c>
      <c r="AB78" s="169">
        <f>AVERAGEIFS('WEEKLY DATA'!AB$11:AB$14576,'WEEKLY DATA'!$A$11:$A$14576,'MONTHLY DATA'!$A78,'WEEKLY DATA'!$B$11:$B$14576,'MONTHLY DATA'!$B78)</f>
        <v>351.875</v>
      </c>
      <c r="AC78" s="78">
        <f>AVERAGEIFS('WEEKLY DATA'!AC$11:AC$14576,'WEEKLY DATA'!$A$11:$A$14576,'MONTHLY DATA'!$A78,'WEEKLY DATA'!$B$11:$B$14576,'MONTHLY DATA'!$B78)</f>
        <v>361.875</v>
      </c>
      <c r="AD78" s="78">
        <f>AVERAGEIFS('WEEKLY DATA'!AD$11:AD$14576,'WEEKLY DATA'!$A$11:$A$14576,'MONTHLY DATA'!$A78,'WEEKLY DATA'!$B$11:$B$14576,'MONTHLY DATA'!$B78)</f>
        <v>356.875</v>
      </c>
      <c r="AE78" s="154">
        <f t="shared" si="63"/>
        <v>-6.085526315789469E-2</v>
      </c>
      <c r="AF78" s="169">
        <f>AVERAGEIFS('WEEKLY DATA'!AF$11:AF$14576,'WEEKLY DATA'!$A$11:$A$14576,'MONTHLY DATA'!$A78,'WEEKLY DATA'!$B$11:$B$14576,'MONTHLY DATA'!$B78)</f>
        <v>315.625</v>
      </c>
      <c r="AG78" s="78">
        <f>AVERAGEIFS('WEEKLY DATA'!AG$11:AG$14576,'WEEKLY DATA'!$A$11:$A$14576,'MONTHLY DATA'!$A78,'WEEKLY DATA'!$B$11:$B$14576,'MONTHLY DATA'!$B78)</f>
        <v>325.625</v>
      </c>
      <c r="AH78" s="78">
        <f>AVERAGEIFS('WEEKLY DATA'!AH$11:AH$14576,'WEEKLY DATA'!$A$11:$A$14576,'MONTHLY DATA'!$A78,'WEEKLY DATA'!$B$11:$B$14576,'MONTHLY DATA'!$B78)</f>
        <v>320.625</v>
      </c>
      <c r="AI78" s="154">
        <f t="shared" si="64"/>
        <v>-5.0000000000000044E-2</v>
      </c>
      <c r="AJ78" s="169">
        <f>AVERAGEIFS('WEEKLY DATA'!AJ$11:AJ$14576,'WEEKLY DATA'!$A$11:$A$14576,'MONTHLY DATA'!$A78,'WEEKLY DATA'!$B$11:$B$14576,'MONTHLY DATA'!$B78)</f>
        <v>350</v>
      </c>
      <c r="AK78" s="78">
        <f>AVERAGEIFS('WEEKLY DATA'!AK$11:AK$14576,'WEEKLY DATA'!$A$11:$A$14576,'MONTHLY DATA'!$A78,'WEEKLY DATA'!$B$11:$B$14576,'MONTHLY DATA'!$B78)</f>
        <v>360</v>
      </c>
      <c r="AL78" s="78">
        <f>AVERAGEIFS('WEEKLY DATA'!AL$11:AL$14576,'WEEKLY DATA'!$A$11:$A$14576,'MONTHLY DATA'!$A78,'WEEKLY DATA'!$B$11:$B$14576,'MONTHLY DATA'!$B78)</f>
        <v>355</v>
      </c>
      <c r="AM78" s="154">
        <f t="shared" si="65"/>
        <v>-7.06806282722513E-2</v>
      </c>
      <c r="AN78" s="169">
        <f>AVERAGEIFS('WEEKLY DATA'!AN$11:AN$14576,'WEEKLY DATA'!$A$11:$A$14576,'MONTHLY DATA'!$A78,'WEEKLY DATA'!$B$11:$B$14576,'MONTHLY DATA'!$B78)</f>
        <v>337.5</v>
      </c>
      <c r="AO78" s="78">
        <f>AVERAGEIFS('WEEKLY DATA'!AO$11:AO$14576,'WEEKLY DATA'!$A$11:$A$14576,'MONTHLY DATA'!$A78,'WEEKLY DATA'!$B$11:$B$14576,'MONTHLY DATA'!$B78)</f>
        <v>347.5</v>
      </c>
      <c r="AP78" s="78">
        <f>AVERAGEIFS('WEEKLY DATA'!AP$11:AP$14576,'WEEKLY DATA'!$A$11:$A$14576,'MONTHLY DATA'!$A78,'WEEKLY DATA'!$B$11:$B$14576,'MONTHLY DATA'!$B78)</f>
        <v>342.5</v>
      </c>
      <c r="AQ78" s="154">
        <f t="shared" si="66"/>
        <v>-8.5447263017356501E-2</v>
      </c>
      <c r="AR78" s="169">
        <f>AVERAGEIFS('WEEKLY DATA'!AR$11:AR$14576,'WEEKLY DATA'!$A$11:$A$14576,'MONTHLY DATA'!$A78,'WEEKLY DATA'!$B$11:$B$14576,'MONTHLY DATA'!$B78)</f>
        <v>361.875</v>
      </c>
      <c r="AS78" s="78">
        <f>AVERAGEIFS('WEEKLY DATA'!AS$11:AS$14576,'WEEKLY DATA'!$A$11:$A$14576,'MONTHLY DATA'!$A78,'WEEKLY DATA'!$B$11:$B$14576,'MONTHLY DATA'!$B78)</f>
        <v>371.875</v>
      </c>
      <c r="AT78" s="78">
        <f>AVERAGEIFS('WEEKLY DATA'!AT$11:AT$14576,'WEEKLY DATA'!$A$11:$A$14576,'MONTHLY DATA'!$A78,'WEEKLY DATA'!$B$11:$B$14576,'MONTHLY DATA'!$B78)</f>
        <v>366.875</v>
      </c>
      <c r="AU78" s="154">
        <f t="shared" si="67"/>
        <v>-6.8845177664974666E-2</v>
      </c>
      <c r="AV78" s="169">
        <f>AVERAGEIFS('WEEKLY DATA'!AV$11:AV$14576,'WEEKLY DATA'!$A$11:$A$14576,'MONTHLY DATA'!$A78,'WEEKLY DATA'!$B$11:$B$14576,'MONTHLY DATA'!$B78)</f>
        <v>329.375</v>
      </c>
      <c r="AW78" s="78">
        <f>AVERAGEIFS('WEEKLY DATA'!AW$11:AW$14576,'WEEKLY DATA'!$A$11:$A$14576,'MONTHLY DATA'!$A78,'WEEKLY DATA'!$B$11:$B$14576,'MONTHLY DATA'!$B78)</f>
        <v>339.375</v>
      </c>
      <c r="AX78" s="78">
        <f>AVERAGEIFS('WEEKLY DATA'!AX$11:AX$14576,'WEEKLY DATA'!$A$11:$A$14576,'MONTHLY DATA'!$A78,'WEEKLY DATA'!$B$11:$B$14576,'MONTHLY DATA'!$B78)</f>
        <v>334.375</v>
      </c>
      <c r="AY78" s="154">
        <f t="shared" si="68"/>
        <v>-9.3834688346883466E-2</v>
      </c>
      <c r="AZ78" s="169">
        <f>AVERAGEIFS('WEEKLY DATA'!AZ$11:AZ$14576,'WEEKLY DATA'!$A$11:$A$14576,'MONTHLY DATA'!$A78,'WEEKLY DATA'!$B$11:$B$14576,'MONTHLY DATA'!$B78)</f>
        <v>299.375</v>
      </c>
      <c r="BA78" s="78">
        <f>AVERAGEIFS('WEEKLY DATA'!BA$11:BA$14576,'WEEKLY DATA'!$A$11:$A$14576,'MONTHLY DATA'!$A78,'WEEKLY DATA'!$B$11:$B$14576,'MONTHLY DATA'!$B78)</f>
        <v>309.375</v>
      </c>
      <c r="BB78" s="78">
        <f>AVERAGEIFS('WEEKLY DATA'!BB$11:BB$14576,'WEEKLY DATA'!$A$11:$A$14576,'MONTHLY DATA'!$A78,'WEEKLY DATA'!$B$11:$B$14576,'MONTHLY DATA'!$B78)</f>
        <v>304.375</v>
      </c>
      <c r="BC78" s="154">
        <f t="shared" si="69"/>
        <v>-6.91896024464832E-2</v>
      </c>
      <c r="BD78" s="169">
        <f>AVERAGEIFS('WEEKLY DATA'!BD$11:BD$14576,'WEEKLY DATA'!$A$11:$A$14576,'MONTHLY DATA'!$A78,'WEEKLY DATA'!$B$11:$B$14576,'MONTHLY DATA'!$B78)</f>
        <v>267.5</v>
      </c>
      <c r="BE78" s="78">
        <f>AVERAGEIFS('WEEKLY DATA'!BE$11:BE$14576,'WEEKLY DATA'!$A$11:$A$14576,'MONTHLY DATA'!$A78,'WEEKLY DATA'!$B$11:$B$14576,'MONTHLY DATA'!$B78)</f>
        <v>277.5</v>
      </c>
      <c r="BF78" s="78">
        <f>AVERAGEIFS('WEEKLY DATA'!BF$11:BF$14576,'WEEKLY DATA'!$A$11:$A$14576,'MONTHLY DATA'!$A78,'WEEKLY DATA'!$B$11:$B$14576,'MONTHLY DATA'!$B78)</f>
        <v>272.5</v>
      </c>
      <c r="BG78" s="154">
        <f t="shared" si="70"/>
        <v>-8.7102177554438831E-2</v>
      </c>
      <c r="BH78" s="169">
        <f>AVERAGEIFS('WEEKLY DATA'!BH$11:BH$14576,'WEEKLY DATA'!$A$11:$A$14576,'MONTHLY DATA'!$A78,'WEEKLY DATA'!$B$11:$B$14576,'MONTHLY DATA'!$B78)</f>
        <v>329.375</v>
      </c>
      <c r="BI78" s="78">
        <f>AVERAGEIFS('WEEKLY DATA'!BI$11:BI$14576,'WEEKLY DATA'!$A$11:$A$14576,'MONTHLY DATA'!$A78,'WEEKLY DATA'!$B$11:$B$14576,'MONTHLY DATA'!$B78)</f>
        <v>339.375</v>
      </c>
      <c r="BJ78" s="78">
        <f>AVERAGEIFS('WEEKLY DATA'!BJ$11:BJ$14576,'WEEKLY DATA'!$A$11:$A$14576,'MONTHLY DATA'!$A78,'WEEKLY DATA'!$B$11:$B$14576,'MONTHLY DATA'!$B78)</f>
        <v>334.375</v>
      </c>
      <c r="BK78" s="154">
        <f t="shared" si="71"/>
        <v>-6.3375350140056019E-2</v>
      </c>
      <c r="BL78" s="169">
        <f>AVERAGEIFS('WEEKLY DATA'!BL$11:BL$14576,'WEEKLY DATA'!$A$11:$A$14576,'MONTHLY DATA'!$A78,'WEEKLY DATA'!$B$11:$B$14576,'MONTHLY DATA'!$B78)</f>
        <v>284.375</v>
      </c>
      <c r="BM78" s="78">
        <f>AVERAGEIFS('WEEKLY DATA'!BM$11:BM$14576,'WEEKLY DATA'!$A$11:$A$14576,'MONTHLY DATA'!$A78,'WEEKLY DATA'!$B$11:$B$14576,'MONTHLY DATA'!$B78)</f>
        <v>294.375</v>
      </c>
      <c r="BN78" s="78">
        <f>AVERAGEIFS('WEEKLY DATA'!BN$11:BN$14576,'WEEKLY DATA'!$A$11:$A$14576,'MONTHLY DATA'!$A78,'WEEKLY DATA'!$B$11:$B$14576,'MONTHLY DATA'!$B78)</f>
        <v>289.375</v>
      </c>
      <c r="BO78" s="154">
        <f t="shared" si="72"/>
        <v>-7.5479233226837028E-2</v>
      </c>
      <c r="BP78" s="78">
        <f>AVERAGEIFS('WEEKLY DATA'!BP$11:BP$14576,'WEEKLY DATA'!$A$11:$A$14576,'MONTHLY DATA'!$A78,'WEEKLY DATA'!$B$11:$B$14576,'MONTHLY DATA'!$B78)</f>
        <v>339.375</v>
      </c>
      <c r="BQ78" s="78">
        <f>AVERAGEIFS('WEEKLY DATA'!BQ$11:BQ$14576,'WEEKLY DATA'!$A$11:$A$14576,'MONTHLY DATA'!$A78,'WEEKLY DATA'!$B$11:$B$14576,'MONTHLY DATA'!$B78)</f>
        <v>349.375</v>
      </c>
      <c r="BR78" s="78">
        <f>AVERAGEIFS('WEEKLY DATA'!BR$11:BR$14576,'WEEKLY DATA'!$A$11:$A$14576,'MONTHLY DATA'!$A78,'WEEKLY DATA'!$B$11:$B$14576,'MONTHLY DATA'!$B78)</f>
        <v>344.375</v>
      </c>
      <c r="BS78" s="154">
        <f t="shared" si="73"/>
        <v>-5.5212620027434878E-2</v>
      </c>
      <c r="BT78" s="78">
        <f>AVERAGEIFS('WEEKLY DATA'!BT$11:BT$14576,'WEEKLY DATA'!$A$11:$A$14576,'MONTHLY DATA'!$A78,'WEEKLY DATA'!$B$11:$B$14576,'MONTHLY DATA'!$B78)</f>
        <v>307.5</v>
      </c>
      <c r="BU78" s="78">
        <f>AVERAGEIFS('WEEKLY DATA'!BU$11:BU$14576,'WEEKLY DATA'!$A$11:$A$14576,'MONTHLY DATA'!$A78,'WEEKLY DATA'!$B$11:$B$14576,'MONTHLY DATA'!$B78)</f>
        <v>317.5</v>
      </c>
      <c r="BV78" s="78">
        <f>AVERAGEIFS('WEEKLY DATA'!BV$11:BV$14576,'WEEKLY DATA'!$A$11:$A$14576,'MONTHLY DATA'!$A78,'WEEKLY DATA'!$B$11:$B$14576,'MONTHLY DATA'!$B78)</f>
        <v>312.5</v>
      </c>
      <c r="BW78" s="154">
        <f t="shared" si="74"/>
        <v>-7.6809453471196498E-2</v>
      </c>
      <c r="BX78" s="78">
        <f>AVERAGEIFS('WEEKLY DATA'!BX$11:BX$14576,'WEEKLY DATA'!$A$11:$A$14576,'MONTHLY DATA'!$A78,'WEEKLY DATA'!$B$11:$B$14576,'MONTHLY DATA'!$B78)</f>
        <v>322.5</v>
      </c>
      <c r="BY78" s="78">
        <f>AVERAGEIFS('WEEKLY DATA'!BY$11:BY$14576,'WEEKLY DATA'!$A$11:$A$14576,'MONTHLY DATA'!$A78,'WEEKLY DATA'!$B$11:$B$14576,'MONTHLY DATA'!$B78)</f>
        <v>332.5</v>
      </c>
      <c r="BZ78" s="78">
        <f>AVERAGEIFS('WEEKLY DATA'!BZ$11:BZ$14576,'WEEKLY DATA'!$A$11:$A$14576,'MONTHLY DATA'!$A78,'WEEKLY DATA'!$B$11:$B$14576,'MONTHLY DATA'!$B78)</f>
        <v>327.5</v>
      </c>
      <c r="CA78" s="154">
        <f t="shared" si="75"/>
        <v>-6.8278805120910335E-2</v>
      </c>
      <c r="CB78" s="78">
        <f>AVERAGEIFS('WEEKLY DATA'!CB$11:CB$14576,'WEEKLY DATA'!$A$11:$A$14576,'MONTHLY DATA'!$A78,'WEEKLY DATA'!$B$11:$B$14576,'MONTHLY DATA'!$B78)</f>
        <v>470</v>
      </c>
      <c r="CC78" s="78">
        <f>AVERAGEIFS('WEEKLY DATA'!CC$11:CC$14576,'WEEKLY DATA'!$A$11:$A$14576,'MONTHLY DATA'!$A78,'WEEKLY DATA'!$B$11:$B$14576,'MONTHLY DATA'!$B78)</f>
        <v>480</v>
      </c>
      <c r="CD78" s="78">
        <f>AVERAGEIFS('WEEKLY DATA'!CD$11:CD$14576,'WEEKLY DATA'!$A$11:$A$14576,'MONTHLY DATA'!$A78,'WEEKLY DATA'!$B$11:$B$14576,'MONTHLY DATA'!$B78)</f>
        <v>475</v>
      </c>
      <c r="CE78" s="154">
        <f t="shared" si="76"/>
        <v>3.938730853391692E-2</v>
      </c>
      <c r="CF78" s="78">
        <f>AVERAGEIFS('WEEKLY DATA'!CF$11:CF$14576,'WEEKLY DATA'!$A$11:$A$14576,'MONTHLY DATA'!$A78,'WEEKLY DATA'!$B$11:$B$14576,'MONTHLY DATA'!$B78)</f>
        <v>296.25</v>
      </c>
      <c r="CG78" s="78">
        <f>AVERAGEIFS('WEEKLY DATA'!CG$11:CG$14576,'WEEKLY DATA'!$A$11:$A$14576,'MONTHLY DATA'!$A78,'WEEKLY DATA'!$B$11:$B$14576,'MONTHLY DATA'!$B78)</f>
        <v>306.25</v>
      </c>
      <c r="CH78" s="78">
        <f>AVERAGEIFS('WEEKLY DATA'!CH$11:CH$14576,'WEEKLY DATA'!$A$11:$A$14576,'MONTHLY DATA'!$A78,'WEEKLY DATA'!$B$11:$B$14576,'MONTHLY DATA'!$B78)</f>
        <v>301.25</v>
      </c>
      <c r="CI78" s="154">
        <f t="shared" si="77"/>
        <v>-7.4500768049155175E-2</v>
      </c>
      <c r="CJ78" s="78">
        <f>AVERAGEIFS('WEEKLY DATA'!CJ$11:CJ$14576,'WEEKLY DATA'!$A$11:$A$14576,'MONTHLY DATA'!$A78,'WEEKLY DATA'!$B$11:$B$14576,'MONTHLY DATA'!$B78)</f>
        <v>281.875</v>
      </c>
      <c r="CK78" s="78">
        <f>AVERAGEIFS('WEEKLY DATA'!CK$11:CK$14576,'WEEKLY DATA'!$A$11:$A$14576,'MONTHLY DATA'!$A78,'WEEKLY DATA'!$B$11:$B$14576,'MONTHLY DATA'!$B78)</f>
        <v>291.875</v>
      </c>
      <c r="CL78" s="78">
        <f>AVERAGEIFS('WEEKLY DATA'!CL$11:CL$14576,'WEEKLY DATA'!$A$11:$A$14576,'MONTHLY DATA'!$A78,'WEEKLY DATA'!$B$11:$B$14576,'MONTHLY DATA'!$B78)</f>
        <v>286.875</v>
      </c>
      <c r="CM78" s="154">
        <f t="shared" si="78"/>
        <v>-3.7332214765100624E-2</v>
      </c>
      <c r="CN78" s="78">
        <f>AVERAGEIFS('WEEKLY DATA'!CN$11:CN$14576,'WEEKLY DATA'!$A$11:$A$14576,'MONTHLY DATA'!$A78,'WEEKLY DATA'!$B$11:$B$14576,'MONTHLY DATA'!$B78)</f>
        <v>290.625</v>
      </c>
      <c r="CO78" s="78">
        <f>AVERAGEIFS('WEEKLY DATA'!CO$11:CO$14576,'WEEKLY DATA'!$A$11:$A$14576,'MONTHLY DATA'!$A78,'WEEKLY DATA'!$B$11:$B$14576,'MONTHLY DATA'!$B78)</f>
        <v>300.625</v>
      </c>
      <c r="CP78" s="78">
        <f>AVERAGEIFS('WEEKLY DATA'!CP$11:CP$14576,'WEEKLY DATA'!$A$11:$A$14576,'MONTHLY DATA'!$A78,'WEEKLY DATA'!$B$11:$B$14576,'MONTHLY DATA'!$B78)</f>
        <v>295.625</v>
      </c>
      <c r="CQ78" s="154">
        <f t="shared" si="79"/>
        <v>-5.5511182108626156E-2</v>
      </c>
      <c r="CR78" s="78">
        <f>AVERAGEIFS('WEEKLY DATA'!CR$11:CR$14576,'WEEKLY DATA'!$A$11:$A$14576,'MONTHLY DATA'!$A78,'WEEKLY DATA'!$B$11:$B$14576,'MONTHLY DATA'!$B78)</f>
        <v>440</v>
      </c>
      <c r="CS78" s="78">
        <f>AVERAGEIFS('WEEKLY DATA'!CS$11:CS$14576,'WEEKLY DATA'!$A$11:$A$14576,'MONTHLY DATA'!$A78,'WEEKLY DATA'!$B$11:$B$14576,'MONTHLY DATA'!$B78)</f>
        <v>450</v>
      </c>
      <c r="CT78" s="78">
        <f>AVERAGEIFS('WEEKLY DATA'!CT$11:CT$14576,'WEEKLY DATA'!$A$11:$A$14576,'MONTHLY DATA'!$A78,'WEEKLY DATA'!$B$11:$B$14576,'MONTHLY DATA'!$B78)</f>
        <v>445</v>
      </c>
      <c r="CU78" s="154">
        <f t="shared" si="80"/>
        <v>4.2154566744730726E-2</v>
      </c>
      <c r="CV78" s="169">
        <f>AVERAGEIFS('WEEKLY DATA'!CV$11:CV$14576,'WEEKLY DATA'!$A$11:$A$14576,'MONTHLY DATA'!$A78,'WEEKLY DATA'!$B$11:$B$14576,'MONTHLY DATA'!$B78)</f>
        <v>331.25</v>
      </c>
      <c r="CW78" s="78">
        <f>AVERAGEIFS('WEEKLY DATA'!CW$11:CW$14576,'WEEKLY DATA'!$A$11:$A$14576,'MONTHLY DATA'!$A78,'WEEKLY DATA'!$B$11:$B$14576,'MONTHLY DATA'!$B78)</f>
        <v>341.25</v>
      </c>
      <c r="CX78" s="78">
        <f>AVERAGEIFS('WEEKLY DATA'!CX$11:CX$14576,'WEEKLY DATA'!$A$11:$A$14576,'MONTHLY DATA'!$A78,'WEEKLY DATA'!$B$11:$B$14576,'MONTHLY DATA'!$B78)</f>
        <v>336.25</v>
      </c>
      <c r="CY78" s="154">
        <f t="shared" si="81"/>
        <v>-5.8123249299719904E-2</v>
      </c>
      <c r="CZ78" s="169">
        <f>AVERAGEIFS('WEEKLY DATA'!CZ$11:CZ$14576,'WEEKLY DATA'!$A$11:$A$14576,'MONTHLY DATA'!$A78,'WEEKLY DATA'!$B$11:$B$14576,'MONTHLY DATA'!$B78)</f>
        <v>313.75</v>
      </c>
      <c r="DA78" s="78">
        <f>AVERAGEIFS('WEEKLY DATA'!DA$11:DA$14576,'WEEKLY DATA'!$A$11:$A$14576,'MONTHLY DATA'!$A78,'WEEKLY DATA'!$B$11:$B$14576,'MONTHLY DATA'!$B78)</f>
        <v>323.75</v>
      </c>
      <c r="DB78" s="78">
        <f>AVERAGEIFS('WEEKLY DATA'!DB$11:DB$14576,'WEEKLY DATA'!$A$11:$A$14576,'MONTHLY DATA'!$A78,'WEEKLY DATA'!$B$11:$B$14576,'MONTHLY DATA'!$B78)</f>
        <v>318.75</v>
      </c>
      <c r="DC78" s="154">
        <f t="shared" si="82"/>
        <v>-3.990963855421692E-2</v>
      </c>
      <c r="DD78" s="78">
        <f>AVERAGEIFS('WEEKLY DATA'!DD$11:DD$14576,'WEEKLY DATA'!$A$11:$A$14576,'MONTHLY DATA'!$A78,'WEEKLY DATA'!$B$11:$B$14576,'MONTHLY DATA'!$B78)</f>
        <v>322.5</v>
      </c>
      <c r="DE78" s="78">
        <f>AVERAGEIFS('WEEKLY DATA'!DE$11:DE$14576,'WEEKLY DATA'!$A$11:$A$14576,'MONTHLY DATA'!$A78,'WEEKLY DATA'!$B$11:$B$14576,'MONTHLY DATA'!$B78)</f>
        <v>332.5</v>
      </c>
      <c r="DF78" s="78">
        <f>AVERAGEIFS('WEEKLY DATA'!DF$11:DF$14576,'WEEKLY DATA'!$A$11:$A$14576,'MONTHLY DATA'!$A78,'WEEKLY DATA'!$B$11:$B$14576,'MONTHLY DATA'!$B78)</f>
        <v>327.5</v>
      </c>
      <c r="DG78" s="154">
        <f t="shared" si="83"/>
        <v>-4.934687953555883E-2</v>
      </c>
      <c r="DH78" s="78">
        <f>AVERAGEIFS('WEEKLY DATA'!DH$11:DH$14576,'WEEKLY DATA'!$A$11:$A$14576,'MONTHLY DATA'!$A78,'WEEKLY DATA'!$B$11:$B$14576,'MONTHLY DATA'!$B78)</f>
        <v>455</v>
      </c>
      <c r="DI78" s="78">
        <f>AVERAGEIFS('WEEKLY DATA'!DI$11:DI$14576,'WEEKLY DATA'!$A$11:$A$14576,'MONTHLY DATA'!$A78,'WEEKLY DATA'!$B$11:$B$14576,'MONTHLY DATA'!$B78)</f>
        <v>465</v>
      </c>
      <c r="DJ78" s="78">
        <f>AVERAGEIFS('WEEKLY DATA'!DJ$11:DJ$14576,'WEEKLY DATA'!$A$11:$A$14576,'MONTHLY DATA'!$A78,'WEEKLY DATA'!$B$11:$B$14576,'MONTHLY DATA'!$B78)</f>
        <v>460</v>
      </c>
      <c r="DK78" s="154">
        <f t="shared" si="84"/>
        <v>1.9955654101995624E-2</v>
      </c>
      <c r="DL78" s="169">
        <f>AVERAGEIFS('WEEKLY DATA'!DL$11:DL$14576,'WEEKLY DATA'!$A$11:$A$14576,'MONTHLY DATA'!$A78,'WEEKLY DATA'!$B$11:$B$14576,'MONTHLY DATA'!$B78)</f>
        <v>301.25</v>
      </c>
      <c r="DM78" s="78">
        <f>AVERAGEIFS('WEEKLY DATA'!DM$11:DM$14576,'WEEKLY DATA'!$A$11:$A$14576,'MONTHLY DATA'!$A78,'WEEKLY DATA'!$B$11:$B$14576,'MONTHLY DATA'!$B78)</f>
        <v>311.25</v>
      </c>
      <c r="DN78" s="78">
        <f>AVERAGEIFS('WEEKLY DATA'!DN$11:DN$14576,'WEEKLY DATA'!$A$11:$A$14576,'MONTHLY DATA'!$A78,'WEEKLY DATA'!$B$11:$B$14576,'MONTHLY DATA'!$B78)</f>
        <v>306.25</v>
      </c>
      <c r="DO78" s="154">
        <f t="shared" si="85"/>
        <v>-6.4885496183206159E-2</v>
      </c>
      <c r="DP78" s="78">
        <f>AVERAGEIFS('WEEKLY DATA'!DP$11:DP$14576,'WEEKLY DATA'!$A$11:$A$14576,'MONTHLY DATA'!$A78,'WEEKLY DATA'!$B$11:$B$14576,'MONTHLY DATA'!$B78)</f>
        <v>286.875</v>
      </c>
      <c r="DQ78" s="78">
        <f>AVERAGEIFS('WEEKLY DATA'!DQ$11:DQ$14576,'WEEKLY DATA'!$A$11:$A$14576,'MONTHLY DATA'!$A78,'WEEKLY DATA'!$B$11:$B$14576,'MONTHLY DATA'!$B78)</f>
        <v>296.875</v>
      </c>
      <c r="DR78" s="78">
        <f>AVERAGEIFS('WEEKLY DATA'!DR$11:DR$14576,'WEEKLY DATA'!$A$11:$A$14576,'MONTHLY DATA'!$A78,'WEEKLY DATA'!$B$11:$B$14576,'MONTHLY DATA'!$B78)</f>
        <v>291.875</v>
      </c>
      <c r="DS78" s="154">
        <f t="shared" si="86"/>
        <v>-2.7083333333333348E-2</v>
      </c>
      <c r="DT78" s="78">
        <f>AVERAGEIFS('WEEKLY DATA'!DT$11:DT$14576,'WEEKLY DATA'!$A$11:$A$14576,'MONTHLY DATA'!$A78,'WEEKLY DATA'!$B$11:$B$14576,'MONTHLY DATA'!$B78)</f>
        <v>292.5</v>
      </c>
      <c r="DU78" s="78">
        <f>AVERAGEIFS('WEEKLY DATA'!DU$11:DU$14576,'WEEKLY DATA'!$A$11:$A$14576,'MONTHLY DATA'!$A78,'WEEKLY DATA'!$B$11:$B$14576,'MONTHLY DATA'!$B78)</f>
        <v>302.5</v>
      </c>
      <c r="DV78" s="78">
        <f>AVERAGEIFS('WEEKLY DATA'!DV$11:DV$14576,'WEEKLY DATA'!$A$11:$A$14576,'MONTHLY DATA'!$A78,'WEEKLY DATA'!$B$11:$B$14576,'MONTHLY DATA'!$B78)</f>
        <v>297.5</v>
      </c>
      <c r="DW78" s="154">
        <f t="shared" si="87"/>
        <v>-4.8000000000000043E-2</v>
      </c>
      <c r="DX78" s="78">
        <f>AVERAGEIFS('WEEKLY DATA'!DX$11:DX$14576,'WEEKLY DATA'!$A$11:$A$14576,'MONTHLY DATA'!$A78,'WEEKLY DATA'!$B$11:$B$14576,'MONTHLY DATA'!$B78)</f>
        <v>465</v>
      </c>
      <c r="DY78" s="78">
        <f>AVERAGEIFS('WEEKLY DATA'!DY$11:DY$14576,'WEEKLY DATA'!$A$11:$A$14576,'MONTHLY DATA'!$A78,'WEEKLY DATA'!$B$11:$B$14576,'MONTHLY DATA'!$B78)</f>
        <v>475</v>
      </c>
      <c r="DZ78" s="78">
        <f>AVERAGEIFS('WEEKLY DATA'!DZ$11:DZ$14576,'WEEKLY DATA'!$A$11:$A$14576,'MONTHLY DATA'!$A78,'WEEKLY DATA'!$B$11:$B$14576,'MONTHLY DATA'!$B78)</f>
        <v>470</v>
      </c>
      <c r="EA78" s="154">
        <f t="shared" si="88"/>
        <v>1.952277657266821E-2</v>
      </c>
      <c r="EB78" s="78">
        <f>AVERAGEIFS('WEEKLY DATA'!EB$11:EB$14576,'WEEKLY DATA'!$A$11:$A$14576,'MONTHLY DATA'!$A78,'WEEKLY DATA'!$B$11:$B$14576,'MONTHLY DATA'!$B78)</f>
        <v>293.75</v>
      </c>
      <c r="EC78" s="78">
        <f>AVERAGEIFS('WEEKLY DATA'!EC$11:EC$14576,'WEEKLY DATA'!$A$11:$A$14576,'MONTHLY DATA'!$A78,'WEEKLY DATA'!$B$11:$B$14576,'MONTHLY DATA'!$B78)</f>
        <v>303.75</v>
      </c>
      <c r="ED78" s="78">
        <f>AVERAGEIFS('WEEKLY DATA'!ED$11:ED$14576,'WEEKLY DATA'!$A$11:$A$14576,'MONTHLY DATA'!$A78,'WEEKLY DATA'!$B$11:$B$14576,'MONTHLY DATA'!$B78)</f>
        <v>298.75</v>
      </c>
      <c r="EE78" s="154">
        <f t="shared" si="89"/>
        <v>-7.3643410852713198E-2</v>
      </c>
      <c r="EF78" s="169">
        <f>AVERAGEIFS('WEEKLY DATA'!EF$11:EF$14576,'WEEKLY DATA'!$A$11:$A$14576,'MONTHLY DATA'!$A78,'WEEKLY DATA'!$B$11:$B$14576,'MONTHLY DATA'!$B78)</f>
        <v>279.375</v>
      </c>
      <c r="EG78" s="78">
        <f>AVERAGEIFS('WEEKLY DATA'!EG$11:EG$14576,'WEEKLY DATA'!$A$11:$A$14576,'MONTHLY DATA'!$A78,'WEEKLY DATA'!$B$11:$B$14576,'MONTHLY DATA'!$B78)</f>
        <v>289.375</v>
      </c>
      <c r="EH78" s="78">
        <f>AVERAGEIFS('WEEKLY DATA'!EH$11:EH$14576,'WEEKLY DATA'!$A$11:$A$14576,'MONTHLY DATA'!$A78,'WEEKLY DATA'!$B$11:$B$14576,'MONTHLY DATA'!$B78)</f>
        <v>284.375</v>
      </c>
      <c r="EI78" s="154">
        <f t="shared" si="90"/>
        <v>-3.6016949152542388E-2</v>
      </c>
      <c r="EJ78" s="78">
        <f>AVERAGEIFS('WEEKLY DATA'!EJ$11:EJ$14576,'WEEKLY DATA'!$A$11:$A$14576,'MONTHLY DATA'!$A78,'WEEKLY DATA'!$B$11:$B$14576,'MONTHLY DATA'!$B78)</f>
        <v>285</v>
      </c>
      <c r="EK78" s="78">
        <f>AVERAGEIFS('WEEKLY DATA'!EK$11:EK$14576,'WEEKLY DATA'!$A$11:$A$14576,'MONTHLY DATA'!$A78,'WEEKLY DATA'!$B$11:$B$14576,'MONTHLY DATA'!$B78)</f>
        <v>295</v>
      </c>
      <c r="EL78" s="78">
        <f>AVERAGEIFS('WEEKLY DATA'!EL$11:EL$14576,'WEEKLY DATA'!$A$11:$A$14576,'MONTHLY DATA'!$A78,'WEEKLY DATA'!$B$11:$B$14576,'MONTHLY DATA'!$B78)</f>
        <v>290</v>
      </c>
      <c r="EM78" s="154">
        <f t="shared" si="91"/>
        <v>-5.6910569105691033E-2</v>
      </c>
      <c r="EN78" s="78">
        <f>AVERAGEIFS('WEEKLY DATA'!EN$11:EN$14576,'WEEKLY DATA'!$A$11:$A$14576,'MONTHLY DATA'!$A78,'WEEKLY DATA'!$B$11:$B$14576,'MONTHLY DATA'!$B78)</f>
        <v>420</v>
      </c>
      <c r="EO78" s="78">
        <f>AVERAGEIFS('WEEKLY DATA'!EO$11:EO$14576,'WEEKLY DATA'!$A$11:$A$14576,'MONTHLY DATA'!$A78,'WEEKLY DATA'!$B$11:$B$14576,'MONTHLY DATA'!$B78)</f>
        <v>430</v>
      </c>
      <c r="EP78" s="78">
        <f>AVERAGEIFS('WEEKLY DATA'!EP$11:EP$14576,'WEEKLY DATA'!$A$11:$A$14576,'MONTHLY DATA'!$A78,'WEEKLY DATA'!$B$11:$B$14576,'MONTHLY DATA'!$B78)</f>
        <v>425</v>
      </c>
      <c r="EQ78" s="154">
        <f t="shared" si="92"/>
        <v>9.5011876484560887E-3</v>
      </c>
      <c r="ER78" s="78">
        <f>AVERAGEIFS('WEEKLY DATA'!ER$11:ER$14576,'WEEKLY DATA'!$A$11:$A$14576,'MONTHLY DATA'!$A78,'WEEKLY DATA'!$B$11:$B$14576,'MONTHLY DATA'!$B78)</f>
        <v>289.375</v>
      </c>
      <c r="ES78" s="78">
        <f>AVERAGEIFS('WEEKLY DATA'!ES$11:ES$14576,'WEEKLY DATA'!$A$11:$A$14576,'MONTHLY DATA'!$A78,'WEEKLY DATA'!$B$11:$B$14576,'MONTHLY DATA'!$B78)</f>
        <v>299.375</v>
      </c>
      <c r="ET78" s="78">
        <f>AVERAGEIFS('WEEKLY DATA'!ET$11:ET$14576,'WEEKLY DATA'!$A$11:$A$14576,'MONTHLY DATA'!$A78,'WEEKLY DATA'!$B$11:$B$14576,'MONTHLY DATA'!$B78)</f>
        <v>294.375</v>
      </c>
      <c r="EU78" s="154">
        <f t="shared" si="93"/>
        <v>-4.5786061588330651E-2</v>
      </c>
      <c r="EV78" s="78">
        <f>AVERAGEIFS('WEEKLY DATA'!EV$11:EV$14576,'WEEKLY DATA'!$A$11:$A$14576,'MONTHLY DATA'!$A78,'WEEKLY DATA'!$B$11:$B$14576,'MONTHLY DATA'!$B78)</f>
        <v>260.625</v>
      </c>
      <c r="EW78" s="78">
        <f>AVERAGEIFS('WEEKLY DATA'!EW$11:EW$14576,'WEEKLY DATA'!$A$11:$A$14576,'MONTHLY DATA'!$A78,'WEEKLY DATA'!$B$11:$B$14576,'MONTHLY DATA'!$B78)</f>
        <v>270.625</v>
      </c>
      <c r="EX78" s="78">
        <f>AVERAGEIFS('WEEKLY DATA'!EX$11:EX$14576,'WEEKLY DATA'!$A$11:$A$14576,'MONTHLY DATA'!$A78,'WEEKLY DATA'!$B$11:$B$14576,'MONTHLY DATA'!$B78)</f>
        <v>265.625</v>
      </c>
      <c r="EY78" s="154">
        <f t="shared" si="94"/>
        <v>-7.1241258741258751E-2</v>
      </c>
      <c r="EZ78" s="78">
        <f>AVERAGEIFS('WEEKLY DATA'!EZ$11:EZ$14576,'WEEKLY DATA'!$A$11:$A$14576,'MONTHLY DATA'!$A78,'WEEKLY DATA'!$B$11:$B$14576,'MONTHLY DATA'!$B78)</f>
        <v>275</v>
      </c>
      <c r="FA78" s="78">
        <f>AVERAGEIFS('WEEKLY DATA'!FA$11:FA$14576,'WEEKLY DATA'!$A$11:$A$14576,'MONTHLY DATA'!$A78,'WEEKLY DATA'!$B$11:$B$14576,'MONTHLY DATA'!$B78)</f>
        <v>285</v>
      </c>
      <c r="FB78" s="78">
        <f>AVERAGEIFS('WEEKLY DATA'!FB$11:FB$14576,'WEEKLY DATA'!$A$11:$A$14576,'MONTHLY DATA'!$A78,'WEEKLY DATA'!$B$11:$B$14576,'MONTHLY DATA'!$B78)</f>
        <v>280</v>
      </c>
      <c r="FC78" s="154">
        <f t="shared" si="95"/>
        <v>-5.8823529411764719E-2</v>
      </c>
      <c r="FD78" s="78">
        <f>AVERAGEIFS('WEEKLY DATA'!FD$11:FD$14576,'WEEKLY DATA'!$A$11:$A$14576,'MONTHLY DATA'!$A78,'WEEKLY DATA'!$B$11:$B$14576,'MONTHLY DATA'!$B78)</f>
        <v>495</v>
      </c>
      <c r="FE78" s="78">
        <f>AVERAGEIFS('WEEKLY DATA'!FE$11:FE$14576,'WEEKLY DATA'!$A$11:$A$14576,'MONTHLY DATA'!$A78,'WEEKLY DATA'!$B$11:$B$14576,'MONTHLY DATA'!$B78)</f>
        <v>505</v>
      </c>
      <c r="FF78" s="78">
        <f>AVERAGEIFS('WEEKLY DATA'!FF$11:FF$14576,'WEEKLY DATA'!$A$11:$A$14576,'MONTHLY DATA'!$A78,'WEEKLY DATA'!$B$11:$B$14576,'MONTHLY DATA'!$B78)</f>
        <v>500</v>
      </c>
      <c r="FG78" s="154">
        <f t="shared" si="96"/>
        <v>2.4590163934426146E-2</v>
      </c>
      <c r="FH78" s="78">
        <f>AVERAGEIFS('WEEKLY DATA'!FH$11:FH$14576,'WEEKLY DATA'!$A$11:$A$14576,'MONTHLY DATA'!$A78,'WEEKLY DATA'!$B$11:$B$14576,'MONTHLY DATA'!$B78)</f>
        <v>302.5</v>
      </c>
      <c r="FI78" s="78">
        <f>AVERAGEIFS('WEEKLY DATA'!FI$11:FI$14576,'WEEKLY DATA'!$A$11:$A$14576,'MONTHLY DATA'!$A78,'WEEKLY DATA'!$B$11:$B$14576,'MONTHLY DATA'!$B78)</f>
        <v>312.5</v>
      </c>
      <c r="FJ78" s="78">
        <f>AVERAGEIFS('WEEKLY DATA'!FJ$11:FJ$14576,'WEEKLY DATA'!$A$11:$A$14576,'MONTHLY DATA'!$A78,'WEEKLY DATA'!$B$11:$B$14576,'MONTHLY DATA'!$B78)</f>
        <v>307.5</v>
      </c>
      <c r="FK78" s="154">
        <f t="shared" si="97"/>
        <v>-3.6050156739811934E-2</v>
      </c>
      <c r="FL78" s="169">
        <f>AVERAGEIFS('WEEKLY DATA'!FL$11:FL$14576,'WEEKLY DATA'!$A$11:$A$14576,'MONTHLY DATA'!$A78,'WEEKLY DATA'!$B$11:$B$14576,'MONTHLY DATA'!$B78)</f>
        <v>256.25</v>
      </c>
      <c r="FM78" s="78">
        <f>AVERAGEIFS('WEEKLY DATA'!FM$11:FM$14576,'WEEKLY DATA'!$A$11:$A$14576,'MONTHLY DATA'!$A78,'WEEKLY DATA'!$B$11:$B$14576,'MONTHLY DATA'!$B78)</f>
        <v>266.25</v>
      </c>
      <c r="FN78" s="78">
        <f>AVERAGEIFS('WEEKLY DATA'!FN$11:FN$14576,'WEEKLY DATA'!$A$11:$A$14576,'MONTHLY DATA'!$A78,'WEEKLY DATA'!$B$11:$B$14576,'MONTHLY DATA'!$B78)</f>
        <v>261.25</v>
      </c>
      <c r="FO78" s="154">
        <f t="shared" si="98"/>
        <v>-6.193895870736088E-2</v>
      </c>
      <c r="FP78" s="78">
        <f>AVERAGEIFS('WEEKLY DATA'!FP$11:FP$14576,'WEEKLY DATA'!$A$11:$A$14576,'MONTHLY DATA'!$A78,'WEEKLY DATA'!$B$11:$B$14576,'MONTHLY DATA'!$B78)</f>
        <v>280.625</v>
      </c>
      <c r="FQ78" s="78">
        <f>AVERAGEIFS('WEEKLY DATA'!FQ$11:FQ$14576,'WEEKLY DATA'!$A$11:$A$14576,'MONTHLY DATA'!$A78,'WEEKLY DATA'!$B$11:$B$14576,'MONTHLY DATA'!$B78)</f>
        <v>290.625</v>
      </c>
      <c r="FR78" s="78">
        <f>AVERAGEIFS('WEEKLY DATA'!FR$11:FR$14576,'WEEKLY DATA'!$A$11:$A$14576,'MONTHLY DATA'!$A78,'WEEKLY DATA'!$B$11:$B$14576,'MONTHLY DATA'!$B78)</f>
        <v>285.625</v>
      </c>
      <c r="FS78" s="154">
        <f t="shared" si="99"/>
        <v>-4.6327212020033426E-2</v>
      </c>
      <c r="FT78" s="78">
        <f>AVERAGEIFS('WEEKLY DATA'!FT$11:FT$14576,'WEEKLY DATA'!$A$11:$A$14576,'MONTHLY DATA'!$A78,'WEEKLY DATA'!$B$11:$B$14576,'MONTHLY DATA'!$B78)</f>
        <v>314.375</v>
      </c>
      <c r="FU78" s="78">
        <f>AVERAGEIFS('WEEKLY DATA'!FU$11:FU$14576,'WEEKLY DATA'!$A$11:$A$14576,'MONTHLY DATA'!$A78,'WEEKLY DATA'!$B$11:$B$14576,'MONTHLY DATA'!$B78)</f>
        <v>324.375</v>
      </c>
      <c r="FV78" s="78">
        <f>AVERAGEIFS('WEEKLY DATA'!FV$11:FV$14576,'WEEKLY DATA'!$A$11:$A$14576,'MONTHLY DATA'!$A78,'WEEKLY DATA'!$B$11:$B$14576,'MONTHLY DATA'!$B78)</f>
        <v>319.375</v>
      </c>
      <c r="FW78" s="154">
        <f t="shared" si="100"/>
        <v>5.5785123966942241E-2</v>
      </c>
      <c r="FX78" s="78">
        <f>AVERAGEIFS('WEEKLY DATA'!FX$11:FX$14576,'WEEKLY DATA'!$A$11:$A$14576,'MONTHLY DATA'!$A78,'WEEKLY DATA'!$B$11:$B$14576,'MONTHLY DATA'!$B78)</f>
        <v>231.25</v>
      </c>
      <c r="FY78" s="78">
        <f>AVERAGEIFS('WEEKLY DATA'!FY$11:FY$14576,'WEEKLY DATA'!$A$11:$A$14576,'MONTHLY DATA'!$A78,'WEEKLY DATA'!$B$11:$B$14576,'MONTHLY DATA'!$B78)</f>
        <v>241.25</v>
      </c>
      <c r="FZ78" s="78">
        <f>AVERAGEIFS('WEEKLY DATA'!FZ$11:FZ$14576,'WEEKLY DATA'!$A$11:$A$14576,'MONTHLY DATA'!$A78,'WEEKLY DATA'!$B$11:$B$14576,'MONTHLY DATA'!$B78)</f>
        <v>236.25</v>
      </c>
      <c r="GA78" s="154">
        <f t="shared" si="101"/>
        <v>-6.8047337278106523E-2</v>
      </c>
      <c r="GB78" s="78">
        <f>AVERAGEIFS('WEEKLY DATA'!GB$11:GB$14576,'WEEKLY DATA'!$A$11:$A$14576,'MONTHLY DATA'!$A78,'WEEKLY DATA'!$B$11:$B$14576,'MONTHLY DATA'!$B78)</f>
        <v>331.25</v>
      </c>
      <c r="GC78" s="78">
        <f>AVERAGEIFS('WEEKLY DATA'!GC$11:GC$14576,'WEEKLY DATA'!$A$11:$A$14576,'MONTHLY DATA'!$A78,'WEEKLY DATA'!$B$11:$B$14576,'MONTHLY DATA'!$B78)</f>
        <v>341.25</v>
      </c>
      <c r="GD78" s="78">
        <f>AVERAGEIFS('WEEKLY DATA'!GD$11:GD$14576,'WEEKLY DATA'!$A$11:$A$14576,'MONTHLY DATA'!$A78,'WEEKLY DATA'!$B$11:$B$14576,'MONTHLY DATA'!$B78)</f>
        <v>336.25</v>
      </c>
      <c r="GE78" s="154">
        <f t="shared" si="102"/>
        <v>-6.7267683772538112E-2</v>
      </c>
      <c r="GF78" s="169">
        <f>AVERAGEIFS('WEEKLY DATA'!GF$11:GF$14576,'WEEKLY DATA'!$A$11:$A$14576,'MONTHLY DATA'!$A78,'WEEKLY DATA'!$B$11:$B$14576,'MONTHLY DATA'!$B78)</f>
        <v>340.625</v>
      </c>
      <c r="GG78" s="78">
        <f>AVERAGEIFS('WEEKLY DATA'!GG$11:GG$14576,'WEEKLY DATA'!$A$11:$A$14576,'MONTHLY DATA'!$A78,'WEEKLY DATA'!$B$11:$B$14576,'MONTHLY DATA'!$B78)</f>
        <v>350.625</v>
      </c>
      <c r="GH78" s="78">
        <f>AVERAGEIFS('WEEKLY DATA'!GH$11:GH$14576,'WEEKLY DATA'!$A$11:$A$14576,'MONTHLY DATA'!$A78,'WEEKLY DATA'!$B$11:$B$14576,'MONTHLY DATA'!$B78)</f>
        <v>345.625</v>
      </c>
      <c r="GI78" s="154">
        <f t="shared" si="103"/>
        <v>-1.2499999999999956E-2</v>
      </c>
      <c r="GJ78" s="78">
        <f>AVERAGEIFS('WEEKLY DATA'!GJ$11:GJ$14576,'WEEKLY DATA'!$A$11:$A$14576,'MONTHLY DATA'!$A78,'WEEKLY DATA'!$B$11:$B$14576,'MONTHLY DATA'!$B78)</f>
        <v>336.25</v>
      </c>
      <c r="GK78" s="78">
        <f>AVERAGEIFS('WEEKLY DATA'!GK$11:GK$14576,'WEEKLY DATA'!$A$11:$A$14576,'MONTHLY DATA'!$A78,'WEEKLY DATA'!$B$11:$B$14576,'MONTHLY DATA'!$B78)</f>
        <v>346.25</v>
      </c>
      <c r="GL78" s="78">
        <f>AVERAGEIFS('WEEKLY DATA'!GL$11:GL$14576,'WEEKLY DATA'!$A$11:$A$14576,'MONTHLY DATA'!$A78,'WEEKLY DATA'!$B$11:$B$14576,'MONTHLY DATA'!$B78)</f>
        <v>341.25</v>
      </c>
      <c r="GM78" s="154">
        <f t="shared" si="104"/>
        <v>-4.0084388185653963E-2</v>
      </c>
      <c r="GN78" s="78">
        <f>AVERAGEIFS('WEEKLY DATA'!GN$11:GN$14576,'WEEKLY DATA'!$A$11:$A$14576,'MONTHLY DATA'!$A78,'WEEKLY DATA'!$B$11:$B$14576,'MONTHLY DATA'!$B78)</f>
        <v>495</v>
      </c>
      <c r="GO78" s="78">
        <f>AVERAGEIFS('WEEKLY DATA'!GO$11:GO$14576,'WEEKLY DATA'!$A$11:$A$14576,'MONTHLY DATA'!$A78,'WEEKLY DATA'!$B$11:$B$14576,'MONTHLY DATA'!$B78)</f>
        <v>505</v>
      </c>
      <c r="GP78" s="78">
        <f>AVERAGEIFS('WEEKLY DATA'!GP$11:GP$14576,'WEEKLY DATA'!$A$11:$A$14576,'MONTHLY DATA'!$A78,'WEEKLY DATA'!$B$11:$B$14576,'MONTHLY DATA'!$B78)</f>
        <v>500</v>
      </c>
      <c r="GQ78" s="154">
        <f t="shared" si="105"/>
        <v>2.4590163934426146E-2</v>
      </c>
      <c r="GR78" s="78"/>
    </row>
    <row r="79" spans="1:200" ht="15.75" x14ac:dyDescent="0.25">
      <c r="A79">
        <f t="shared" si="55"/>
        <v>9</v>
      </c>
      <c r="B79">
        <f t="shared" si="56"/>
        <v>2015</v>
      </c>
      <c r="C79" s="86">
        <v>42248</v>
      </c>
      <c r="D79" s="78">
        <f>AVERAGEIFS('WEEKLY DATA'!D$11:D$14576,'WEEKLY DATA'!$A$11:$A$14576,'MONTHLY DATA'!$A79,'WEEKLY DATA'!$B$11:$B$14576,'MONTHLY DATA'!$B79)</f>
        <v>342.5</v>
      </c>
      <c r="E79" s="78">
        <f>AVERAGEIFS('WEEKLY DATA'!E$11:E$14576,'WEEKLY DATA'!$A$11:$A$14576,'MONTHLY DATA'!$A79,'WEEKLY DATA'!$B$11:$B$14576,'MONTHLY DATA'!$B79)</f>
        <v>352.5</v>
      </c>
      <c r="F79" s="78">
        <f>AVERAGEIFS('WEEKLY DATA'!F$11:F$14576,'WEEKLY DATA'!$A$11:$A$14576,'MONTHLY DATA'!$A79,'WEEKLY DATA'!$B$11:$B$14576,'MONTHLY DATA'!$B79)</f>
        <v>347.5</v>
      </c>
      <c r="G79" s="154">
        <f t="shared" si="57"/>
        <v>-1.9400352733686121E-2</v>
      </c>
      <c r="H79" s="169">
        <f>AVERAGEIFS('WEEKLY DATA'!H$11:H$14576,'WEEKLY DATA'!$A$11:$A$14576,'MONTHLY DATA'!$A79,'WEEKLY DATA'!$B$11:$B$14576,'MONTHLY DATA'!$B79)</f>
        <v>438.125</v>
      </c>
      <c r="I79" s="78">
        <f>AVERAGEIFS('WEEKLY DATA'!I$11:I$14576,'WEEKLY DATA'!$A$11:$A$14576,'MONTHLY DATA'!$A79,'WEEKLY DATA'!$B$11:$B$14576,'MONTHLY DATA'!$B79)</f>
        <v>448.125</v>
      </c>
      <c r="J79" s="78">
        <f>AVERAGEIFS('WEEKLY DATA'!J$11:J$14576,'WEEKLY DATA'!$A$11:$A$14576,'MONTHLY DATA'!$A79,'WEEKLY DATA'!$B$11:$B$14576,'MONTHLY DATA'!$B79)</f>
        <v>443.125</v>
      </c>
      <c r="K79" s="154">
        <f t="shared" si="58"/>
        <v>-4.1891891891891908E-2</v>
      </c>
      <c r="L79" s="169">
        <f>AVERAGEIFS('WEEKLY DATA'!L$11:L$14576,'WEEKLY DATA'!$A$11:$A$14576,'MONTHLY DATA'!$A79,'WEEKLY DATA'!$B$11:$B$14576,'MONTHLY DATA'!$B79)</f>
        <v>358.125</v>
      </c>
      <c r="M79" s="78">
        <f>AVERAGEIFS('WEEKLY DATA'!M$11:M$14576,'WEEKLY DATA'!$A$11:$A$14576,'MONTHLY DATA'!$A79,'WEEKLY DATA'!$B$11:$B$14576,'MONTHLY DATA'!$B79)</f>
        <v>368.125</v>
      </c>
      <c r="N79" s="78">
        <f>AVERAGEIFS('WEEKLY DATA'!N$11:N$14576,'WEEKLY DATA'!$A$11:$A$14576,'MONTHLY DATA'!$A79,'WEEKLY DATA'!$B$11:$B$14576,'MONTHLY DATA'!$B79)</f>
        <v>363.125</v>
      </c>
      <c r="O79" s="154">
        <f t="shared" si="59"/>
        <v>-3.4883720930232509E-2</v>
      </c>
      <c r="P79" s="169">
        <f>AVERAGEIFS('WEEKLY DATA'!P$11:P$14576,'WEEKLY DATA'!$A$11:$A$14576,'MONTHLY DATA'!$A79,'WEEKLY DATA'!$B$11:$B$14576,'MONTHLY DATA'!$B79)</f>
        <v>327.5</v>
      </c>
      <c r="Q79" s="78">
        <f>AVERAGEIFS('WEEKLY DATA'!Q$11:Q$14576,'WEEKLY DATA'!$A$11:$A$14576,'MONTHLY DATA'!$A79,'WEEKLY DATA'!$B$11:$B$14576,'MONTHLY DATA'!$B79)</f>
        <v>337.5</v>
      </c>
      <c r="R79" s="78">
        <f>AVERAGEIFS('WEEKLY DATA'!R$11:R$14576,'WEEKLY DATA'!$A$11:$A$14576,'MONTHLY DATA'!$A79,'WEEKLY DATA'!$B$11:$B$14576,'MONTHLY DATA'!$B79)</f>
        <v>332.5</v>
      </c>
      <c r="S79" s="154">
        <f t="shared" si="60"/>
        <v>-5.8407079646017657E-2</v>
      </c>
      <c r="T79" s="169">
        <f>AVERAGEIFS('WEEKLY DATA'!T$11:T$14576,'WEEKLY DATA'!$A$11:$A$14576,'MONTHLY DATA'!$A79,'WEEKLY DATA'!$B$11:$B$14576,'MONTHLY DATA'!$B79)</f>
        <v>318.75</v>
      </c>
      <c r="U79" s="78">
        <f>AVERAGEIFS('WEEKLY DATA'!U$11:U$14576,'WEEKLY DATA'!$A$11:$A$14576,'MONTHLY DATA'!$A79,'WEEKLY DATA'!$B$11:$B$14576,'MONTHLY DATA'!$B79)</f>
        <v>328.75</v>
      </c>
      <c r="V79" s="78">
        <f>AVERAGEIFS('WEEKLY DATA'!V$11:V$14576,'WEEKLY DATA'!$A$11:$A$14576,'MONTHLY DATA'!$A79,'WEEKLY DATA'!$B$11:$B$14576,'MONTHLY DATA'!$B79)</f>
        <v>323.75</v>
      </c>
      <c r="W79" s="154">
        <f t="shared" si="61"/>
        <v>-4.4280442804428E-2</v>
      </c>
      <c r="X79" s="169">
        <f>AVERAGEIFS('WEEKLY DATA'!X$11:X$14576,'WEEKLY DATA'!$A$11:$A$14576,'MONTHLY DATA'!$A79,'WEEKLY DATA'!$B$11:$B$14576,'MONTHLY DATA'!$B79)</f>
        <v>288.125</v>
      </c>
      <c r="Y79" s="78">
        <f>AVERAGEIFS('WEEKLY DATA'!Y$11:Y$14576,'WEEKLY DATA'!$A$11:$A$14576,'MONTHLY DATA'!$A79,'WEEKLY DATA'!$B$11:$B$14576,'MONTHLY DATA'!$B79)</f>
        <v>298.125</v>
      </c>
      <c r="Z79" s="78">
        <f>AVERAGEIFS('WEEKLY DATA'!Z$11:Z$14576,'WEEKLY DATA'!$A$11:$A$14576,'MONTHLY DATA'!$A79,'WEEKLY DATA'!$B$11:$B$14576,'MONTHLY DATA'!$B79)</f>
        <v>293.125</v>
      </c>
      <c r="AA79" s="154">
        <f t="shared" si="62"/>
        <v>-6.2000000000000055E-2</v>
      </c>
      <c r="AB79" s="169">
        <f>AVERAGEIFS('WEEKLY DATA'!AB$11:AB$14576,'WEEKLY DATA'!$A$11:$A$14576,'MONTHLY DATA'!$A79,'WEEKLY DATA'!$B$11:$B$14576,'MONTHLY DATA'!$B79)</f>
        <v>329.375</v>
      </c>
      <c r="AC79" s="78">
        <f>AVERAGEIFS('WEEKLY DATA'!AC$11:AC$14576,'WEEKLY DATA'!$A$11:$A$14576,'MONTHLY DATA'!$A79,'WEEKLY DATA'!$B$11:$B$14576,'MONTHLY DATA'!$B79)</f>
        <v>339.375</v>
      </c>
      <c r="AD79" s="78">
        <f>AVERAGEIFS('WEEKLY DATA'!AD$11:AD$14576,'WEEKLY DATA'!$A$11:$A$14576,'MONTHLY DATA'!$A79,'WEEKLY DATA'!$B$11:$B$14576,'MONTHLY DATA'!$B79)</f>
        <v>334.375</v>
      </c>
      <c r="AE79" s="154">
        <f t="shared" si="63"/>
        <v>-6.3047285464098102E-2</v>
      </c>
      <c r="AF79" s="169">
        <f>AVERAGEIFS('WEEKLY DATA'!AF$11:AF$14576,'WEEKLY DATA'!$A$11:$A$14576,'MONTHLY DATA'!$A79,'WEEKLY DATA'!$B$11:$B$14576,'MONTHLY DATA'!$B79)</f>
        <v>281.875</v>
      </c>
      <c r="AG79" s="78">
        <f>AVERAGEIFS('WEEKLY DATA'!AG$11:AG$14576,'WEEKLY DATA'!$A$11:$A$14576,'MONTHLY DATA'!$A79,'WEEKLY DATA'!$B$11:$B$14576,'MONTHLY DATA'!$B79)</f>
        <v>291.875</v>
      </c>
      <c r="AH79" s="78">
        <f>AVERAGEIFS('WEEKLY DATA'!AH$11:AH$14576,'WEEKLY DATA'!$A$11:$A$14576,'MONTHLY DATA'!$A79,'WEEKLY DATA'!$B$11:$B$14576,'MONTHLY DATA'!$B79)</f>
        <v>286.875</v>
      </c>
      <c r="AI79" s="154">
        <f t="shared" si="64"/>
        <v>-0.10526315789473684</v>
      </c>
      <c r="AJ79" s="169">
        <f>AVERAGEIFS('WEEKLY DATA'!AJ$11:AJ$14576,'WEEKLY DATA'!$A$11:$A$14576,'MONTHLY DATA'!$A79,'WEEKLY DATA'!$B$11:$B$14576,'MONTHLY DATA'!$B79)</f>
        <v>339.375</v>
      </c>
      <c r="AK79" s="78">
        <f>AVERAGEIFS('WEEKLY DATA'!AK$11:AK$14576,'WEEKLY DATA'!$A$11:$A$14576,'MONTHLY DATA'!$A79,'WEEKLY DATA'!$B$11:$B$14576,'MONTHLY DATA'!$B79)</f>
        <v>349.375</v>
      </c>
      <c r="AL79" s="78">
        <f>AVERAGEIFS('WEEKLY DATA'!AL$11:AL$14576,'WEEKLY DATA'!$A$11:$A$14576,'MONTHLY DATA'!$A79,'WEEKLY DATA'!$B$11:$B$14576,'MONTHLY DATA'!$B79)</f>
        <v>344.375</v>
      </c>
      <c r="AM79" s="154">
        <f t="shared" si="65"/>
        <v>-2.9929577464788748E-2</v>
      </c>
      <c r="AN79" s="169">
        <f>AVERAGEIFS('WEEKLY DATA'!AN$11:AN$14576,'WEEKLY DATA'!$A$11:$A$14576,'MONTHLY DATA'!$A79,'WEEKLY DATA'!$B$11:$B$14576,'MONTHLY DATA'!$B79)</f>
        <v>305</v>
      </c>
      <c r="AO79" s="78">
        <f>AVERAGEIFS('WEEKLY DATA'!AO$11:AO$14576,'WEEKLY DATA'!$A$11:$A$14576,'MONTHLY DATA'!$A79,'WEEKLY DATA'!$B$11:$B$14576,'MONTHLY DATA'!$B79)</f>
        <v>315</v>
      </c>
      <c r="AP79" s="78">
        <f>AVERAGEIFS('WEEKLY DATA'!AP$11:AP$14576,'WEEKLY DATA'!$A$11:$A$14576,'MONTHLY DATA'!$A79,'WEEKLY DATA'!$B$11:$B$14576,'MONTHLY DATA'!$B79)</f>
        <v>310</v>
      </c>
      <c r="AQ79" s="154">
        <f t="shared" si="66"/>
        <v>-9.4890510948905105E-2</v>
      </c>
      <c r="AR79" s="169">
        <f>AVERAGEIFS('WEEKLY DATA'!AR$11:AR$14576,'WEEKLY DATA'!$A$11:$A$14576,'MONTHLY DATA'!$A79,'WEEKLY DATA'!$B$11:$B$14576,'MONTHLY DATA'!$B79)</f>
        <v>350.625</v>
      </c>
      <c r="AS79" s="78">
        <f>AVERAGEIFS('WEEKLY DATA'!AS$11:AS$14576,'WEEKLY DATA'!$A$11:$A$14576,'MONTHLY DATA'!$A79,'WEEKLY DATA'!$B$11:$B$14576,'MONTHLY DATA'!$B79)</f>
        <v>360.625</v>
      </c>
      <c r="AT79" s="78">
        <f>AVERAGEIFS('WEEKLY DATA'!AT$11:AT$14576,'WEEKLY DATA'!$A$11:$A$14576,'MONTHLY DATA'!$A79,'WEEKLY DATA'!$B$11:$B$14576,'MONTHLY DATA'!$B79)</f>
        <v>355.625</v>
      </c>
      <c r="AU79" s="154">
        <f t="shared" si="67"/>
        <v>-3.0664395229982988E-2</v>
      </c>
      <c r="AV79" s="169">
        <f>AVERAGEIFS('WEEKLY DATA'!AV$11:AV$14576,'WEEKLY DATA'!$A$11:$A$14576,'MONTHLY DATA'!$A79,'WEEKLY DATA'!$B$11:$B$14576,'MONTHLY DATA'!$B79)</f>
        <v>298.125</v>
      </c>
      <c r="AW79" s="78">
        <f>AVERAGEIFS('WEEKLY DATA'!AW$11:AW$14576,'WEEKLY DATA'!$A$11:$A$14576,'MONTHLY DATA'!$A79,'WEEKLY DATA'!$B$11:$B$14576,'MONTHLY DATA'!$B79)</f>
        <v>308.125</v>
      </c>
      <c r="AX79" s="78">
        <f>AVERAGEIFS('WEEKLY DATA'!AX$11:AX$14576,'WEEKLY DATA'!$A$11:$A$14576,'MONTHLY DATA'!$A79,'WEEKLY DATA'!$B$11:$B$14576,'MONTHLY DATA'!$B79)</f>
        <v>303.125</v>
      </c>
      <c r="AY79" s="154">
        <f t="shared" si="68"/>
        <v>-9.3457943925233655E-2</v>
      </c>
      <c r="AZ79" s="169">
        <f>AVERAGEIFS('WEEKLY DATA'!AZ$11:AZ$14576,'WEEKLY DATA'!$A$11:$A$14576,'MONTHLY DATA'!$A79,'WEEKLY DATA'!$B$11:$B$14576,'MONTHLY DATA'!$B79)</f>
        <v>281.875</v>
      </c>
      <c r="BA79" s="78">
        <f>AVERAGEIFS('WEEKLY DATA'!BA$11:BA$14576,'WEEKLY DATA'!$A$11:$A$14576,'MONTHLY DATA'!$A79,'WEEKLY DATA'!$B$11:$B$14576,'MONTHLY DATA'!$B79)</f>
        <v>291.875</v>
      </c>
      <c r="BB79" s="78">
        <f>AVERAGEIFS('WEEKLY DATA'!BB$11:BB$14576,'WEEKLY DATA'!$A$11:$A$14576,'MONTHLY DATA'!$A79,'WEEKLY DATA'!$B$11:$B$14576,'MONTHLY DATA'!$B79)</f>
        <v>286.875</v>
      </c>
      <c r="BC79" s="154">
        <f t="shared" si="69"/>
        <v>-5.7494866529774091E-2</v>
      </c>
      <c r="BD79" s="169">
        <f>AVERAGEIFS('WEEKLY DATA'!BD$11:BD$14576,'WEEKLY DATA'!$A$11:$A$14576,'MONTHLY DATA'!$A79,'WEEKLY DATA'!$B$11:$B$14576,'MONTHLY DATA'!$B79)</f>
        <v>253.75</v>
      </c>
      <c r="BE79" s="78">
        <f>AVERAGEIFS('WEEKLY DATA'!BE$11:BE$14576,'WEEKLY DATA'!$A$11:$A$14576,'MONTHLY DATA'!$A79,'WEEKLY DATA'!$B$11:$B$14576,'MONTHLY DATA'!$B79)</f>
        <v>263.75</v>
      </c>
      <c r="BF79" s="78">
        <f>AVERAGEIFS('WEEKLY DATA'!BF$11:BF$14576,'WEEKLY DATA'!$A$11:$A$14576,'MONTHLY DATA'!$A79,'WEEKLY DATA'!$B$11:$B$14576,'MONTHLY DATA'!$B79)</f>
        <v>258.75</v>
      </c>
      <c r="BG79" s="154">
        <f t="shared" si="70"/>
        <v>-5.0458715596330306E-2</v>
      </c>
      <c r="BH79" s="169">
        <f>AVERAGEIFS('WEEKLY DATA'!BH$11:BH$14576,'WEEKLY DATA'!$A$11:$A$14576,'MONTHLY DATA'!$A79,'WEEKLY DATA'!$B$11:$B$14576,'MONTHLY DATA'!$B79)</f>
        <v>311.875</v>
      </c>
      <c r="BI79" s="78">
        <f>AVERAGEIFS('WEEKLY DATA'!BI$11:BI$14576,'WEEKLY DATA'!$A$11:$A$14576,'MONTHLY DATA'!$A79,'WEEKLY DATA'!$B$11:$B$14576,'MONTHLY DATA'!$B79)</f>
        <v>321.875</v>
      </c>
      <c r="BJ79" s="78">
        <f>AVERAGEIFS('WEEKLY DATA'!BJ$11:BJ$14576,'WEEKLY DATA'!$A$11:$A$14576,'MONTHLY DATA'!$A79,'WEEKLY DATA'!$B$11:$B$14576,'MONTHLY DATA'!$B79)</f>
        <v>316.875</v>
      </c>
      <c r="BK79" s="154">
        <f t="shared" si="71"/>
        <v>-5.2336448598130803E-2</v>
      </c>
      <c r="BL79" s="169">
        <f>AVERAGEIFS('WEEKLY DATA'!BL$11:BL$14576,'WEEKLY DATA'!$A$11:$A$14576,'MONTHLY DATA'!$A79,'WEEKLY DATA'!$B$11:$B$14576,'MONTHLY DATA'!$B79)</f>
        <v>269.375</v>
      </c>
      <c r="BM79" s="78">
        <f>AVERAGEIFS('WEEKLY DATA'!BM$11:BM$14576,'WEEKLY DATA'!$A$11:$A$14576,'MONTHLY DATA'!$A79,'WEEKLY DATA'!$B$11:$B$14576,'MONTHLY DATA'!$B79)</f>
        <v>279.375</v>
      </c>
      <c r="BN79" s="78">
        <f>AVERAGEIFS('WEEKLY DATA'!BN$11:BN$14576,'WEEKLY DATA'!$A$11:$A$14576,'MONTHLY DATA'!$A79,'WEEKLY DATA'!$B$11:$B$14576,'MONTHLY DATA'!$B79)</f>
        <v>274.375</v>
      </c>
      <c r="BO79" s="154">
        <f t="shared" si="72"/>
        <v>-5.1835853131749432E-2</v>
      </c>
      <c r="BP79" s="78">
        <f>AVERAGEIFS('WEEKLY DATA'!BP$11:BP$14576,'WEEKLY DATA'!$A$11:$A$14576,'MONTHLY DATA'!$A79,'WEEKLY DATA'!$B$11:$B$14576,'MONTHLY DATA'!$B79)</f>
        <v>321.875</v>
      </c>
      <c r="BQ79" s="78">
        <f>AVERAGEIFS('WEEKLY DATA'!BQ$11:BQ$14576,'WEEKLY DATA'!$A$11:$A$14576,'MONTHLY DATA'!$A79,'WEEKLY DATA'!$B$11:$B$14576,'MONTHLY DATA'!$B79)</f>
        <v>331.875</v>
      </c>
      <c r="BR79" s="78">
        <f>AVERAGEIFS('WEEKLY DATA'!BR$11:BR$14576,'WEEKLY DATA'!$A$11:$A$14576,'MONTHLY DATA'!$A79,'WEEKLY DATA'!$B$11:$B$14576,'MONTHLY DATA'!$B79)</f>
        <v>326.875</v>
      </c>
      <c r="BS79" s="154">
        <f t="shared" si="73"/>
        <v>-5.0816696914700588E-2</v>
      </c>
      <c r="BT79" s="78">
        <f>AVERAGEIFS('WEEKLY DATA'!BT$11:BT$14576,'WEEKLY DATA'!$A$11:$A$14576,'MONTHLY DATA'!$A79,'WEEKLY DATA'!$B$11:$B$14576,'MONTHLY DATA'!$B79)</f>
        <v>293.75</v>
      </c>
      <c r="BU79" s="78">
        <f>AVERAGEIFS('WEEKLY DATA'!BU$11:BU$14576,'WEEKLY DATA'!$A$11:$A$14576,'MONTHLY DATA'!$A79,'WEEKLY DATA'!$B$11:$B$14576,'MONTHLY DATA'!$B79)</f>
        <v>303.75</v>
      </c>
      <c r="BV79" s="78">
        <f>AVERAGEIFS('WEEKLY DATA'!BV$11:BV$14576,'WEEKLY DATA'!$A$11:$A$14576,'MONTHLY DATA'!$A79,'WEEKLY DATA'!$B$11:$B$14576,'MONTHLY DATA'!$B79)</f>
        <v>298.75</v>
      </c>
      <c r="BW79" s="154">
        <f t="shared" si="74"/>
        <v>-4.4000000000000039E-2</v>
      </c>
      <c r="BX79" s="78">
        <f>AVERAGEIFS('WEEKLY DATA'!BX$11:BX$14576,'WEEKLY DATA'!$A$11:$A$14576,'MONTHLY DATA'!$A79,'WEEKLY DATA'!$B$11:$B$14576,'MONTHLY DATA'!$B79)</f>
        <v>306.25</v>
      </c>
      <c r="BY79" s="78">
        <f>AVERAGEIFS('WEEKLY DATA'!BY$11:BY$14576,'WEEKLY DATA'!$A$11:$A$14576,'MONTHLY DATA'!$A79,'WEEKLY DATA'!$B$11:$B$14576,'MONTHLY DATA'!$B79)</f>
        <v>316.25</v>
      </c>
      <c r="BZ79" s="78">
        <f>AVERAGEIFS('WEEKLY DATA'!BZ$11:BZ$14576,'WEEKLY DATA'!$A$11:$A$14576,'MONTHLY DATA'!$A79,'WEEKLY DATA'!$B$11:$B$14576,'MONTHLY DATA'!$B79)</f>
        <v>311.25</v>
      </c>
      <c r="CA79" s="154">
        <f t="shared" si="75"/>
        <v>-4.961832061068705E-2</v>
      </c>
      <c r="CB79" s="78">
        <f>AVERAGEIFS('WEEKLY DATA'!CB$11:CB$14576,'WEEKLY DATA'!$A$11:$A$14576,'MONTHLY DATA'!$A79,'WEEKLY DATA'!$B$11:$B$14576,'MONTHLY DATA'!$B79)</f>
        <v>470</v>
      </c>
      <c r="CC79" s="78">
        <f>AVERAGEIFS('WEEKLY DATA'!CC$11:CC$14576,'WEEKLY DATA'!$A$11:$A$14576,'MONTHLY DATA'!$A79,'WEEKLY DATA'!$B$11:$B$14576,'MONTHLY DATA'!$B79)</f>
        <v>480</v>
      </c>
      <c r="CD79" s="78">
        <f>AVERAGEIFS('WEEKLY DATA'!CD$11:CD$14576,'WEEKLY DATA'!$A$11:$A$14576,'MONTHLY DATA'!$A79,'WEEKLY DATA'!$B$11:$B$14576,'MONTHLY DATA'!$B79)</f>
        <v>475</v>
      </c>
      <c r="CE79" s="154">
        <f t="shared" si="76"/>
        <v>0</v>
      </c>
      <c r="CF79" s="78">
        <f>AVERAGEIFS('WEEKLY DATA'!CF$11:CF$14576,'WEEKLY DATA'!$A$11:$A$14576,'MONTHLY DATA'!$A79,'WEEKLY DATA'!$B$11:$B$14576,'MONTHLY DATA'!$B79)</f>
        <v>288.125</v>
      </c>
      <c r="CG79" s="78">
        <f>AVERAGEIFS('WEEKLY DATA'!CG$11:CG$14576,'WEEKLY DATA'!$A$11:$A$14576,'MONTHLY DATA'!$A79,'WEEKLY DATA'!$B$11:$B$14576,'MONTHLY DATA'!$B79)</f>
        <v>298.125</v>
      </c>
      <c r="CH79" s="78">
        <f>AVERAGEIFS('WEEKLY DATA'!CH$11:CH$14576,'WEEKLY DATA'!$A$11:$A$14576,'MONTHLY DATA'!$A79,'WEEKLY DATA'!$B$11:$B$14576,'MONTHLY DATA'!$B79)</f>
        <v>293.125</v>
      </c>
      <c r="CI79" s="154">
        <f t="shared" si="77"/>
        <v>-2.6970954356846488E-2</v>
      </c>
      <c r="CJ79" s="78">
        <f>AVERAGEIFS('WEEKLY DATA'!CJ$11:CJ$14576,'WEEKLY DATA'!$A$11:$A$14576,'MONTHLY DATA'!$A79,'WEEKLY DATA'!$B$11:$B$14576,'MONTHLY DATA'!$B79)</f>
        <v>274.375</v>
      </c>
      <c r="CK79" s="78">
        <f>AVERAGEIFS('WEEKLY DATA'!CK$11:CK$14576,'WEEKLY DATA'!$A$11:$A$14576,'MONTHLY DATA'!$A79,'WEEKLY DATA'!$B$11:$B$14576,'MONTHLY DATA'!$B79)</f>
        <v>284.375</v>
      </c>
      <c r="CL79" s="78">
        <f>AVERAGEIFS('WEEKLY DATA'!CL$11:CL$14576,'WEEKLY DATA'!$A$11:$A$14576,'MONTHLY DATA'!$A79,'WEEKLY DATA'!$B$11:$B$14576,'MONTHLY DATA'!$B79)</f>
        <v>279.375</v>
      </c>
      <c r="CM79" s="154">
        <f t="shared" si="78"/>
        <v>-2.6143790849673221E-2</v>
      </c>
      <c r="CN79" s="78">
        <f>AVERAGEIFS('WEEKLY DATA'!CN$11:CN$14576,'WEEKLY DATA'!$A$11:$A$14576,'MONTHLY DATA'!$A79,'WEEKLY DATA'!$B$11:$B$14576,'MONTHLY DATA'!$B79)</f>
        <v>281.25</v>
      </c>
      <c r="CO79" s="78">
        <f>AVERAGEIFS('WEEKLY DATA'!CO$11:CO$14576,'WEEKLY DATA'!$A$11:$A$14576,'MONTHLY DATA'!$A79,'WEEKLY DATA'!$B$11:$B$14576,'MONTHLY DATA'!$B79)</f>
        <v>291.25</v>
      </c>
      <c r="CP79" s="78">
        <f>AVERAGEIFS('WEEKLY DATA'!CP$11:CP$14576,'WEEKLY DATA'!$A$11:$A$14576,'MONTHLY DATA'!$A79,'WEEKLY DATA'!$B$11:$B$14576,'MONTHLY DATA'!$B79)</f>
        <v>286.25</v>
      </c>
      <c r="CQ79" s="154">
        <f t="shared" si="79"/>
        <v>-3.1712473572938715E-2</v>
      </c>
      <c r="CR79" s="78">
        <f>AVERAGEIFS('WEEKLY DATA'!CR$11:CR$14576,'WEEKLY DATA'!$A$11:$A$14576,'MONTHLY DATA'!$A79,'WEEKLY DATA'!$B$11:$B$14576,'MONTHLY DATA'!$B79)</f>
        <v>440</v>
      </c>
      <c r="CS79" s="78">
        <f>AVERAGEIFS('WEEKLY DATA'!CS$11:CS$14576,'WEEKLY DATA'!$A$11:$A$14576,'MONTHLY DATA'!$A79,'WEEKLY DATA'!$B$11:$B$14576,'MONTHLY DATA'!$B79)</f>
        <v>450</v>
      </c>
      <c r="CT79" s="78">
        <f>AVERAGEIFS('WEEKLY DATA'!CT$11:CT$14576,'WEEKLY DATA'!$A$11:$A$14576,'MONTHLY DATA'!$A79,'WEEKLY DATA'!$B$11:$B$14576,'MONTHLY DATA'!$B79)</f>
        <v>445</v>
      </c>
      <c r="CU79" s="154">
        <f t="shared" si="80"/>
        <v>0</v>
      </c>
      <c r="CV79" s="169">
        <f>AVERAGEIFS('WEEKLY DATA'!CV$11:CV$14576,'WEEKLY DATA'!$A$11:$A$14576,'MONTHLY DATA'!$A79,'WEEKLY DATA'!$B$11:$B$14576,'MONTHLY DATA'!$B79)</f>
        <v>323.125</v>
      </c>
      <c r="CW79" s="78">
        <f>AVERAGEIFS('WEEKLY DATA'!CW$11:CW$14576,'WEEKLY DATA'!$A$11:$A$14576,'MONTHLY DATA'!$A79,'WEEKLY DATA'!$B$11:$B$14576,'MONTHLY DATA'!$B79)</f>
        <v>333.125</v>
      </c>
      <c r="CX79" s="78">
        <f>AVERAGEIFS('WEEKLY DATA'!CX$11:CX$14576,'WEEKLY DATA'!$A$11:$A$14576,'MONTHLY DATA'!$A79,'WEEKLY DATA'!$B$11:$B$14576,'MONTHLY DATA'!$B79)</f>
        <v>328.125</v>
      </c>
      <c r="CY79" s="154">
        <f t="shared" si="81"/>
        <v>-2.4163568773234223E-2</v>
      </c>
      <c r="CZ79" s="169">
        <f>AVERAGEIFS('WEEKLY DATA'!CZ$11:CZ$14576,'WEEKLY DATA'!$A$11:$A$14576,'MONTHLY DATA'!$A79,'WEEKLY DATA'!$B$11:$B$14576,'MONTHLY DATA'!$B79)</f>
        <v>309.375</v>
      </c>
      <c r="DA79" s="78">
        <f>AVERAGEIFS('WEEKLY DATA'!DA$11:DA$14576,'WEEKLY DATA'!$A$11:$A$14576,'MONTHLY DATA'!$A79,'WEEKLY DATA'!$B$11:$B$14576,'MONTHLY DATA'!$B79)</f>
        <v>319.375</v>
      </c>
      <c r="DB79" s="78">
        <f>AVERAGEIFS('WEEKLY DATA'!DB$11:DB$14576,'WEEKLY DATA'!$A$11:$A$14576,'MONTHLY DATA'!$A79,'WEEKLY DATA'!$B$11:$B$14576,'MONTHLY DATA'!$B79)</f>
        <v>314.375</v>
      </c>
      <c r="DC79" s="154">
        <f t="shared" si="82"/>
        <v>-1.3725490196078383E-2</v>
      </c>
      <c r="DD79" s="78">
        <f>AVERAGEIFS('WEEKLY DATA'!DD$11:DD$14576,'WEEKLY DATA'!$A$11:$A$14576,'MONTHLY DATA'!$A79,'WEEKLY DATA'!$B$11:$B$14576,'MONTHLY DATA'!$B79)</f>
        <v>316.25</v>
      </c>
      <c r="DE79" s="78">
        <f>AVERAGEIFS('WEEKLY DATA'!DE$11:DE$14576,'WEEKLY DATA'!$A$11:$A$14576,'MONTHLY DATA'!$A79,'WEEKLY DATA'!$B$11:$B$14576,'MONTHLY DATA'!$B79)</f>
        <v>326.25</v>
      </c>
      <c r="DF79" s="78">
        <f>AVERAGEIFS('WEEKLY DATA'!DF$11:DF$14576,'WEEKLY DATA'!$A$11:$A$14576,'MONTHLY DATA'!$A79,'WEEKLY DATA'!$B$11:$B$14576,'MONTHLY DATA'!$B79)</f>
        <v>321.25</v>
      </c>
      <c r="DG79" s="154">
        <f t="shared" si="83"/>
        <v>-1.9083969465648831E-2</v>
      </c>
      <c r="DH79" s="78">
        <f>AVERAGEIFS('WEEKLY DATA'!DH$11:DH$14576,'WEEKLY DATA'!$A$11:$A$14576,'MONTHLY DATA'!$A79,'WEEKLY DATA'!$B$11:$B$14576,'MONTHLY DATA'!$B79)</f>
        <v>455</v>
      </c>
      <c r="DI79" s="78">
        <f>AVERAGEIFS('WEEKLY DATA'!DI$11:DI$14576,'WEEKLY DATA'!$A$11:$A$14576,'MONTHLY DATA'!$A79,'WEEKLY DATA'!$B$11:$B$14576,'MONTHLY DATA'!$B79)</f>
        <v>465</v>
      </c>
      <c r="DJ79" s="78">
        <f>AVERAGEIFS('WEEKLY DATA'!DJ$11:DJ$14576,'WEEKLY DATA'!$A$11:$A$14576,'MONTHLY DATA'!$A79,'WEEKLY DATA'!$B$11:$B$14576,'MONTHLY DATA'!$B79)</f>
        <v>460</v>
      </c>
      <c r="DK79" s="154">
        <f t="shared" si="84"/>
        <v>0</v>
      </c>
      <c r="DL79" s="169">
        <f>AVERAGEIFS('WEEKLY DATA'!DL$11:DL$14576,'WEEKLY DATA'!$A$11:$A$14576,'MONTHLY DATA'!$A79,'WEEKLY DATA'!$B$11:$B$14576,'MONTHLY DATA'!$B79)</f>
        <v>298.125</v>
      </c>
      <c r="DM79" s="78">
        <f>AVERAGEIFS('WEEKLY DATA'!DM$11:DM$14576,'WEEKLY DATA'!$A$11:$A$14576,'MONTHLY DATA'!$A79,'WEEKLY DATA'!$B$11:$B$14576,'MONTHLY DATA'!$B79)</f>
        <v>308.125</v>
      </c>
      <c r="DN79" s="78">
        <f>AVERAGEIFS('WEEKLY DATA'!DN$11:DN$14576,'WEEKLY DATA'!$A$11:$A$14576,'MONTHLY DATA'!$A79,'WEEKLY DATA'!$B$11:$B$14576,'MONTHLY DATA'!$B79)</f>
        <v>303.125</v>
      </c>
      <c r="DO79" s="154">
        <f t="shared" si="85"/>
        <v>-1.0204081632653073E-2</v>
      </c>
      <c r="DP79" s="78">
        <f>AVERAGEIFS('WEEKLY DATA'!DP$11:DP$14576,'WEEKLY DATA'!$A$11:$A$14576,'MONTHLY DATA'!$A79,'WEEKLY DATA'!$B$11:$B$14576,'MONTHLY DATA'!$B79)</f>
        <v>284.375</v>
      </c>
      <c r="DQ79" s="78">
        <f>AVERAGEIFS('WEEKLY DATA'!DQ$11:DQ$14576,'WEEKLY DATA'!$A$11:$A$14576,'MONTHLY DATA'!$A79,'WEEKLY DATA'!$B$11:$B$14576,'MONTHLY DATA'!$B79)</f>
        <v>294.375</v>
      </c>
      <c r="DR79" s="78">
        <f>AVERAGEIFS('WEEKLY DATA'!DR$11:DR$14576,'WEEKLY DATA'!$A$11:$A$14576,'MONTHLY DATA'!$A79,'WEEKLY DATA'!$B$11:$B$14576,'MONTHLY DATA'!$B79)</f>
        <v>289.375</v>
      </c>
      <c r="DS79" s="154">
        <f t="shared" si="86"/>
        <v>-8.565310492505307E-3</v>
      </c>
      <c r="DT79" s="78">
        <f>AVERAGEIFS('WEEKLY DATA'!DT$11:DT$14576,'WEEKLY DATA'!$A$11:$A$14576,'MONTHLY DATA'!$A79,'WEEKLY DATA'!$B$11:$B$14576,'MONTHLY DATA'!$B79)</f>
        <v>291.25</v>
      </c>
      <c r="DU79" s="78">
        <f>AVERAGEIFS('WEEKLY DATA'!DU$11:DU$14576,'WEEKLY DATA'!$A$11:$A$14576,'MONTHLY DATA'!$A79,'WEEKLY DATA'!$B$11:$B$14576,'MONTHLY DATA'!$B79)</f>
        <v>301.25</v>
      </c>
      <c r="DV79" s="78">
        <f>AVERAGEIFS('WEEKLY DATA'!DV$11:DV$14576,'WEEKLY DATA'!$A$11:$A$14576,'MONTHLY DATA'!$A79,'WEEKLY DATA'!$B$11:$B$14576,'MONTHLY DATA'!$B79)</f>
        <v>296.25</v>
      </c>
      <c r="DW79" s="154">
        <f t="shared" si="87"/>
        <v>-4.2016806722688926E-3</v>
      </c>
      <c r="DX79" s="78">
        <f>AVERAGEIFS('WEEKLY DATA'!DX$11:DX$14576,'WEEKLY DATA'!$A$11:$A$14576,'MONTHLY DATA'!$A79,'WEEKLY DATA'!$B$11:$B$14576,'MONTHLY DATA'!$B79)</f>
        <v>465</v>
      </c>
      <c r="DY79" s="78">
        <f>AVERAGEIFS('WEEKLY DATA'!DY$11:DY$14576,'WEEKLY DATA'!$A$11:$A$14576,'MONTHLY DATA'!$A79,'WEEKLY DATA'!$B$11:$B$14576,'MONTHLY DATA'!$B79)</f>
        <v>475</v>
      </c>
      <c r="DZ79" s="78">
        <f>AVERAGEIFS('WEEKLY DATA'!DZ$11:DZ$14576,'WEEKLY DATA'!$A$11:$A$14576,'MONTHLY DATA'!$A79,'WEEKLY DATA'!$B$11:$B$14576,'MONTHLY DATA'!$B79)</f>
        <v>470</v>
      </c>
      <c r="EA79" s="154">
        <f t="shared" si="88"/>
        <v>0</v>
      </c>
      <c r="EB79" s="78">
        <f>AVERAGEIFS('WEEKLY DATA'!EB$11:EB$14576,'WEEKLY DATA'!$A$11:$A$14576,'MONTHLY DATA'!$A79,'WEEKLY DATA'!$B$11:$B$14576,'MONTHLY DATA'!$B79)</f>
        <v>288.125</v>
      </c>
      <c r="EC79" s="78">
        <f>AVERAGEIFS('WEEKLY DATA'!EC$11:EC$14576,'WEEKLY DATA'!$A$11:$A$14576,'MONTHLY DATA'!$A79,'WEEKLY DATA'!$B$11:$B$14576,'MONTHLY DATA'!$B79)</f>
        <v>298.125</v>
      </c>
      <c r="ED79" s="78">
        <f>AVERAGEIFS('WEEKLY DATA'!ED$11:ED$14576,'WEEKLY DATA'!$A$11:$A$14576,'MONTHLY DATA'!$A79,'WEEKLY DATA'!$B$11:$B$14576,'MONTHLY DATA'!$B79)</f>
        <v>293.125</v>
      </c>
      <c r="EE79" s="154">
        <f t="shared" si="89"/>
        <v>-1.882845188284521E-2</v>
      </c>
      <c r="EF79" s="169">
        <f>AVERAGEIFS('WEEKLY DATA'!EF$11:EF$14576,'WEEKLY DATA'!$A$11:$A$14576,'MONTHLY DATA'!$A79,'WEEKLY DATA'!$B$11:$B$14576,'MONTHLY DATA'!$B79)</f>
        <v>274.375</v>
      </c>
      <c r="EG79" s="78">
        <f>AVERAGEIFS('WEEKLY DATA'!EG$11:EG$14576,'WEEKLY DATA'!$A$11:$A$14576,'MONTHLY DATA'!$A79,'WEEKLY DATA'!$B$11:$B$14576,'MONTHLY DATA'!$B79)</f>
        <v>284.375</v>
      </c>
      <c r="EH79" s="78">
        <f>AVERAGEIFS('WEEKLY DATA'!EH$11:EH$14576,'WEEKLY DATA'!$A$11:$A$14576,'MONTHLY DATA'!$A79,'WEEKLY DATA'!$B$11:$B$14576,'MONTHLY DATA'!$B79)</f>
        <v>279.375</v>
      </c>
      <c r="EI79" s="154">
        <f t="shared" si="90"/>
        <v>-1.7582417582417631E-2</v>
      </c>
      <c r="EJ79" s="78">
        <f>AVERAGEIFS('WEEKLY DATA'!EJ$11:EJ$14576,'WEEKLY DATA'!$A$11:$A$14576,'MONTHLY DATA'!$A79,'WEEKLY DATA'!$B$11:$B$14576,'MONTHLY DATA'!$B79)</f>
        <v>281.25</v>
      </c>
      <c r="EK79" s="78">
        <f>AVERAGEIFS('WEEKLY DATA'!EK$11:EK$14576,'WEEKLY DATA'!$A$11:$A$14576,'MONTHLY DATA'!$A79,'WEEKLY DATA'!$B$11:$B$14576,'MONTHLY DATA'!$B79)</f>
        <v>291.25</v>
      </c>
      <c r="EL79" s="78">
        <f>AVERAGEIFS('WEEKLY DATA'!EL$11:EL$14576,'WEEKLY DATA'!$A$11:$A$14576,'MONTHLY DATA'!$A79,'WEEKLY DATA'!$B$11:$B$14576,'MONTHLY DATA'!$B79)</f>
        <v>286.25</v>
      </c>
      <c r="EM79" s="154">
        <f t="shared" si="91"/>
        <v>-1.2931034482758674E-2</v>
      </c>
      <c r="EN79" s="78">
        <f>AVERAGEIFS('WEEKLY DATA'!EN$11:EN$14576,'WEEKLY DATA'!$A$11:$A$14576,'MONTHLY DATA'!$A79,'WEEKLY DATA'!$B$11:$B$14576,'MONTHLY DATA'!$B79)</f>
        <v>420</v>
      </c>
      <c r="EO79" s="78">
        <f>AVERAGEIFS('WEEKLY DATA'!EO$11:EO$14576,'WEEKLY DATA'!$A$11:$A$14576,'MONTHLY DATA'!$A79,'WEEKLY DATA'!$B$11:$B$14576,'MONTHLY DATA'!$B79)</f>
        <v>430</v>
      </c>
      <c r="EP79" s="78">
        <f>AVERAGEIFS('WEEKLY DATA'!EP$11:EP$14576,'WEEKLY DATA'!$A$11:$A$14576,'MONTHLY DATA'!$A79,'WEEKLY DATA'!$B$11:$B$14576,'MONTHLY DATA'!$B79)</f>
        <v>425</v>
      </c>
      <c r="EQ79" s="154">
        <f t="shared" si="92"/>
        <v>0</v>
      </c>
      <c r="ER79" s="78">
        <f>AVERAGEIFS('WEEKLY DATA'!ER$11:ER$14576,'WEEKLY DATA'!$A$11:$A$14576,'MONTHLY DATA'!$A79,'WEEKLY DATA'!$B$11:$B$14576,'MONTHLY DATA'!$B79)</f>
        <v>270</v>
      </c>
      <c r="ES79" s="78">
        <f>AVERAGEIFS('WEEKLY DATA'!ES$11:ES$14576,'WEEKLY DATA'!$A$11:$A$14576,'MONTHLY DATA'!$A79,'WEEKLY DATA'!$B$11:$B$14576,'MONTHLY DATA'!$B79)</f>
        <v>280</v>
      </c>
      <c r="ET79" s="78">
        <f>AVERAGEIFS('WEEKLY DATA'!ET$11:ET$14576,'WEEKLY DATA'!$A$11:$A$14576,'MONTHLY DATA'!$A79,'WEEKLY DATA'!$B$11:$B$14576,'MONTHLY DATA'!$B79)</f>
        <v>275</v>
      </c>
      <c r="EU79" s="154">
        <f t="shared" si="93"/>
        <v>-6.5817409766454338E-2</v>
      </c>
      <c r="EV79" s="78">
        <f>AVERAGEIFS('WEEKLY DATA'!EV$11:EV$14576,'WEEKLY DATA'!$A$11:$A$14576,'MONTHLY DATA'!$A79,'WEEKLY DATA'!$B$11:$B$14576,'MONTHLY DATA'!$B79)</f>
        <v>245</v>
      </c>
      <c r="EW79" s="78">
        <f>AVERAGEIFS('WEEKLY DATA'!EW$11:EW$14576,'WEEKLY DATA'!$A$11:$A$14576,'MONTHLY DATA'!$A79,'WEEKLY DATA'!$B$11:$B$14576,'MONTHLY DATA'!$B79)</f>
        <v>255</v>
      </c>
      <c r="EX79" s="78">
        <f>AVERAGEIFS('WEEKLY DATA'!EX$11:EX$14576,'WEEKLY DATA'!$A$11:$A$14576,'MONTHLY DATA'!$A79,'WEEKLY DATA'!$B$11:$B$14576,'MONTHLY DATA'!$B79)</f>
        <v>250</v>
      </c>
      <c r="EY79" s="154">
        <f t="shared" si="94"/>
        <v>-5.8823529411764719E-2</v>
      </c>
      <c r="EZ79" s="78">
        <f>AVERAGEIFS('WEEKLY DATA'!EZ$11:EZ$14576,'WEEKLY DATA'!$A$11:$A$14576,'MONTHLY DATA'!$A79,'WEEKLY DATA'!$B$11:$B$14576,'MONTHLY DATA'!$B79)</f>
        <v>259.375</v>
      </c>
      <c r="FA79" s="78">
        <f>AVERAGEIFS('WEEKLY DATA'!FA$11:FA$14576,'WEEKLY DATA'!$A$11:$A$14576,'MONTHLY DATA'!$A79,'WEEKLY DATA'!$B$11:$B$14576,'MONTHLY DATA'!$B79)</f>
        <v>269.375</v>
      </c>
      <c r="FB79" s="78">
        <f>AVERAGEIFS('WEEKLY DATA'!FB$11:FB$14576,'WEEKLY DATA'!$A$11:$A$14576,'MONTHLY DATA'!$A79,'WEEKLY DATA'!$B$11:$B$14576,'MONTHLY DATA'!$B79)</f>
        <v>264.375</v>
      </c>
      <c r="FC79" s="154">
        <f t="shared" si="95"/>
        <v>-5.5803571428571397E-2</v>
      </c>
      <c r="FD79" s="78">
        <f>AVERAGEIFS('WEEKLY DATA'!FD$11:FD$14576,'WEEKLY DATA'!$A$11:$A$14576,'MONTHLY DATA'!$A79,'WEEKLY DATA'!$B$11:$B$14576,'MONTHLY DATA'!$B79)</f>
        <v>495</v>
      </c>
      <c r="FE79" s="78">
        <f>AVERAGEIFS('WEEKLY DATA'!FE$11:FE$14576,'WEEKLY DATA'!$A$11:$A$14576,'MONTHLY DATA'!$A79,'WEEKLY DATA'!$B$11:$B$14576,'MONTHLY DATA'!$B79)</f>
        <v>505</v>
      </c>
      <c r="FF79" s="78">
        <f>AVERAGEIFS('WEEKLY DATA'!FF$11:FF$14576,'WEEKLY DATA'!$A$11:$A$14576,'MONTHLY DATA'!$A79,'WEEKLY DATA'!$B$11:$B$14576,'MONTHLY DATA'!$B79)</f>
        <v>500</v>
      </c>
      <c r="FG79" s="154">
        <f t="shared" si="96"/>
        <v>0</v>
      </c>
      <c r="FH79" s="78">
        <f>AVERAGEIFS('WEEKLY DATA'!FH$11:FH$14576,'WEEKLY DATA'!$A$11:$A$14576,'MONTHLY DATA'!$A79,'WEEKLY DATA'!$B$11:$B$14576,'MONTHLY DATA'!$B79)</f>
        <v>308.75</v>
      </c>
      <c r="FI79" s="78">
        <f>AVERAGEIFS('WEEKLY DATA'!FI$11:FI$14576,'WEEKLY DATA'!$A$11:$A$14576,'MONTHLY DATA'!$A79,'WEEKLY DATA'!$B$11:$B$14576,'MONTHLY DATA'!$B79)</f>
        <v>318.75</v>
      </c>
      <c r="FJ79" s="78">
        <f>AVERAGEIFS('WEEKLY DATA'!FJ$11:FJ$14576,'WEEKLY DATA'!$A$11:$A$14576,'MONTHLY DATA'!$A79,'WEEKLY DATA'!$B$11:$B$14576,'MONTHLY DATA'!$B79)</f>
        <v>313.75</v>
      </c>
      <c r="FK79" s="154">
        <f t="shared" si="97"/>
        <v>2.0325203252032464E-2</v>
      </c>
      <c r="FL79" s="169">
        <f>AVERAGEIFS('WEEKLY DATA'!FL$11:FL$14576,'WEEKLY DATA'!$A$11:$A$14576,'MONTHLY DATA'!$A79,'WEEKLY DATA'!$B$11:$B$14576,'MONTHLY DATA'!$B79)</f>
        <v>285</v>
      </c>
      <c r="FM79" s="78">
        <f>AVERAGEIFS('WEEKLY DATA'!FM$11:FM$14576,'WEEKLY DATA'!$A$11:$A$14576,'MONTHLY DATA'!$A79,'WEEKLY DATA'!$B$11:$B$14576,'MONTHLY DATA'!$B79)</f>
        <v>295</v>
      </c>
      <c r="FN79" s="78">
        <f>AVERAGEIFS('WEEKLY DATA'!FN$11:FN$14576,'WEEKLY DATA'!$A$11:$A$14576,'MONTHLY DATA'!$A79,'WEEKLY DATA'!$B$11:$B$14576,'MONTHLY DATA'!$B79)</f>
        <v>290</v>
      </c>
      <c r="FO79" s="154">
        <f t="shared" si="98"/>
        <v>0.11004784688995217</v>
      </c>
      <c r="FP79" s="78">
        <f>AVERAGEIFS('WEEKLY DATA'!FP$11:FP$14576,'WEEKLY DATA'!$A$11:$A$14576,'MONTHLY DATA'!$A79,'WEEKLY DATA'!$B$11:$B$14576,'MONTHLY DATA'!$B79)</f>
        <v>296.875</v>
      </c>
      <c r="FQ79" s="78">
        <f>AVERAGEIFS('WEEKLY DATA'!FQ$11:FQ$14576,'WEEKLY DATA'!$A$11:$A$14576,'MONTHLY DATA'!$A79,'WEEKLY DATA'!$B$11:$B$14576,'MONTHLY DATA'!$B79)</f>
        <v>306.875</v>
      </c>
      <c r="FR79" s="78">
        <f>AVERAGEIFS('WEEKLY DATA'!FR$11:FR$14576,'WEEKLY DATA'!$A$11:$A$14576,'MONTHLY DATA'!$A79,'WEEKLY DATA'!$B$11:$B$14576,'MONTHLY DATA'!$B79)</f>
        <v>301.875</v>
      </c>
      <c r="FS79" s="154">
        <f t="shared" si="99"/>
        <v>5.6892778993435478E-2</v>
      </c>
      <c r="FT79" s="78">
        <f>AVERAGEIFS('WEEKLY DATA'!FT$11:FT$14576,'WEEKLY DATA'!$A$11:$A$14576,'MONTHLY DATA'!$A79,'WEEKLY DATA'!$B$11:$B$14576,'MONTHLY DATA'!$B79)</f>
        <v>295</v>
      </c>
      <c r="FU79" s="78">
        <f>AVERAGEIFS('WEEKLY DATA'!FU$11:FU$14576,'WEEKLY DATA'!$A$11:$A$14576,'MONTHLY DATA'!$A79,'WEEKLY DATA'!$B$11:$B$14576,'MONTHLY DATA'!$B79)</f>
        <v>305</v>
      </c>
      <c r="FV79" s="78">
        <f>AVERAGEIFS('WEEKLY DATA'!FV$11:FV$14576,'WEEKLY DATA'!$A$11:$A$14576,'MONTHLY DATA'!$A79,'WEEKLY DATA'!$B$11:$B$14576,'MONTHLY DATA'!$B79)</f>
        <v>300</v>
      </c>
      <c r="FW79" s="154">
        <f t="shared" si="100"/>
        <v>-6.0665362035225101E-2</v>
      </c>
      <c r="FX79" s="78">
        <f>AVERAGEIFS('WEEKLY DATA'!FX$11:FX$14576,'WEEKLY DATA'!$A$11:$A$14576,'MONTHLY DATA'!$A79,'WEEKLY DATA'!$B$11:$B$14576,'MONTHLY DATA'!$B79)</f>
        <v>379.375</v>
      </c>
      <c r="FY79" s="78">
        <f>AVERAGEIFS('WEEKLY DATA'!FY$11:FY$14576,'WEEKLY DATA'!$A$11:$A$14576,'MONTHLY DATA'!$A79,'WEEKLY DATA'!$B$11:$B$14576,'MONTHLY DATA'!$B79)</f>
        <v>389.375</v>
      </c>
      <c r="FZ79" s="78">
        <f>AVERAGEIFS('WEEKLY DATA'!FZ$11:FZ$14576,'WEEKLY DATA'!$A$11:$A$14576,'MONTHLY DATA'!$A79,'WEEKLY DATA'!$B$11:$B$14576,'MONTHLY DATA'!$B79)</f>
        <v>384.375</v>
      </c>
      <c r="GA79" s="154">
        <f t="shared" si="101"/>
        <v>0.62698412698412698</v>
      </c>
      <c r="GB79" s="78">
        <f>AVERAGEIFS('WEEKLY DATA'!GB$11:GB$14576,'WEEKLY DATA'!$A$11:$A$14576,'MONTHLY DATA'!$A79,'WEEKLY DATA'!$B$11:$B$14576,'MONTHLY DATA'!$B79)</f>
        <v>323.125</v>
      </c>
      <c r="GC79" s="78">
        <f>AVERAGEIFS('WEEKLY DATA'!GC$11:GC$14576,'WEEKLY DATA'!$A$11:$A$14576,'MONTHLY DATA'!$A79,'WEEKLY DATA'!$B$11:$B$14576,'MONTHLY DATA'!$B79)</f>
        <v>333.125</v>
      </c>
      <c r="GD79" s="78">
        <f>AVERAGEIFS('WEEKLY DATA'!GD$11:GD$14576,'WEEKLY DATA'!$A$11:$A$14576,'MONTHLY DATA'!$A79,'WEEKLY DATA'!$B$11:$B$14576,'MONTHLY DATA'!$B79)</f>
        <v>328.125</v>
      </c>
      <c r="GE79" s="154">
        <f t="shared" si="102"/>
        <v>-2.4163568773234223E-2</v>
      </c>
      <c r="GF79" s="169">
        <f>AVERAGEIFS('WEEKLY DATA'!GF$11:GF$14576,'WEEKLY DATA'!$A$11:$A$14576,'MONTHLY DATA'!$A79,'WEEKLY DATA'!$B$11:$B$14576,'MONTHLY DATA'!$B79)</f>
        <v>320.625</v>
      </c>
      <c r="GG79" s="78">
        <f>AVERAGEIFS('WEEKLY DATA'!GG$11:GG$14576,'WEEKLY DATA'!$A$11:$A$14576,'MONTHLY DATA'!$A79,'WEEKLY DATA'!$B$11:$B$14576,'MONTHLY DATA'!$B79)</f>
        <v>330.625</v>
      </c>
      <c r="GH79" s="78">
        <f>AVERAGEIFS('WEEKLY DATA'!GH$11:GH$14576,'WEEKLY DATA'!$A$11:$A$14576,'MONTHLY DATA'!$A79,'WEEKLY DATA'!$B$11:$B$14576,'MONTHLY DATA'!$B79)</f>
        <v>325.625</v>
      </c>
      <c r="GI79" s="154">
        <f t="shared" si="103"/>
        <v>-5.7866184448462921E-2</v>
      </c>
      <c r="GJ79" s="78">
        <f>AVERAGEIFS('WEEKLY DATA'!GJ$11:GJ$14576,'WEEKLY DATA'!$A$11:$A$14576,'MONTHLY DATA'!$A79,'WEEKLY DATA'!$B$11:$B$14576,'MONTHLY DATA'!$B79)</f>
        <v>321.875</v>
      </c>
      <c r="GK79" s="78">
        <f>AVERAGEIFS('WEEKLY DATA'!GK$11:GK$14576,'WEEKLY DATA'!$A$11:$A$14576,'MONTHLY DATA'!$A79,'WEEKLY DATA'!$B$11:$B$14576,'MONTHLY DATA'!$B79)</f>
        <v>331.875</v>
      </c>
      <c r="GL79" s="78">
        <f>AVERAGEIFS('WEEKLY DATA'!GL$11:GL$14576,'WEEKLY DATA'!$A$11:$A$14576,'MONTHLY DATA'!$A79,'WEEKLY DATA'!$B$11:$B$14576,'MONTHLY DATA'!$B79)</f>
        <v>326.875</v>
      </c>
      <c r="GM79" s="154">
        <f t="shared" si="104"/>
        <v>-4.2124542124542086E-2</v>
      </c>
      <c r="GN79" s="78">
        <f>AVERAGEIFS('WEEKLY DATA'!GN$11:GN$14576,'WEEKLY DATA'!$A$11:$A$14576,'MONTHLY DATA'!$A79,'WEEKLY DATA'!$B$11:$B$14576,'MONTHLY DATA'!$B79)</f>
        <v>495</v>
      </c>
      <c r="GO79" s="78">
        <f>AVERAGEIFS('WEEKLY DATA'!GO$11:GO$14576,'WEEKLY DATA'!$A$11:$A$14576,'MONTHLY DATA'!$A79,'WEEKLY DATA'!$B$11:$B$14576,'MONTHLY DATA'!$B79)</f>
        <v>505</v>
      </c>
      <c r="GP79" s="78">
        <f>AVERAGEIFS('WEEKLY DATA'!GP$11:GP$14576,'WEEKLY DATA'!$A$11:$A$14576,'MONTHLY DATA'!$A79,'WEEKLY DATA'!$B$11:$B$14576,'MONTHLY DATA'!$B79)</f>
        <v>500</v>
      </c>
      <c r="GQ79" s="154">
        <f t="shared" si="105"/>
        <v>0</v>
      </c>
      <c r="GR79" s="78"/>
    </row>
    <row r="80" spans="1:200" ht="15.75" x14ac:dyDescent="0.25">
      <c r="A80">
        <f t="shared" si="55"/>
        <v>10</v>
      </c>
      <c r="B80">
        <f t="shared" si="56"/>
        <v>2015</v>
      </c>
      <c r="C80" s="86">
        <v>42278</v>
      </c>
      <c r="D80" s="78">
        <f>AVERAGEIFS('WEEKLY DATA'!D$11:D$14576,'WEEKLY DATA'!$A$11:$A$14576,'MONTHLY DATA'!$A80,'WEEKLY DATA'!$B$11:$B$14576,'MONTHLY DATA'!$B80)</f>
        <v>351.5</v>
      </c>
      <c r="E80" s="78">
        <f>AVERAGEIFS('WEEKLY DATA'!E$11:E$14576,'WEEKLY DATA'!$A$11:$A$14576,'MONTHLY DATA'!$A80,'WEEKLY DATA'!$B$11:$B$14576,'MONTHLY DATA'!$B80)</f>
        <v>361.5</v>
      </c>
      <c r="F80" s="78">
        <f>AVERAGEIFS('WEEKLY DATA'!F$11:F$14576,'WEEKLY DATA'!$A$11:$A$14576,'MONTHLY DATA'!$A80,'WEEKLY DATA'!$B$11:$B$14576,'MONTHLY DATA'!$B80)</f>
        <v>356.5</v>
      </c>
      <c r="G80" s="154">
        <f t="shared" si="57"/>
        <v>2.5899280575539585E-2</v>
      </c>
      <c r="H80" s="169">
        <f>AVERAGEIFS('WEEKLY DATA'!H$11:H$14576,'WEEKLY DATA'!$A$11:$A$14576,'MONTHLY DATA'!$A80,'WEEKLY DATA'!$B$11:$B$14576,'MONTHLY DATA'!$B80)</f>
        <v>417.5</v>
      </c>
      <c r="I80" s="78">
        <f>AVERAGEIFS('WEEKLY DATA'!I$11:I$14576,'WEEKLY DATA'!$A$11:$A$14576,'MONTHLY DATA'!$A80,'WEEKLY DATA'!$B$11:$B$14576,'MONTHLY DATA'!$B80)</f>
        <v>427.5</v>
      </c>
      <c r="J80" s="78">
        <f>AVERAGEIFS('WEEKLY DATA'!J$11:J$14576,'WEEKLY DATA'!$A$11:$A$14576,'MONTHLY DATA'!$A80,'WEEKLY DATA'!$B$11:$B$14576,'MONTHLY DATA'!$B80)</f>
        <v>422.5</v>
      </c>
      <c r="K80" s="154">
        <f t="shared" si="58"/>
        <v>-4.6544428772919644E-2</v>
      </c>
      <c r="L80" s="169">
        <f>AVERAGEIFS('WEEKLY DATA'!L$11:L$14576,'WEEKLY DATA'!$A$11:$A$14576,'MONTHLY DATA'!$A80,'WEEKLY DATA'!$B$11:$B$14576,'MONTHLY DATA'!$B80)</f>
        <v>360</v>
      </c>
      <c r="M80" s="78">
        <f>AVERAGEIFS('WEEKLY DATA'!M$11:M$14576,'WEEKLY DATA'!$A$11:$A$14576,'MONTHLY DATA'!$A80,'WEEKLY DATA'!$B$11:$B$14576,'MONTHLY DATA'!$B80)</f>
        <v>370</v>
      </c>
      <c r="N80" s="78">
        <f>AVERAGEIFS('WEEKLY DATA'!N$11:N$14576,'WEEKLY DATA'!$A$11:$A$14576,'MONTHLY DATA'!$A80,'WEEKLY DATA'!$B$11:$B$14576,'MONTHLY DATA'!$B80)</f>
        <v>365</v>
      </c>
      <c r="O80" s="154">
        <f t="shared" si="59"/>
        <v>5.1635111876076056E-3</v>
      </c>
      <c r="P80" s="169">
        <f>AVERAGEIFS('WEEKLY DATA'!P$11:P$14576,'WEEKLY DATA'!$A$11:$A$14576,'MONTHLY DATA'!$A80,'WEEKLY DATA'!$B$11:$B$14576,'MONTHLY DATA'!$B80)</f>
        <v>325</v>
      </c>
      <c r="Q80" s="78">
        <f>AVERAGEIFS('WEEKLY DATA'!Q$11:Q$14576,'WEEKLY DATA'!$A$11:$A$14576,'MONTHLY DATA'!$A80,'WEEKLY DATA'!$B$11:$B$14576,'MONTHLY DATA'!$B80)</f>
        <v>335</v>
      </c>
      <c r="R80" s="78">
        <f>AVERAGEIFS('WEEKLY DATA'!R$11:R$14576,'WEEKLY DATA'!$A$11:$A$14576,'MONTHLY DATA'!$A80,'WEEKLY DATA'!$B$11:$B$14576,'MONTHLY DATA'!$B80)</f>
        <v>330</v>
      </c>
      <c r="S80" s="154">
        <f t="shared" si="60"/>
        <v>-7.5187969924812581E-3</v>
      </c>
      <c r="T80" s="169">
        <f>AVERAGEIFS('WEEKLY DATA'!T$11:T$14576,'WEEKLY DATA'!$A$11:$A$14576,'MONTHLY DATA'!$A80,'WEEKLY DATA'!$B$11:$B$14576,'MONTHLY DATA'!$B80)</f>
        <v>301.5</v>
      </c>
      <c r="U80" s="78">
        <f>AVERAGEIFS('WEEKLY DATA'!U$11:U$14576,'WEEKLY DATA'!$A$11:$A$14576,'MONTHLY DATA'!$A80,'WEEKLY DATA'!$B$11:$B$14576,'MONTHLY DATA'!$B80)</f>
        <v>311.5</v>
      </c>
      <c r="V80" s="78">
        <f>AVERAGEIFS('WEEKLY DATA'!V$11:V$14576,'WEEKLY DATA'!$A$11:$A$14576,'MONTHLY DATA'!$A80,'WEEKLY DATA'!$B$11:$B$14576,'MONTHLY DATA'!$B80)</f>
        <v>306.5</v>
      </c>
      <c r="W80" s="154">
        <f t="shared" si="61"/>
        <v>-5.3281853281853309E-2</v>
      </c>
      <c r="X80" s="169">
        <f>AVERAGEIFS('WEEKLY DATA'!X$11:X$14576,'WEEKLY DATA'!$A$11:$A$14576,'MONTHLY DATA'!$A80,'WEEKLY DATA'!$B$11:$B$14576,'MONTHLY DATA'!$B80)</f>
        <v>267.5</v>
      </c>
      <c r="Y80" s="78">
        <f>AVERAGEIFS('WEEKLY DATA'!Y$11:Y$14576,'WEEKLY DATA'!$A$11:$A$14576,'MONTHLY DATA'!$A80,'WEEKLY DATA'!$B$11:$B$14576,'MONTHLY DATA'!$B80)</f>
        <v>277.5</v>
      </c>
      <c r="Z80" s="78">
        <f>AVERAGEIFS('WEEKLY DATA'!Z$11:Z$14576,'WEEKLY DATA'!$A$11:$A$14576,'MONTHLY DATA'!$A80,'WEEKLY DATA'!$B$11:$B$14576,'MONTHLY DATA'!$B80)</f>
        <v>272.5</v>
      </c>
      <c r="AA80" s="154">
        <f t="shared" si="62"/>
        <v>-7.0362473347547971E-2</v>
      </c>
      <c r="AB80" s="169">
        <f>AVERAGEIFS('WEEKLY DATA'!AB$11:AB$14576,'WEEKLY DATA'!$A$11:$A$14576,'MONTHLY DATA'!$A80,'WEEKLY DATA'!$B$11:$B$14576,'MONTHLY DATA'!$B80)</f>
        <v>323.5</v>
      </c>
      <c r="AC80" s="78">
        <f>AVERAGEIFS('WEEKLY DATA'!AC$11:AC$14576,'WEEKLY DATA'!$A$11:$A$14576,'MONTHLY DATA'!$A80,'WEEKLY DATA'!$B$11:$B$14576,'MONTHLY DATA'!$B80)</f>
        <v>333.5</v>
      </c>
      <c r="AD80" s="78">
        <f>AVERAGEIFS('WEEKLY DATA'!AD$11:AD$14576,'WEEKLY DATA'!$A$11:$A$14576,'MONTHLY DATA'!$A80,'WEEKLY DATA'!$B$11:$B$14576,'MONTHLY DATA'!$B80)</f>
        <v>328.5</v>
      </c>
      <c r="AE80" s="154">
        <f t="shared" si="63"/>
        <v>-1.7570093457943914E-2</v>
      </c>
      <c r="AF80" s="169">
        <f>AVERAGEIFS('WEEKLY DATA'!AF$11:AF$14576,'WEEKLY DATA'!$A$11:$A$14576,'MONTHLY DATA'!$A80,'WEEKLY DATA'!$B$11:$B$14576,'MONTHLY DATA'!$B80)</f>
        <v>278.5</v>
      </c>
      <c r="AG80" s="78">
        <f>AVERAGEIFS('WEEKLY DATA'!AG$11:AG$14576,'WEEKLY DATA'!$A$11:$A$14576,'MONTHLY DATA'!$A80,'WEEKLY DATA'!$B$11:$B$14576,'MONTHLY DATA'!$B80)</f>
        <v>288.5</v>
      </c>
      <c r="AH80" s="78">
        <f>AVERAGEIFS('WEEKLY DATA'!AH$11:AH$14576,'WEEKLY DATA'!$A$11:$A$14576,'MONTHLY DATA'!$A80,'WEEKLY DATA'!$B$11:$B$14576,'MONTHLY DATA'!$B80)</f>
        <v>283.5</v>
      </c>
      <c r="AI80" s="154">
        <f t="shared" si="64"/>
        <v>-1.1764705882352899E-2</v>
      </c>
      <c r="AJ80" s="169">
        <f>AVERAGEIFS('WEEKLY DATA'!AJ$11:AJ$14576,'WEEKLY DATA'!$A$11:$A$14576,'MONTHLY DATA'!$A80,'WEEKLY DATA'!$B$11:$B$14576,'MONTHLY DATA'!$B80)</f>
        <v>327.5</v>
      </c>
      <c r="AK80" s="78">
        <f>AVERAGEIFS('WEEKLY DATA'!AK$11:AK$14576,'WEEKLY DATA'!$A$11:$A$14576,'MONTHLY DATA'!$A80,'WEEKLY DATA'!$B$11:$B$14576,'MONTHLY DATA'!$B80)</f>
        <v>337.5</v>
      </c>
      <c r="AL80" s="78">
        <f>AVERAGEIFS('WEEKLY DATA'!AL$11:AL$14576,'WEEKLY DATA'!$A$11:$A$14576,'MONTHLY DATA'!$A80,'WEEKLY DATA'!$B$11:$B$14576,'MONTHLY DATA'!$B80)</f>
        <v>332.5</v>
      </c>
      <c r="AM80" s="154">
        <f t="shared" si="65"/>
        <v>-3.4482758620689613E-2</v>
      </c>
      <c r="AN80" s="169">
        <f>AVERAGEIFS('WEEKLY DATA'!AN$11:AN$14576,'WEEKLY DATA'!$A$11:$A$14576,'MONTHLY DATA'!$A80,'WEEKLY DATA'!$B$11:$B$14576,'MONTHLY DATA'!$B80)</f>
        <v>294.5</v>
      </c>
      <c r="AO80" s="78">
        <f>AVERAGEIFS('WEEKLY DATA'!AO$11:AO$14576,'WEEKLY DATA'!$A$11:$A$14576,'MONTHLY DATA'!$A80,'WEEKLY DATA'!$B$11:$B$14576,'MONTHLY DATA'!$B80)</f>
        <v>304.5</v>
      </c>
      <c r="AP80" s="78">
        <f>AVERAGEIFS('WEEKLY DATA'!AP$11:AP$14576,'WEEKLY DATA'!$A$11:$A$14576,'MONTHLY DATA'!$A80,'WEEKLY DATA'!$B$11:$B$14576,'MONTHLY DATA'!$B80)</f>
        <v>299.5</v>
      </c>
      <c r="AQ80" s="154">
        <f t="shared" si="66"/>
        <v>-3.3870967741935432E-2</v>
      </c>
      <c r="AR80" s="169">
        <f>AVERAGEIFS('WEEKLY DATA'!AR$11:AR$14576,'WEEKLY DATA'!$A$11:$A$14576,'MONTHLY DATA'!$A80,'WEEKLY DATA'!$B$11:$B$14576,'MONTHLY DATA'!$B80)</f>
        <v>349</v>
      </c>
      <c r="AS80" s="78">
        <f>AVERAGEIFS('WEEKLY DATA'!AS$11:AS$14576,'WEEKLY DATA'!$A$11:$A$14576,'MONTHLY DATA'!$A80,'WEEKLY DATA'!$B$11:$B$14576,'MONTHLY DATA'!$B80)</f>
        <v>359</v>
      </c>
      <c r="AT80" s="78">
        <f>AVERAGEIFS('WEEKLY DATA'!AT$11:AT$14576,'WEEKLY DATA'!$A$11:$A$14576,'MONTHLY DATA'!$A80,'WEEKLY DATA'!$B$11:$B$14576,'MONTHLY DATA'!$B80)</f>
        <v>354</v>
      </c>
      <c r="AU80" s="154">
        <f t="shared" si="67"/>
        <v>-4.5694200351493741E-3</v>
      </c>
      <c r="AV80" s="169">
        <f>AVERAGEIFS('WEEKLY DATA'!AV$11:AV$14576,'WEEKLY DATA'!$A$11:$A$14576,'MONTHLY DATA'!$A80,'WEEKLY DATA'!$B$11:$B$14576,'MONTHLY DATA'!$B80)</f>
        <v>299</v>
      </c>
      <c r="AW80" s="78">
        <f>AVERAGEIFS('WEEKLY DATA'!AW$11:AW$14576,'WEEKLY DATA'!$A$11:$A$14576,'MONTHLY DATA'!$A80,'WEEKLY DATA'!$B$11:$B$14576,'MONTHLY DATA'!$B80)</f>
        <v>309</v>
      </c>
      <c r="AX80" s="78">
        <f>AVERAGEIFS('WEEKLY DATA'!AX$11:AX$14576,'WEEKLY DATA'!$A$11:$A$14576,'MONTHLY DATA'!$A80,'WEEKLY DATA'!$B$11:$B$14576,'MONTHLY DATA'!$B80)</f>
        <v>304</v>
      </c>
      <c r="AY80" s="154">
        <f t="shared" si="68"/>
        <v>2.8865979381442752E-3</v>
      </c>
      <c r="AZ80" s="169">
        <f>AVERAGEIFS('WEEKLY DATA'!AZ$11:AZ$14576,'WEEKLY DATA'!$A$11:$A$14576,'MONTHLY DATA'!$A80,'WEEKLY DATA'!$B$11:$B$14576,'MONTHLY DATA'!$B80)</f>
        <v>295</v>
      </c>
      <c r="BA80" s="78">
        <f>AVERAGEIFS('WEEKLY DATA'!BA$11:BA$14576,'WEEKLY DATA'!$A$11:$A$14576,'MONTHLY DATA'!$A80,'WEEKLY DATA'!$B$11:$B$14576,'MONTHLY DATA'!$B80)</f>
        <v>305</v>
      </c>
      <c r="BB80" s="78">
        <f>AVERAGEIFS('WEEKLY DATA'!BB$11:BB$14576,'WEEKLY DATA'!$A$11:$A$14576,'MONTHLY DATA'!$A80,'WEEKLY DATA'!$B$11:$B$14576,'MONTHLY DATA'!$B80)</f>
        <v>300</v>
      </c>
      <c r="BC80" s="154">
        <f t="shared" si="69"/>
        <v>4.5751633986928164E-2</v>
      </c>
      <c r="BD80" s="169">
        <f>AVERAGEIFS('WEEKLY DATA'!BD$11:BD$14576,'WEEKLY DATA'!$A$11:$A$14576,'MONTHLY DATA'!$A80,'WEEKLY DATA'!$B$11:$B$14576,'MONTHLY DATA'!$B80)</f>
        <v>254</v>
      </c>
      <c r="BE80" s="78">
        <f>AVERAGEIFS('WEEKLY DATA'!BE$11:BE$14576,'WEEKLY DATA'!$A$11:$A$14576,'MONTHLY DATA'!$A80,'WEEKLY DATA'!$B$11:$B$14576,'MONTHLY DATA'!$B80)</f>
        <v>264</v>
      </c>
      <c r="BF80" s="78">
        <f>AVERAGEIFS('WEEKLY DATA'!BF$11:BF$14576,'WEEKLY DATA'!$A$11:$A$14576,'MONTHLY DATA'!$A80,'WEEKLY DATA'!$B$11:$B$14576,'MONTHLY DATA'!$B80)</f>
        <v>259</v>
      </c>
      <c r="BG80" s="154">
        <f t="shared" si="70"/>
        <v>9.6618357487932016E-4</v>
      </c>
      <c r="BH80" s="169">
        <f>AVERAGEIFS('WEEKLY DATA'!BH$11:BH$14576,'WEEKLY DATA'!$A$11:$A$14576,'MONTHLY DATA'!$A80,'WEEKLY DATA'!$B$11:$B$14576,'MONTHLY DATA'!$B80)</f>
        <v>325</v>
      </c>
      <c r="BI80" s="78">
        <f>AVERAGEIFS('WEEKLY DATA'!BI$11:BI$14576,'WEEKLY DATA'!$A$11:$A$14576,'MONTHLY DATA'!$A80,'WEEKLY DATA'!$B$11:$B$14576,'MONTHLY DATA'!$B80)</f>
        <v>335</v>
      </c>
      <c r="BJ80" s="78">
        <f>AVERAGEIFS('WEEKLY DATA'!BJ$11:BJ$14576,'WEEKLY DATA'!$A$11:$A$14576,'MONTHLY DATA'!$A80,'WEEKLY DATA'!$B$11:$B$14576,'MONTHLY DATA'!$B80)</f>
        <v>330</v>
      </c>
      <c r="BK80" s="154">
        <f t="shared" si="71"/>
        <v>4.1420118343195256E-2</v>
      </c>
      <c r="BL80" s="169">
        <f>AVERAGEIFS('WEEKLY DATA'!BL$11:BL$14576,'WEEKLY DATA'!$A$11:$A$14576,'MONTHLY DATA'!$A80,'WEEKLY DATA'!$B$11:$B$14576,'MONTHLY DATA'!$B80)</f>
        <v>276.5</v>
      </c>
      <c r="BM80" s="78">
        <f>AVERAGEIFS('WEEKLY DATA'!BM$11:BM$14576,'WEEKLY DATA'!$A$11:$A$14576,'MONTHLY DATA'!$A80,'WEEKLY DATA'!$B$11:$B$14576,'MONTHLY DATA'!$B80)</f>
        <v>286.5</v>
      </c>
      <c r="BN80" s="78">
        <f>AVERAGEIFS('WEEKLY DATA'!BN$11:BN$14576,'WEEKLY DATA'!$A$11:$A$14576,'MONTHLY DATA'!$A80,'WEEKLY DATA'!$B$11:$B$14576,'MONTHLY DATA'!$B80)</f>
        <v>281.5</v>
      </c>
      <c r="BO80" s="154">
        <f t="shared" si="72"/>
        <v>2.5968109339407741E-2</v>
      </c>
      <c r="BP80" s="78">
        <f>AVERAGEIFS('WEEKLY DATA'!BP$11:BP$14576,'WEEKLY DATA'!$A$11:$A$14576,'MONTHLY DATA'!$A80,'WEEKLY DATA'!$B$11:$B$14576,'MONTHLY DATA'!$B80)</f>
        <v>335</v>
      </c>
      <c r="BQ80" s="78">
        <f>AVERAGEIFS('WEEKLY DATA'!BQ$11:BQ$14576,'WEEKLY DATA'!$A$11:$A$14576,'MONTHLY DATA'!$A80,'WEEKLY DATA'!$B$11:$B$14576,'MONTHLY DATA'!$B80)</f>
        <v>345</v>
      </c>
      <c r="BR80" s="78">
        <f>AVERAGEIFS('WEEKLY DATA'!BR$11:BR$14576,'WEEKLY DATA'!$A$11:$A$14576,'MONTHLY DATA'!$A80,'WEEKLY DATA'!$B$11:$B$14576,'MONTHLY DATA'!$B80)</f>
        <v>340</v>
      </c>
      <c r="BS80" s="154">
        <f t="shared" si="73"/>
        <v>4.0152963671128195E-2</v>
      </c>
      <c r="BT80" s="78">
        <f>AVERAGEIFS('WEEKLY DATA'!BT$11:BT$14576,'WEEKLY DATA'!$A$11:$A$14576,'MONTHLY DATA'!$A80,'WEEKLY DATA'!$B$11:$B$14576,'MONTHLY DATA'!$B80)</f>
        <v>294</v>
      </c>
      <c r="BU80" s="78">
        <f>AVERAGEIFS('WEEKLY DATA'!BU$11:BU$14576,'WEEKLY DATA'!$A$11:$A$14576,'MONTHLY DATA'!$A80,'WEEKLY DATA'!$B$11:$B$14576,'MONTHLY DATA'!$B80)</f>
        <v>304</v>
      </c>
      <c r="BV80" s="78">
        <f>AVERAGEIFS('WEEKLY DATA'!BV$11:BV$14576,'WEEKLY DATA'!$A$11:$A$14576,'MONTHLY DATA'!$A80,'WEEKLY DATA'!$B$11:$B$14576,'MONTHLY DATA'!$B80)</f>
        <v>299</v>
      </c>
      <c r="BW80" s="154">
        <f t="shared" si="74"/>
        <v>8.3682008368191063E-4</v>
      </c>
      <c r="BX80" s="78">
        <f>AVERAGEIFS('WEEKLY DATA'!BX$11:BX$14576,'WEEKLY DATA'!$A$11:$A$14576,'MONTHLY DATA'!$A80,'WEEKLY DATA'!$B$11:$B$14576,'MONTHLY DATA'!$B80)</f>
        <v>312.5</v>
      </c>
      <c r="BY80" s="78">
        <f>AVERAGEIFS('WEEKLY DATA'!BY$11:BY$14576,'WEEKLY DATA'!$A$11:$A$14576,'MONTHLY DATA'!$A80,'WEEKLY DATA'!$B$11:$B$14576,'MONTHLY DATA'!$B80)</f>
        <v>322.5</v>
      </c>
      <c r="BZ80" s="78">
        <f>AVERAGEIFS('WEEKLY DATA'!BZ$11:BZ$14576,'WEEKLY DATA'!$A$11:$A$14576,'MONTHLY DATA'!$A80,'WEEKLY DATA'!$B$11:$B$14576,'MONTHLY DATA'!$B80)</f>
        <v>317.5</v>
      </c>
      <c r="CA80" s="154">
        <f t="shared" si="75"/>
        <v>2.008032128514059E-2</v>
      </c>
      <c r="CB80" s="78">
        <f>AVERAGEIFS('WEEKLY DATA'!CB$11:CB$14576,'WEEKLY DATA'!$A$11:$A$14576,'MONTHLY DATA'!$A80,'WEEKLY DATA'!$B$11:$B$14576,'MONTHLY DATA'!$B80)</f>
        <v>470</v>
      </c>
      <c r="CC80" s="78">
        <f>AVERAGEIFS('WEEKLY DATA'!CC$11:CC$14576,'WEEKLY DATA'!$A$11:$A$14576,'MONTHLY DATA'!$A80,'WEEKLY DATA'!$B$11:$B$14576,'MONTHLY DATA'!$B80)</f>
        <v>480</v>
      </c>
      <c r="CD80" s="78">
        <f>AVERAGEIFS('WEEKLY DATA'!CD$11:CD$14576,'WEEKLY DATA'!$A$11:$A$14576,'MONTHLY DATA'!$A80,'WEEKLY DATA'!$B$11:$B$14576,'MONTHLY DATA'!$B80)</f>
        <v>475</v>
      </c>
      <c r="CE80" s="154">
        <f t="shared" si="76"/>
        <v>0</v>
      </c>
      <c r="CF80" s="78">
        <f>AVERAGEIFS('WEEKLY DATA'!CF$11:CF$14576,'WEEKLY DATA'!$A$11:$A$14576,'MONTHLY DATA'!$A80,'WEEKLY DATA'!$B$11:$B$14576,'MONTHLY DATA'!$B80)</f>
        <v>307</v>
      </c>
      <c r="CG80" s="78">
        <f>AVERAGEIFS('WEEKLY DATA'!CG$11:CG$14576,'WEEKLY DATA'!$A$11:$A$14576,'MONTHLY DATA'!$A80,'WEEKLY DATA'!$B$11:$B$14576,'MONTHLY DATA'!$B80)</f>
        <v>317</v>
      </c>
      <c r="CH80" s="78">
        <f>AVERAGEIFS('WEEKLY DATA'!CH$11:CH$14576,'WEEKLY DATA'!$A$11:$A$14576,'MONTHLY DATA'!$A80,'WEEKLY DATA'!$B$11:$B$14576,'MONTHLY DATA'!$B80)</f>
        <v>312</v>
      </c>
      <c r="CI80" s="154">
        <f t="shared" si="77"/>
        <v>6.4392324093816677E-2</v>
      </c>
      <c r="CJ80" s="78">
        <f>AVERAGEIFS('WEEKLY DATA'!CJ$11:CJ$14576,'WEEKLY DATA'!$A$11:$A$14576,'MONTHLY DATA'!$A80,'WEEKLY DATA'!$B$11:$B$14576,'MONTHLY DATA'!$B80)</f>
        <v>265</v>
      </c>
      <c r="CK80" s="78">
        <f>AVERAGEIFS('WEEKLY DATA'!CK$11:CK$14576,'WEEKLY DATA'!$A$11:$A$14576,'MONTHLY DATA'!$A80,'WEEKLY DATA'!$B$11:$B$14576,'MONTHLY DATA'!$B80)</f>
        <v>275</v>
      </c>
      <c r="CL80" s="78">
        <f>AVERAGEIFS('WEEKLY DATA'!CL$11:CL$14576,'WEEKLY DATA'!$A$11:$A$14576,'MONTHLY DATA'!$A80,'WEEKLY DATA'!$B$11:$B$14576,'MONTHLY DATA'!$B80)</f>
        <v>270</v>
      </c>
      <c r="CM80" s="154">
        <f t="shared" si="78"/>
        <v>-3.3557046979865723E-2</v>
      </c>
      <c r="CN80" s="78">
        <f>AVERAGEIFS('WEEKLY DATA'!CN$11:CN$14576,'WEEKLY DATA'!$A$11:$A$14576,'MONTHLY DATA'!$A80,'WEEKLY DATA'!$B$11:$B$14576,'MONTHLY DATA'!$B80)</f>
        <v>287.5</v>
      </c>
      <c r="CO80" s="78">
        <f>AVERAGEIFS('WEEKLY DATA'!CO$11:CO$14576,'WEEKLY DATA'!$A$11:$A$14576,'MONTHLY DATA'!$A80,'WEEKLY DATA'!$B$11:$B$14576,'MONTHLY DATA'!$B80)</f>
        <v>297.5</v>
      </c>
      <c r="CP80" s="78">
        <f>AVERAGEIFS('WEEKLY DATA'!CP$11:CP$14576,'WEEKLY DATA'!$A$11:$A$14576,'MONTHLY DATA'!$A80,'WEEKLY DATA'!$B$11:$B$14576,'MONTHLY DATA'!$B80)</f>
        <v>292.5</v>
      </c>
      <c r="CQ80" s="154">
        <f t="shared" si="79"/>
        <v>2.1834061135371119E-2</v>
      </c>
      <c r="CR80" s="78">
        <f>AVERAGEIFS('WEEKLY DATA'!CR$11:CR$14576,'WEEKLY DATA'!$A$11:$A$14576,'MONTHLY DATA'!$A80,'WEEKLY DATA'!$B$11:$B$14576,'MONTHLY DATA'!$B80)</f>
        <v>440</v>
      </c>
      <c r="CS80" s="78">
        <f>AVERAGEIFS('WEEKLY DATA'!CS$11:CS$14576,'WEEKLY DATA'!$A$11:$A$14576,'MONTHLY DATA'!$A80,'WEEKLY DATA'!$B$11:$B$14576,'MONTHLY DATA'!$B80)</f>
        <v>450</v>
      </c>
      <c r="CT80" s="78">
        <f>AVERAGEIFS('WEEKLY DATA'!CT$11:CT$14576,'WEEKLY DATA'!$A$11:$A$14576,'MONTHLY DATA'!$A80,'WEEKLY DATA'!$B$11:$B$14576,'MONTHLY DATA'!$B80)</f>
        <v>445</v>
      </c>
      <c r="CU80" s="154">
        <f t="shared" si="80"/>
        <v>0</v>
      </c>
      <c r="CV80" s="169">
        <f>AVERAGEIFS('WEEKLY DATA'!CV$11:CV$14576,'WEEKLY DATA'!$A$11:$A$14576,'MONTHLY DATA'!$A80,'WEEKLY DATA'!$B$11:$B$14576,'MONTHLY DATA'!$B80)</f>
        <v>342</v>
      </c>
      <c r="CW80" s="78">
        <f>AVERAGEIFS('WEEKLY DATA'!CW$11:CW$14576,'WEEKLY DATA'!$A$11:$A$14576,'MONTHLY DATA'!$A80,'WEEKLY DATA'!$B$11:$B$14576,'MONTHLY DATA'!$B80)</f>
        <v>352</v>
      </c>
      <c r="CX80" s="78">
        <f>AVERAGEIFS('WEEKLY DATA'!CX$11:CX$14576,'WEEKLY DATA'!$A$11:$A$14576,'MONTHLY DATA'!$A80,'WEEKLY DATA'!$B$11:$B$14576,'MONTHLY DATA'!$B80)</f>
        <v>347</v>
      </c>
      <c r="CY80" s="154">
        <f t="shared" si="81"/>
        <v>5.7523809523809533E-2</v>
      </c>
      <c r="CZ80" s="169">
        <f>AVERAGEIFS('WEEKLY DATA'!CZ$11:CZ$14576,'WEEKLY DATA'!$A$11:$A$14576,'MONTHLY DATA'!$A80,'WEEKLY DATA'!$B$11:$B$14576,'MONTHLY DATA'!$B80)</f>
        <v>300</v>
      </c>
      <c r="DA80" s="78">
        <f>AVERAGEIFS('WEEKLY DATA'!DA$11:DA$14576,'WEEKLY DATA'!$A$11:$A$14576,'MONTHLY DATA'!$A80,'WEEKLY DATA'!$B$11:$B$14576,'MONTHLY DATA'!$B80)</f>
        <v>310</v>
      </c>
      <c r="DB80" s="78">
        <f>AVERAGEIFS('WEEKLY DATA'!DB$11:DB$14576,'WEEKLY DATA'!$A$11:$A$14576,'MONTHLY DATA'!$A80,'WEEKLY DATA'!$B$11:$B$14576,'MONTHLY DATA'!$B80)</f>
        <v>305</v>
      </c>
      <c r="DC80" s="154">
        <f t="shared" si="82"/>
        <v>-2.9821073558648159E-2</v>
      </c>
      <c r="DD80" s="78">
        <f>AVERAGEIFS('WEEKLY DATA'!DD$11:DD$14576,'WEEKLY DATA'!$A$11:$A$14576,'MONTHLY DATA'!$A80,'WEEKLY DATA'!$B$11:$B$14576,'MONTHLY DATA'!$B80)</f>
        <v>319.5</v>
      </c>
      <c r="DE80" s="78">
        <f>AVERAGEIFS('WEEKLY DATA'!DE$11:DE$14576,'WEEKLY DATA'!$A$11:$A$14576,'MONTHLY DATA'!$A80,'WEEKLY DATA'!$B$11:$B$14576,'MONTHLY DATA'!$B80)</f>
        <v>329.5</v>
      </c>
      <c r="DF80" s="78">
        <f>AVERAGEIFS('WEEKLY DATA'!DF$11:DF$14576,'WEEKLY DATA'!$A$11:$A$14576,'MONTHLY DATA'!$A80,'WEEKLY DATA'!$B$11:$B$14576,'MONTHLY DATA'!$B80)</f>
        <v>324.5</v>
      </c>
      <c r="DG80" s="154">
        <f t="shared" si="83"/>
        <v>1.0116731517509692E-2</v>
      </c>
      <c r="DH80" s="78">
        <f>AVERAGEIFS('WEEKLY DATA'!DH$11:DH$14576,'WEEKLY DATA'!$A$11:$A$14576,'MONTHLY DATA'!$A80,'WEEKLY DATA'!$B$11:$B$14576,'MONTHLY DATA'!$B80)</f>
        <v>455</v>
      </c>
      <c r="DI80" s="78">
        <f>AVERAGEIFS('WEEKLY DATA'!DI$11:DI$14576,'WEEKLY DATA'!$A$11:$A$14576,'MONTHLY DATA'!$A80,'WEEKLY DATA'!$B$11:$B$14576,'MONTHLY DATA'!$B80)</f>
        <v>465</v>
      </c>
      <c r="DJ80" s="78">
        <f>AVERAGEIFS('WEEKLY DATA'!DJ$11:DJ$14576,'WEEKLY DATA'!$A$11:$A$14576,'MONTHLY DATA'!$A80,'WEEKLY DATA'!$B$11:$B$14576,'MONTHLY DATA'!$B80)</f>
        <v>460</v>
      </c>
      <c r="DK80" s="154">
        <f t="shared" si="84"/>
        <v>0</v>
      </c>
      <c r="DL80" s="169">
        <f>AVERAGEIFS('WEEKLY DATA'!DL$11:DL$14576,'WEEKLY DATA'!$A$11:$A$14576,'MONTHLY DATA'!$A80,'WEEKLY DATA'!$B$11:$B$14576,'MONTHLY DATA'!$B80)</f>
        <v>317</v>
      </c>
      <c r="DM80" s="78">
        <f>AVERAGEIFS('WEEKLY DATA'!DM$11:DM$14576,'WEEKLY DATA'!$A$11:$A$14576,'MONTHLY DATA'!$A80,'WEEKLY DATA'!$B$11:$B$14576,'MONTHLY DATA'!$B80)</f>
        <v>327</v>
      </c>
      <c r="DN80" s="78">
        <f>AVERAGEIFS('WEEKLY DATA'!DN$11:DN$14576,'WEEKLY DATA'!$A$11:$A$14576,'MONTHLY DATA'!$A80,'WEEKLY DATA'!$B$11:$B$14576,'MONTHLY DATA'!$B80)</f>
        <v>322</v>
      </c>
      <c r="DO80" s="154">
        <f t="shared" si="85"/>
        <v>6.2268041237113492E-2</v>
      </c>
      <c r="DP80" s="78">
        <f>AVERAGEIFS('WEEKLY DATA'!DP$11:DP$14576,'WEEKLY DATA'!$A$11:$A$14576,'MONTHLY DATA'!$A80,'WEEKLY DATA'!$B$11:$B$14576,'MONTHLY DATA'!$B80)</f>
        <v>275</v>
      </c>
      <c r="DQ80" s="78">
        <f>AVERAGEIFS('WEEKLY DATA'!DQ$11:DQ$14576,'WEEKLY DATA'!$A$11:$A$14576,'MONTHLY DATA'!$A80,'WEEKLY DATA'!$B$11:$B$14576,'MONTHLY DATA'!$B80)</f>
        <v>285</v>
      </c>
      <c r="DR80" s="78">
        <f>AVERAGEIFS('WEEKLY DATA'!DR$11:DR$14576,'WEEKLY DATA'!$A$11:$A$14576,'MONTHLY DATA'!$A80,'WEEKLY DATA'!$B$11:$B$14576,'MONTHLY DATA'!$B80)</f>
        <v>280</v>
      </c>
      <c r="DS80" s="154">
        <f t="shared" si="86"/>
        <v>-3.2397408207343381E-2</v>
      </c>
      <c r="DT80" s="78">
        <f>AVERAGEIFS('WEEKLY DATA'!DT$11:DT$14576,'WEEKLY DATA'!$A$11:$A$14576,'MONTHLY DATA'!$A80,'WEEKLY DATA'!$B$11:$B$14576,'MONTHLY DATA'!$B80)</f>
        <v>297.5</v>
      </c>
      <c r="DU80" s="78">
        <f>AVERAGEIFS('WEEKLY DATA'!DU$11:DU$14576,'WEEKLY DATA'!$A$11:$A$14576,'MONTHLY DATA'!$A80,'WEEKLY DATA'!$B$11:$B$14576,'MONTHLY DATA'!$B80)</f>
        <v>307.5</v>
      </c>
      <c r="DV80" s="78">
        <f>AVERAGEIFS('WEEKLY DATA'!DV$11:DV$14576,'WEEKLY DATA'!$A$11:$A$14576,'MONTHLY DATA'!$A80,'WEEKLY DATA'!$B$11:$B$14576,'MONTHLY DATA'!$B80)</f>
        <v>302.5</v>
      </c>
      <c r="DW80" s="154">
        <f t="shared" si="87"/>
        <v>2.1097046413502074E-2</v>
      </c>
      <c r="DX80" s="78">
        <f>AVERAGEIFS('WEEKLY DATA'!DX$11:DX$14576,'WEEKLY DATA'!$A$11:$A$14576,'MONTHLY DATA'!$A80,'WEEKLY DATA'!$B$11:$B$14576,'MONTHLY DATA'!$B80)</f>
        <v>465</v>
      </c>
      <c r="DY80" s="78">
        <f>AVERAGEIFS('WEEKLY DATA'!DY$11:DY$14576,'WEEKLY DATA'!$A$11:$A$14576,'MONTHLY DATA'!$A80,'WEEKLY DATA'!$B$11:$B$14576,'MONTHLY DATA'!$B80)</f>
        <v>475</v>
      </c>
      <c r="DZ80" s="78">
        <f>AVERAGEIFS('WEEKLY DATA'!DZ$11:DZ$14576,'WEEKLY DATA'!$A$11:$A$14576,'MONTHLY DATA'!$A80,'WEEKLY DATA'!$B$11:$B$14576,'MONTHLY DATA'!$B80)</f>
        <v>470</v>
      </c>
      <c r="EA80" s="154">
        <f t="shared" si="88"/>
        <v>0</v>
      </c>
      <c r="EB80" s="78">
        <f>AVERAGEIFS('WEEKLY DATA'!EB$11:EB$14576,'WEEKLY DATA'!$A$11:$A$14576,'MONTHLY DATA'!$A80,'WEEKLY DATA'!$B$11:$B$14576,'MONTHLY DATA'!$B80)</f>
        <v>307</v>
      </c>
      <c r="EC80" s="78">
        <f>AVERAGEIFS('WEEKLY DATA'!EC$11:EC$14576,'WEEKLY DATA'!$A$11:$A$14576,'MONTHLY DATA'!$A80,'WEEKLY DATA'!$B$11:$B$14576,'MONTHLY DATA'!$B80)</f>
        <v>317</v>
      </c>
      <c r="ED80" s="78">
        <f>AVERAGEIFS('WEEKLY DATA'!ED$11:ED$14576,'WEEKLY DATA'!$A$11:$A$14576,'MONTHLY DATA'!$A80,'WEEKLY DATA'!$B$11:$B$14576,'MONTHLY DATA'!$B80)</f>
        <v>312</v>
      </c>
      <c r="EE80" s="154">
        <f t="shared" si="89"/>
        <v>6.4392324093816677E-2</v>
      </c>
      <c r="EF80" s="169">
        <f>AVERAGEIFS('WEEKLY DATA'!EF$11:EF$14576,'WEEKLY DATA'!$A$11:$A$14576,'MONTHLY DATA'!$A80,'WEEKLY DATA'!$B$11:$B$14576,'MONTHLY DATA'!$B80)</f>
        <v>265</v>
      </c>
      <c r="EG80" s="78">
        <f>AVERAGEIFS('WEEKLY DATA'!EG$11:EG$14576,'WEEKLY DATA'!$A$11:$A$14576,'MONTHLY DATA'!$A80,'WEEKLY DATA'!$B$11:$B$14576,'MONTHLY DATA'!$B80)</f>
        <v>275</v>
      </c>
      <c r="EH80" s="78">
        <f>AVERAGEIFS('WEEKLY DATA'!EH$11:EH$14576,'WEEKLY DATA'!$A$11:$A$14576,'MONTHLY DATA'!$A80,'WEEKLY DATA'!$B$11:$B$14576,'MONTHLY DATA'!$B80)</f>
        <v>270</v>
      </c>
      <c r="EI80" s="154">
        <f t="shared" si="90"/>
        <v>-3.3557046979865723E-2</v>
      </c>
      <c r="EJ80" s="78">
        <f>AVERAGEIFS('WEEKLY DATA'!EJ$11:EJ$14576,'WEEKLY DATA'!$A$11:$A$14576,'MONTHLY DATA'!$A80,'WEEKLY DATA'!$B$11:$B$14576,'MONTHLY DATA'!$B80)</f>
        <v>287.5</v>
      </c>
      <c r="EK80" s="78">
        <f>AVERAGEIFS('WEEKLY DATA'!EK$11:EK$14576,'WEEKLY DATA'!$A$11:$A$14576,'MONTHLY DATA'!$A80,'WEEKLY DATA'!$B$11:$B$14576,'MONTHLY DATA'!$B80)</f>
        <v>297.5</v>
      </c>
      <c r="EL80" s="78">
        <f>AVERAGEIFS('WEEKLY DATA'!EL$11:EL$14576,'WEEKLY DATA'!$A$11:$A$14576,'MONTHLY DATA'!$A80,'WEEKLY DATA'!$B$11:$B$14576,'MONTHLY DATA'!$B80)</f>
        <v>292.5</v>
      </c>
      <c r="EM80" s="154">
        <f t="shared" si="91"/>
        <v>2.1834061135371119E-2</v>
      </c>
      <c r="EN80" s="78">
        <f>AVERAGEIFS('WEEKLY DATA'!EN$11:EN$14576,'WEEKLY DATA'!$A$11:$A$14576,'MONTHLY DATA'!$A80,'WEEKLY DATA'!$B$11:$B$14576,'MONTHLY DATA'!$B80)</f>
        <v>420</v>
      </c>
      <c r="EO80" s="78">
        <f>AVERAGEIFS('WEEKLY DATA'!EO$11:EO$14576,'WEEKLY DATA'!$A$11:$A$14576,'MONTHLY DATA'!$A80,'WEEKLY DATA'!$B$11:$B$14576,'MONTHLY DATA'!$B80)</f>
        <v>430</v>
      </c>
      <c r="EP80" s="78">
        <f>AVERAGEIFS('WEEKLY DATA'!EP$11:EP$14576,'WEEKLY DATA'!$A$11:$A$14576,'MONTHLY DATA'!$A80,'WEEKLY DATA'!$B$11:$B$14576,'MONTHLY DATA'!$B80)</f>
        <v>425</v>
      </c>
      <c r="EQ80" s="154">
        <f t="shared" si="92"/>
        <v>0</v>
      </c>
      <c r="ER80" s="78">
        <f>AVERAGEIFS('WEEKLY DATA'!ER$11:ER$14576,'WEEKLY DATA'!$A$11:$A$14576,'MONTHLY DATA'!$A80,'WEEKLY DATA'!$B$11:$B$14576,'MONTHLY DATA'!$B80)</f>
        <v>279.5</v>
      </c>
      <c r="ES80" s="78">
        <f>AVERAGEIFS('WEEKLY DATA'!ES$11:ES$14576,'WEEKLY DATA'!$A$11:$A$14576,'MONTHLY DATA'!$A80,'WEEKLY DATA'!$B$11:$B$14576,'MONTHLY DATA'!$B80)</f>
        <v>289.5</v>
      </c>
      <c r="ET80" s="78">
        <f>AVERAGEIFS('WEEKLY DATA'!ET$11:ET$14576,'WEEKLY DATA'!$A$11:$A$14576,'MONTHLY DATA'!$A80,'WEEKLY DATA'!$B$11:$B$14576,'MONTHLY DATA'!$B80)</f>
        <v>284.5</v>
      </c>
      <c r="EU80" s="154">
        <f t="shared" si="93"/>
        <v>3.4545454545454435E-2</v>
      </c>
      <c r="EV80" s="78">
        <f>AVERAGEIFS('WEEKLY DATA'!EV$11:EV$14576,'WEEKLY DATA'!$A$11:$A$14576,'MONTHLY DATA'!$A80,'WEEKLY DATA'!$B$11:$B$14576,'MONTHLY DATA'!$B80)</f>
        <v>243.5</v>
      </c>
      <c r="EW80" s="78">
        <f>AVERAGEIFS('WEEKLY DATA'!EW$11:EW$14576,'WEEKLY DATA'!$A$11:$A$14576,'MONTHLY DATA'!$A80,'WEEKLY DATA'!$B$11:$B$14576,'MONTHLY DATA'!$B80)</f>
        <v>253.5</v>
      </c>
      <c r="EX80" s="78">
        <f>AVERAGEIFS('WEEKLY DATA'!EX$11:EX$14576,'WEEKLY DATA'!$A$11:$A$14576,'MONTHLY DATA'!$A80,'WEEKLY DATA'!$B$11:$B$14576,'MONTHLY DATA'!$B80)</f>
        <v>248.5</v>
      </c>
      <c r="EY80" s="154">
        <f t="shared" si="94"/>
        <v>-6.0000000000000053E-3</v>
      </c>
      <c r="EZ80" s="78">
        <f>AVERAGEIFS('WEEKLY DATA'!EZ$11:EZ$14576,'WEEKLY DATA'!$A$11:$A$14576,'MONTHLY DATA'!$A80,'WEEKLY DATA'!$B$11:$B$14576,'MONTHLY DATA'!$B80)</f>
        <v>262.5</v>
      </c>
      <c r="FA80" s="78">
        <f>AVERAGEIFS('WEEKLY DATA'!FA$11:FA$14576,'WEEKLY DATA'!$A$11:$A$14576,'MONTHLY DATA'!$A80,'WEEKLY DATA'!$B$11:$B$14576,'MONTHLY DATA'!$B80)</f>
        <v>272.5</v>
      </c>
      <c r="FB80" s="78">
        <f>AVERAGEIFS('WEEKLY DATA'!FB$11:FB$14576,'WEEKLY DATA'!$A$11:$A$14576,'MONTHLY DATA'!$A80,'WEEKLY DATA'!$B$11:$B$14576,'MONTHLY DATA'!$B80)</f>
        <v>267.5</v>
      </c>
      <c r="FC80" s="154">
        <f t="shared" si="95"/>
        <v>1.1820330969267046E-2</v>
      </c>
      <c r="FD80" s="78">
        <f>AVERAGEIFS('WEEKLY DATA'!FD$11:FD$14576,'WEEKLY DATA'!$A$11:$A$14576,'MONTHLY DATA'!$A80,'WEEKLY DATA'!$B$11:$B$14576,'MONTHLY DATA'!$B80)</f>
        <v>495</v>
      </c>
      <c r="FE80" s="78">
        <f>AVERAGEIFS('WEEKLY DATA'!FE$11:FE$14576,'WEEKLY DATA'!$A$11:$A$14576,'MONTHLY DATA'!$A80,'WEEKLY DATA'!$B$11:$B$14576,'MONTHLY DATA'!$B80)</f>
        <v>505</v>
      </c>
      <c r="FF80" s="78">
        <f>AVERAGEIFS('WEEKLY DATA'!FF$11:FF$14576,'WEEKLY DATA'!$A$11:$A$14576,'MONTHLY DATA'!$A80,'WEEKLY DATA'!$B$11:$B$14576,'MONTHLY DATA'!$B80)</f>
        <v>500</v>
      </c>
      <c r="FG80" s="154">
        <f t="shared" si="96"/>
        <v>0</v>
      </c>
      <c r="FH80" s="78">
        <f>AVERAGEIFS('WEEKLY DATA'!FH$11:FH$14576,'WEEKLY DATA'!$A$11:$A$14576,'MONTHLY DATA'!$A80,'WEEKLY DATA'!$B$11:$B$14576,'MONTHLY DATA'!$B80)</f>
        <v>323.5</v>
      </c>
      <c r="FI80" s="78">
        <f>AVERAGEIFS('WEEKLY DATA'!FI$11:FI$14576,'WEEKLY DATA'!$A$11:$A$14576,'MONTHLY DATA'!$A80,'WEEKLY DATA'!$B$11:$B$14576,'MONTHLY DATA'!$B80)</f>
        <v>333.5</v>
      </c>
      <c r="FJ80" s="78">
        <f>AVERAGEIFS('WEEKLY DATA'!FJ$11:FJ$14576,'WEEKLY DATA'!$A$11:$A$14576,'MONTHLY DATA'!$A80,'WEEKLY DATA'!$B$11:$B$14576,'MONTHLY DATA'!$B80)</f>
        <v>328.5</v>
      </c>
      <c r="FK80" s="154">
        <f t="shared" si="97"/>
        <v>4.7011952191235107E-2</v>
      </c>
      <c r="FL80" s="169">
        <f>AVERAGEIFS('WEEKLY DATA'!FL$11:FL$14576,'WEEKLY DATA'!$A$11:$A$14576,'MONTHLY DATA'!$A80,'WEEKLY DATA'!$B$11:$B$14576,'MONTHLY DATA'!$B80)</f>
        <v>293.5</v>
      </c>
      <c r="FM80" s="78">
        <f>AVERAGEIFS('WEEKLY DATA'!FM$11:FM$14576,'WEEKLY DATA'!$A$11:$A$14576,'MONTHLY DATA'!$A80,'WEEKLY DATA'!$B$11:$B$14576,'MONTHLY DATA'!$B80)</f>
        <v>303.5</v>
      </c>
      <c r="FN80" s="78">
        <f>AVERAGEIFS('WEEKLY DATA'!FN$11:FN$14576,'WEEKLY DATA'!$A$11:$A$14576,'MONTHLY DATA'!$A80,'WEEKLY DATA'!$B$11:$B$14576,'MONTHLY DATA'!$B80)</f>
        <v>298.5</v>
      </c>
      <c r="FO80" s="154">
        <f t="shared" si="98"/>
        <v>2.931034482758621E-2</v>
      </c>
      <c r="FP80" s="78">
        <f>AVERAGEIFS('WEEKLY DATA'!FP$11:FP$14576,'WEEKLY DATA'!$A$11:$A$14576,'MONTHLY DATA'!$A80,'WEEKLY DATA'!$B$11:$B$14576,'MONTHLY DATA'!$B80)</f>
        <v>308.5</v>
      </c>
      <c r="FQ80" s="78">
        <f>AVERAGEIFS('WEEKLY DATA'!FQ$11:FQ$14576,'WEEKLY DATA'!$A$11:$A$14576,'MONTHLY DATA'!$A80,'WEEKLY DATA'!$B$11:$B$14576,'MONTHLY DATA'!$B80)</f>
        <v>318.5</v>
      </c>
      <c r="FR80" s="78">
        <f>AVERAGEIFS('WEEKLY DATA'!FR$11:FR$14576,'WEEKLY DATA'!$A$11:$A$14576,'MONTHLY DATA'!$A80,'WEEKLY DATA'!$B$11:$B$14576,'MONTHLY DATA'!$B80)</f>
        <v>313.5</v>
      </c>
      <c r="FS80" s="154">
        <f t="shared" si="99"/>
        <v>3.850931677018643E-2</v>
      </c>
      <c r="FT80" s="78">
        <f>AVERAGEIFS('WEEKLY DATA'!FT$11:FT$14576,'WEEKLY DATA'!$A$11:$A$14576,'MONTHLY DATA'!$A80,'WEEKLY DATA'!$B$11:$B$14576,'MONTHLY DATA'!$B80)</f>
        <v>265.5</v>
      </c>
      <c r="FU80" s="78">
        <f>AVERAGEIFS('WEEKLY DATA'!FU$11:FU$14576,'WEEKLY DATA'!$A$11:$A$14576,'MONTHLY DATA'!$A80,'WEEKLY DATA'!$B$11:$B$14576,'MONTHLY DATA'!$B80)</f>
        <v>275.5</v>
      </c>
      <c r="FV80" s="78">
        <f>AVERAGEIFS('WEEKLY DATA'!FV$11:FV$14576,'WEEKLY DATA'!$A$11:$A$14576,'MONTHLY DATA'!$A80,'WEEKLY DATA'!$B$11:$B$14576,'MONTHLY DATA'!$B80)</f>
        <v>270.5</v>
      </c>
      <c r="FW80" s="154">
        <f t="shared" si="100"/>
        <v>-9.8333333333333384E-2</v>
      </c>
      <c r="FX80" s="78">
        <f>AVERAGEIFS('WEEKLY DATA'!FX$11:FX$14576,'WEEKLY DATA'!$A$11:$A$14576,'MONTHLY DATA'!$A80,'WEEKLY DATA'!$B$11:$B$14576,'MONTHLY DATA'!$B80)</f>
        <v>383.5</v>
      </c>
      <c r="FY80" s="78">
        <f>AVERAGEIFS('WEEKLY DATA'!FY$11:FY$14576,'WEEKLY DATA'!$A$11:$A$14576,'MONTHLY DATA'!$A80,'WEEKLY DATA'!$B$11:$B$14576,'MONTHLY DATA'!$B80)</f>
        <v>393.5</v>
      </c>
      <c r="FZ80" s="78">
        <f>AVERAGEIFS('WEEKLY DATA'!FZ$11:FZ$14576,'WEEKLY DATA'!$A$11:$A$14576,'MONTHLY DATA'!$A80,'WEEKLY DATA'!$B$11:$B$14576,'MONTHLY DATA'!$B80)</f>
        <v>388.5</v>
      </c>
      <c r="GA80" s="154">
        <f t="shared" si="101"/>
        <v>1.073170731707318E-2</v>
      </c>
      <c r="GB80" s="78">
        <f>AVERAGEIFS('WEEKLY DATA'!GB$11:GB$14576,'WEEKLY DATA'!$A$11:$A$14576,'MONTHLY DATA'!$A80,'WEEKLY DATA'!$B$11:$B$14576,'MONTHLY DATA'!$B80)</f>
        <v>342</v>
      </c>
      <c r="GC80" s="78">
        <f>AVERAGEIFS('WEEKLY DATA'!GC$11:GC$14576,'WEEKLY DATA'!$A$11:$A$14576,'MONTHLY DATA'!$A80,'WEEKLY DATA'!$B$11:$B$14576,'MONTHLY DATA'!$B80)</f>
        <v>352</v>
      </c>
      <c r="GD80" s="78">
        <f>AVERAGEIFS('WEEKLY DATA'!GD$11:GD$14576,'WEEKLY DATA'!$A$11:$A$14576,'MONTHLY DATA'!$A80,'WEEKLY DATA'!$B$11:$B$14576,'MONTHLY DATA'!$B80)</f>
        <v>347</v>
      </c>
      <c r="GE80" s="154">
        <f t="shared" si="102"/>
        <v>5.7523809523809533E-2</v>
      </c>
      <c r="GF80" s="169">
        <f>AVERAGEIFS('WEEKLY DATA'!GF$11:GF$14576,'WEEKLY DATA'!$A$11:$A$14576,'MONTHLY DATA'!$A80,'WEEKLY DATA'!$B$11:$B$14576,'MONTHLY DATA'!$B80)</f>
        <v>310</v>
      </c>
      <c r="GG80" s="78">
        <f>AVERAGEIFS('WEEKLY DATA'!GG$11:GG$14576,'WEEKLY DATA'!$A$11:$A$14576,'MONTHLY DATA'!$A80,'WEEKLY DATA'!$B$11:$B$14576,'MONTHLY DATA'!$B80)</f>
        <v>320</v>
      </c>
      <c r="GH80" s="78">
        <f>AVERAGEIFS('WEEKLY DATA'!GH$11:GH$14576,'WEEKLY DATA'!$A$11:$A$14576,'MONTHLY DATA'!$A80,'WEEKLY DATA'!$B$11:$B$14576,'MONTHLY DATA'!$B80)</f>
        <v>315</v>
      </c>
      <c r="GI80" s="154">
        <f t="shared" si="103"/>
        <v>-3.2629558541266812E-2</v>
      </c>
      <c r="GJ80" s="78">
        <f>AVERAGEIFS('WEEKLY DATA'!GJ$11:GJ$14576,'WEEKLY DATA'!$A$11:$A$14576,'MONTHLY DATA'!$A80,'WEEKLY DATA'!$B$11:$B$14576,'MONTHLY DATA'!$B80)</f>
        <v>327.5</v>
      </c>
      <c r="GK80" s="78">
        <f>AVERAGEIFS('WEEKLY DATA'!GK$11:GK$14576,'WEEKLY DATA'!$A$11:$A$14576,'MONTHLY DATA'!$A80,'WEEKLY DATA'!$B$11:$B$14576,'MONTHLY DATA'!$B80)</f>
        <v>337.5</v>
      </c>
      <c r="GL80" s="78">
        <f>AVERAGEIFS('WEEKLY DATA'!GL$11:GL$14576,'WEEKLY DATA'!$A$11:$A$14576,'MONTHLY DATA'!$A80,'WEEKLY DATA'!$B$11:$B$14576,'MONTHLY DATA'!$B80)</f>
        <v>332.5</v>
      </c>
      <c r="GM80" s="154">
        <f t="shared" si="104"/>
        <v>1.7208413001912115E-2</v>
      </c>
      <c r="GN80" s="78">
        <f>AVERAGEIFS('WEEKLY DATA'!GN$11:GN$14576,'WEEKLY DATA'!$A$11:$A$14576,'MONTHLY DATA'!$A80,'WEEKLY DATA'!$B$11:$B$14576,'MONTHLY DATA'!$B80)</f>
        <v>495</v>
      </c>
      <c r="GO80" s="78">
        <f>AVERAGEIFS('WEEKLY DATA'!GO$11:GO$14576,'WEEKLY DATA'!$A$11:$A$14576,'MONTHLY DATA'!$A80,'WEEKLY DATA'!$B$11:$B$14576,'MONTHLY DATA'!$B80)</f>
        <v>505</v>
      </c>
      <c r="GP80" s="78">
        <f>AVERAGEIFS('WEEKLY DATA'!GP$11:GP$14576,'WEEKLY DATA'!$A$11:$A$14576,'MONTHLY DATA'!$A80,'WEEKLY DATA'!$B$11:$B$14576,'MONTHLY DATA'!$B80)</f>
        <v>500</v>
      </c>
      <c r="GQ80" s="154">
        <f t="shared" si="105"/>
        <v>0</v>
      </c>
      <c r="GR80" s="78"/>
    </row>
    <row r="81" spans="1:200" ht="15.75" x14ac:dyDescent="0.25">
      <c r="A81">
        <f t="shared" si="55"/>
        <v>11</v>
      </c>
      <c r="B81">
        <f t="shared" si="56"/>
        <v>2015</v>
      </c>
      <c r="C81" s="86">
        <v>42309</v>
      </c>
      <c r="D81" s="78">
        <f>AVERAGEIFS('WEEKLY DATA'!D$11:D$14576,'WEEKLY DATA'!$A$11:$A$14576,'MONTHLY DATA'!$A81,'WEEKLY DATA'!$B$11:$B$14576,'MONTHLY DATA'!$B81)</f>
        <v>353.75</v>
      </c>
      <c r="E81" s="78">
        <f>AVERAGEIFS('WEEKLY DATA'!E$11:E$14576,'WEEKLY DATA'!$A$11:$A$14576,'MONTHLY DATA'!$A81,'WEEKLY DATA'!$B$11:$B$14576,'MONTHLY DATA'!$B81)</f>
        <v>363.75</v>
      </c>
      <c r="F81" s="78">
        <f>AVERAGEIFS('WEEKLY DATA'!F$11:F$14576,'WEEKLY DATA'!$A$11:$A$14576,'MONTHLY DATA'!$A81,'WEEKLY DATA'!$B$11:$B$14576,'MONTHLY DATA'!$B81)</f>
        <v>358.75</v>
      </c>
      <c r="G81" s="154">
        <f t="shared" si="57"/>
        <v>6.3113604488078678E-3</v>
      </c>
      <c r="H81" s="169">
        <f>AVERAGEIFS('WEEKLY DATA'!H$11:H$14576,'WEEKLY DATA'!$A$11:$A$14576,'MONTHLY DATA'!$A81,'WEEKLY DATA'!$B$11:$B$14576,'MONTHLY DATA'!$B81)</f>
        <v>410</v>
      </c>
      <c r="I81" s="78">
        <f>AVERAGEIFS('WEEKLY DATA'!I$11:I$14576,'WEEKLY DATA'!$A$11:$A$14576,'MONTHLY DATA'!$A81,'WEEKLY DATA'!$B$11:$B$14576,'MONTHLY DATA'!$B81)</f>
        <v>420</v>
      </c>
      <c r="J81" s="78">
        <f>AVERAGEIFS('WEEKLY DATA'!J$11:J$14576,'WEEKLY DATA'!$A$11:$A$14576,'MONTHLY DATA'!$A81,'WEEKLY DATA'!$B$11:$B$14576,'MONTHLY DATA'!$B81)</f>
        <v>415</v>
      </c>
      <c r="K81" s="154">
        <f t="shared" si="58"/>
        <v>-1.7751479289940808E-2</v>
      </c>
      <c r="L81" s="169">
        <f>AVERAGEIFS('WEEKLY DATA'!L$11:L$14576,'WEEKLY DATA'!$A$11:$A$14576,'MONTHLY DATA'!$A81,'WEEKLY DATA'!$B$11:$B$14576,'MONTHLY DATA'!$B81)</f>
        <v>368.75</v>
      </c>
      <c r="M81" s="78">
        <f>AVERAGEIFS('WEEKLY DATA'!M$11:M$14576,'WEEKLY DATA'!$A$11:$A$14576,'MONTHLY DATA'!$A81,'WEEKLY DATA'!$B$11:$B$14576,'MONTHLY DATA'!$B81)</f>
        <v>378.75</v>
      </c>
      <c r="N81" s="78">
        <f>AVERAGEIFS('WEEKLY DATA'!N$11:N$14576,'WEEKLY DATA'!$A$11:$A$14576,'MONTHLY DATA'!$A81,'WEEKLY DATA'!$B$11:$B$14576,'MONTHLY DATA'!$B81)</f>
        <v>373.75</v>
      </c>
      <c r="O81" s="154">
        <f t="shared" si="59"/>
        <v>2.3972602739726012E-2</v>
      </c>
      <c r="P81" s="169">
        <f>AVERAGEIFS('WEEKLY DATA'!P$11:P$14576,'WEEKLY DATA'!$A$11:$A$14576,'MONTHLY DATA'!$A81,'WEEKLY DATA'!$B$11:$B$14576,'MONTHLY DATA'!$B81)</f>
        <v>310.625</v>
      </c>
      <c r="Q81" s="78">
        <f>AVERAGEIFS('WEEKLY DATA'!Q$11:Q$14576,'WEEKLY DATA'!$A$11:$A$14576,'MONTHLY DATA'!$A81,'WEEKLY DATA'!$B$11:$B$14576,'MONTHLY DATA'!$B81)</f>
        <v>320.625</v>
      </c>
      <c r="R81" s="78">
        <f>AVERAGEIFS('WEEKLY DATA'!R$11:R$14576,'WEEKLY DATA'!$A$11:$A$14576,'MONTHLY DATA'!$A81,'WEEKLY DATA'!$B$11:$B$14576,'MONTHLY DATA'!$B81)</f>
        <v>315.625</v>
      </c>
      <c r="S81" s="154">
        <f t="shared" si="60"/>
        <v>-4.3560606060606077E-2</v>
      </c>
      <c r="T81" s="169">
        <f>AVERAGEIFS('WEEKLY DATA'!T$11:T$14576,'WEEKLY DATA'!$A$11:$A$14576,'MONTHLY DATA'!$A81,'WEEKLY DATA'!$B$11:$B$14576,'MONTHLY DATA'!$B81)</f>
        <v>285.625</v>
      </c>
      <c r="U81" s="78">
        <f>AVERAGEIFS('WEEKLY DATA'!U$11:U$14576,'WEEKLY DATA'!$A$11:$A$14576,'MONTHLY DATA'!$A81,'WEEKLY DATA'!$B$11:$B$14576,'MONTHLY DATA'!$B81)</f>
        <v>295.625</v>
      </c>
      <c r="V81" s="78">
        <f>AVERAGEIFS('WEEKLY DATA'!V$11:V$14576,'WEEKLY DATA'!$A$11:$A$14576,'MONTHLY DATA'!$A81,'WEEKLY DATA'!$B$11:$B$14576,'MONTHLY DATA'!$B81)</f>
        <v>290.625</v>
      </c>
      <c r="W81" s="154">
        <f t="shared" si="61"/>
        <v>-5.179445350734091E-2</v>
      </c>
      <c r="X81" s="169">
        <f>AVERAGEIFS('WEEKLY DATA'!X$11:X$14576,'WEEKLY DATA'!$A$11:$A$14576,'MONTHLY DATA'!$A81,'WEEKLY DATA'!$B$11:$B$14576,'MONTHLY DATA'!$B81)</f>
        <v>260</v>
      </c>
      <c r="Y81" s="78">
        <f>AVERAGEIFS('WEEKLY DATA'!Y$11:Y$14576,'WEEKLY DATA'!$A$11:$A$14576,'MONTHLY DATA'!$A81,'WEEKLY DATA'!$B$11:$B$14576,'MONTHLY DATA'!$B81)</f>
        <v>270</v>
      </c>
      <c r="Z81" s="78">
        <f>AVERAGEIFS('WEEKLY DATA'!Z$11:Z$14576,'WEEKLY DATA'!$A$11:$A$14576,'MONTHLY DATA'!$A81,'WEEKLY DATA'!$B$11:$B$14576,'MONTHLY DATA'!$B81)</f>
        <v>265</v>
      </c>
      <c r="AA81" s="154">
        <f t="shared" si="62"/>
        <v>-2.752293577981646E-2</v>
      </c>
      <c r="AB81" s="169">
        <f>AVERAGEIFS('WEEKLY DATA'!AB$11:AB$14576,'WEEKLY DATA'!$A$11:$A$14576,'MONTHLY DATA'!$A81,'WEEKLY DATA'!$B$11:$B$14576,'MONTHLY DATA'!$B81)</f>
        <v>300.625</v>
      </c>
      <c r="AC81" s="78">
        <f>AVERAGEIFS('WEEKLY DATA'!AC$11:AC$14576,'WEEKLY DATA'!$A$11:$A$14576,'MONTHLY DATA'!$A81,'WEEKLY DATA'!$B$11:$B$14576,'MONTHLY DATA'!$B81)</f>
        <v>310.625</v>
      </c>
      <c r="AD81" s="78">
        <f>AVERAGEIFS('WEEKLY DATA'!AD$11:AD$14576,'WEEKLY DATA'!$A$11:$A$14576,'MONTHLY DATA'!$A81,'WEEKLY DATA'!$B$11:$B$14576,'MONTHLY DATA'!$B81)</f>
        <v>305.625</v>
      </c>
      <c r="AE81" s="154">
        <f t="shared" si="63"/>
        <v>-6.9634703196347014E-2</v>
      </c>
      <c r="AF81" s="169">
        <f>AVERAGEIFS('WEEKLY DATA'!AF$11:AF$14576,'WEEKLY DATA'!$A$11:$A$14576,'MONTHLY DATA'!$A81,'WEEKLY DATA'!$B$11:$B$14576,'MONTHLY DATA'!$B81)</f>
        <v>273.75</v>
      </c>
      <c r="AG81" s="78">
        <f>AVERAGEIFS('WEEKLY DATA'!AG$11:AG$14576,'WEEKLY DATA'!$A$11:$A$14576,'MONTHLY DATA'!$A81,'WEEKLY DATA'!$B$11:$B$14576,'MONTHLY DATA'!$B81)</f>
        <v>283.75</v>
      </c>
      <c r="AH81" s="78">
        <f>AVERAGEIFS('WEEKLY DATA'!AH$11:AH$14576,'WEEKLY DATA'!$A$11:$A$14576,'MONTHLY DATA'!$A81,'WEEKLY DATA'!$B$11:$B$14576,'MONTHLY DATA'!$B81)</f>
        <v>278.75</v>
      </c>
      <c r="AI81" s="154">
        <f t="shared" si="64"/>
        <v>-1.6754850088183448E-2</v>
      </c>
      <c r="AJ81" s="169">
        <f>AVERAGEIFS('WEEKLY DATA'!AJ$11:AJ$14576,'WEEKLY DATA'!$A$11:$A$14576,'MONTHLY DATA'!$A81,'WEEKLY DATA'!$B$11:$B$14576,'MONTHLY DATA'!$B81)</f>
        <v>318.75</v>
      </c>
      <c r="AK81" s="78">
        <f>AVERAGEIFS('WEEKLY DATA'!AK$11:AK$14576,'WEEKLY DATA'!$A$11:$A$14576,'MONTHLY DATA'!$A81,'WEEKLY DATA'!$B$11:$B$14576,'MONTHLY DATA'!$B81)</f>
        <v>328.75</v>
      </c>
      <c r="AL81" s="78">
        <f>AVERAGEIFS('WEEKLY DATA'!AL$11:AL$14576,'WEEKLY DATA'!$A$11:$A$14576,'MONTHLY DATA'!$A81,'WEEKLY DATA'!$B$11:$B$14576,'MONTHLY DATA'!$B81)</f>
        <v>323.75</v>
      </c>
      <c r="AM81" s="154">
        <f t="shared" si="65"/>
        <v>-2.6315789473684181E-2</v>
      </c>
      <c r="AN81" s="169">
        <f>AVERAGEIFS('WEEKLY DATA'!AN$11:AN$14576,'WEEKLY DATA'!$A$11:$A$14576,'MONTHLY DATA'!$A81,'WEEKLY DATA'!$B$11:$B$14576,'MONTHLY DATA'!$B81)</f>
        <v>295.625</v>
      </c>
      <c r="AO81" s="78">
        <f>AVERAGEIFS('WEEKLY DATA'!AO$11:AO$14576,'WEEKLY DATA'!$A$11:$A$14576,'MONTHLY DATA'!$A81,'WEEKLY DATA'!$B$11:$B$14576,'MONTHLY DATA'!$B81)</f>
        <v>305.625</v>
      </c>
      <c r="AP81" s="78">
        <f>AVERAGEIFS('WEEKLY DATA'!AP$11:AP$14576,'WEEKLY DATA'!$A$11:$A$14576,'MONTHLY DATA'!$A81,'WEEKLY DATA'!$B$11:$B$14576,'MONTHLY DATA'!$B81)</f>
        <v>300.625</v>
      </c>
      <c r="AQ81" s="154">
        <f t="shared" si="66"/>
        <v>3.7562604340568573E-3</v>
      </c>
      <c r="AR81" s="169">
        <f>AVERAGEIFS('WEEKLY DATA'!AR$11:AR$14576,'WEEKLY DATA'!$A$11:$A$14576,'MONTHLY DATA'!$A81,'WEEKLY DATA'!$B$11:$B$14576,'MONTHLY DATA'!$B81)</f>
        <v>332.5</v>
      </c>
      <c r="AS81" s="78">
        <f>AVERAGEIFS('WEEKLY DATA'!AS$11:AS$14576,'WEEKLY DATA'!$A$11:$A$14576,'MONTHLY DATA'!$A81,'WEEKLY DATA'!$B$11:$B$14576,'MONTHLY DATA'!$B81)</f>
        <v>342.5</v>
      </c>
      <c r="AT81" s="78">
        <f>AVERAGEIFS('WEEKLY DATA'!AT$11:AT$14576,'WEEKLY DATA'!$A$11:$A$14576,'MONTHLY DATA'!$A81,'WEEKLY DATA'!$B$11:$B$14576,'MONTHLY DATA'!$B81)</f>
        <v>337.5</v>
      </c>
      <c r="AU81" s="154">
        <f t="shared" si="67"/>
        <v>-4.6610169491525411E-2</v>
      </c>
      <c r="AV81" s="169">
        <f>AVERAGEIFS('WEEKLY DATA'!AV$11:AV$14576,'WEEKLY DATA'!$A$11:$A$14576,'MONTHLY DATA'!$A81,'WEEKLY DATA'!$B$11:$B$14576,'MONTHLY DATA'!$B81)</f>
        <v>285.625</v>
      </c>
      <c r="AW81" s="78">
        <f>AVERAGEIFS('WEEKLY DATA'!AW$11:AW$14576,'WEEKLY DATA'!$A$11:$A$14576,'MONTHLY DATA'!$A81,'WEEKLY DATA'!$B$11:$B$14576,'MONTHLY DATA'!$B81)</f>
        <v>295.625</v>
      </c>
      <c r="AX81" s="78">
        <f>AVERAGEIFS('WEEKLY DATA'!AX$11:AX$14576,'WEEKLY DATA'!$A$11:$A$14576,'MONTHLY DATA'!$A81,'WEEKLY DATA'!$B$11:$B$14576,'MONTHLY DATA'!$B81)</f>
        <v>290.625</v>
      </c>
      <c r="AY81" s="154">
        <f t="shared" si="68"/>
        <v>-4.3996710526315819E-2</v>
      </c>
      <c r="AZ81" s="169">
        <f>AVERAGEIFS('WEEKLY DATA'!AZ$11:AZ$14576,'WEEKLY DATA'!$A$11:$A$14576,'MONTHLY DATA'!$A81,'WEEKLY DATA'!$B$11:$B$14576,'MONTHLY DATA'!$B81)</f>
        <v>280.625</v>
      </c>
      <c r="BA81" s="78">
        <f>AVERAGEIFS('WEEKLY DATA'!BA$11:BA$14576,'WEEKLY DATA'!$A$11:$A$14576,'MONTHLY DATA'!$A81,'WEEKLY DATA'!$B$11:$B$14576,'MONTHLY DATA'!$B81)</f>
        <v>290.625</v>
      </c>
      <c r="BB81" s="78">
        <f>AVERAGEIFS('WEEKLY DATA'!BB$11:BB$14576,'WEEKLY DATA'!$A$11:$A$14576,'MONTHLY DATA'!$A81,'WEEKLY DATA'!$B$11:$B$14576,'MONTHLY DATA'!$B81)</f>
        <v>285.625</v>
      </c>
      <c r="BC81" s="154">
        <f t="shared" si="69"/>
        <v>-4.7916666666666718E-2</v>
      </c>
      <c r="BD81" s="169">
        <f>AVERAGEIFS('WEEKLY DATA'!BD$11:BD$14576,'WEEKLY DATA'!$A$11:$A$14576,'MONTHLY DATA'!$A81,'WEEKLY DATA'!$B$11:$B$14576,'MONTHLY DATA'!$B81)</f>
        <v>245.625</v>
      </c>
      <c r="BE81" s="78">
        <f>AVERAGEIFS('WEEKLY DATA'!BE$11:BE$14576,'WEEKLY DATA'!$A$11:$A$14576,'MONTHLY DATA'!$A81,'WEEKLY DATA'!$B$11:$B$14576,'MONTHLY DATA'!$B81)</f>
        <v>255.625</v>
      </c>
      <c r="BF81" s="78">
        <f>AVERAGEIFS('WEEKLY DATA'!BF$11:BF$14576,'WEEKLY DATA'!$A$11:$A$14576,'MONTHLY DATA'!$A81,'WEEKLY DATA'!$B$11:$B$14576,'MONTHLY DATA'!$B81)</f>
        <v>250.625</v>
      </c>
      <c r="BG81" s="154">
        <f t="shared" si="70"/>
        <v>-3.2335907335907299E-2</v>
      </c>
      <c r="BH81" s="169">
        <f>AVERAGEIFS('WEEKLY DATA'!BH$11:BH$14576,'WEEKLY DATA'!$A$11:$A$14576,'MONTHLY DATA'!$A81,'WEEKLY DATA'!$B$11:$B$14576,'MONTHLY DATA'!$B81)</f>
        <v>310.625</v>
      </c>
      <c r="BI81" s="78">
        <f>AVERAGEIFS('WEEKLY DATA'!BI$11:BI$14576,'WEEKLY DATA'!$A$11:$A$14576,'MONTHLY DATA'!$A81,'WEEKLY DATA'!$B$11:$B$14576,'MONTHLY DATA'!$B81)</f>
        <v>320.625</v>
      </c>
      <c r="BJ81" s="78">
        <f>AVERAGEIFS('WEEKLY DATA'!BJ$11:BJ$14576,'WEEKLY DATA'!$A$11:$A$14576,'MONTHLY DATA'!$A81,'WEEKLY DATA'!$B$11:$B$14576,'MONTHLY DATA'!$B81)</f>
        <v>315.625</v>
      </c>
      <c r="BK81" s="154">
        <f t="shared" si="71"/>
        <v>-4.3560606060606077E-2</v>
      </c>
      <c r="BL81" s="169">
        <f>AVERAGEIFS('WEEKLY DATA'!BL$11:BL$14576,'WEEKLY DATA'!$A$11:$A$14576,'MONTHLY DATA'!$A81,'WEEKLY DATA'!$B$11:$B$14576,'MONTHLY DATA'!$B81)</f>
        <v>263.75</v>
      </c>
      <c r="BM81" s="78">
        <f>AVERAGEIFS('WEEKLY DATA'!BM$11:BM$14576,'WEEKLY DATA'!$A$11:$A$14576,'MONTHLY DATA'!$A81,'WEEKLY DATA'!$B$11:$B$14576,'MONTHLY DATA'!$B81)</f>
        <v>273.75</v>
      </c>
      <c r="BN81" s="78">
        <f>AVERAGEIFS('WEEKLY DATA'!BN$11:BN$14576,'WEEKLY DATA'!$A$11:$A$14576,'MONTHLY DATA'!$A81,'WEEKLY DATA'!$B$11:$B$14576,'MONTHLY DATA'!$B81)</f>
        <v>268.75</v>
      </c>
      <c r="BO81" s="154">
        <f t="shared" si="72"/>
        <v>-4.5293072824156289E-2</v>
      </c>
      <c r="BP81" s="78">
        <f>AVERAGEIFS('WEEKLY DATA'!BP$11:BP$14576,'WEEKLY DATA'!$A$11:$A$14576,'MONTHLY DATA'!$A81,'WEEKLY DATA'!$B$11:$B$14576,'MONTHLY DATA'!$B81)</f>
        <v>320.625</v>
      </c>
      <c r="BQ81" s="78">
        <f>AVERAGEIFS('WEEKLY DATA'!BQ$11:BQ$14576,'WEEKLY DATA'!$A$11:$A$14576,'MONTHLY DATA'!$A81,'WEEKLY DATA'!$B$11:$B$14576,'MONTHLY DATA'!$B81)</f>
        <v>330.625</v>
      </c>
      <c r="BR81" s="78">
        <f>AVERAGEIFS('WEEKLY DATA'!BR$11:BR$14576,'WEEKLY DATA'!$A$11:$A$14576,'MONTHLY DATA'!$A81,'WEEKLY DATA'!$B$11:$B$14576,'MONTHLY DATA'!$B81)</f>
        <v>325.625</v>
      </c>
      <c r="BS81" s="154">
        <f t="shared" si="73"/>
        <v>-4.2279411764705843E-2</v>
      </c>
      <c r="BT81" s="78">
        <f>AVERAGEIFS('WEEKLY DATA'!BT$11:BT$14576,'WEEKLY DATA'!$A$11:$A$14576,'MONTHLY DATA'!$A81,'WEEKLY DATA'!$B$11:$B$14576,'MONTHLY DATA'!$B81)</f>
        <v>285.625</v>
      </c>
      <c r="BU81" s="78">
        <f>AVERAGEIFS('WEEKLY DATA'!BU$11:BU$14576,'WEEKLY DATA'!$A$11:$A$14576,'MONTHLY DATA'!$A81,'WEEKLY DATA'!$B$11:$B$14576,'MONTHLY DATA'!$B81)</f>
        <v>295.625</v>
      </c>
      <c r="BV81" s="78">
        <f>AVERAGEIFS('WEEKLY DATA'!BV$11:BV$14576,'WEEKLY DATA'!$A$11:$A$14576,'MONTHLY DATA'!$A81,'WEEKLY DATA'!$B$11:$B$14576,'MONTHLY DATA'!$B81)</f>
        <v>290.625</v>
      </c>
      <c r="BW81" s="154">
        <f t="shared" si="74"/>
        <v>-2.8010033444816007E-2</v>
      </c>
      <c r="BX81" s="78">
        <f>AVERAGEIFS('WEEKLY DATA'!BX$11:BX$14576,'WEEKLY DATA'!$A$11:$A$14576,'MONTHLY DATA'!$A81,'WEEKLY DATA'!$B$11:$B$14576,'MONTHLY DATA'!$B81)</f>
        <v>302.5</v>
      </c>
      <c r="BY81" s="78">
        <f>AVERAGEIFS('WEEKLY DATA'!BY$11:BY$14576,'WEEKLY DATA'!$A$11:$A$14576,'MONTHLY DATA'!$A81,'WEEKLY DATA'!$B$11:$B$14576,'MONTHLY DATA'!$B81)</f>
        <v>312.5</v>
      </c>
      <c r="BZ81" s="78">
        <f>AVERAGEIFS('WEEKLY DATA'!BZ$11:BZ$14576,'WEEKLY DATA'!$A$11:$A$14576,'MONTHLY DATA'!$A81,'WEEKLY DATA'!$B$11:$B$14576,'MONTHLY DATA'!$B81)</f>
        <v>307.5</v>
      </c>
      <c r="CA81" s="154">
        <f t="shared" si="75"/>
        <v>-3.1496062992126039E-2</v>
      </c>
      <c r="CB81" s="78">
        <f>AVERAGEIFS('WEEKLY DATA'!CB$11:CB$14576,'WEEKLY DATA'!$A$11:$A$14576,'MONTHLY DATA'!$A81,'WEEKLY DATA'!$B$11:$B$14576,'MONTHLY DATA'!$B81)</f>
        <v>461.25</v>
      </c>
      <c r="CC81" s="78">
        <f>AVERAGEIFS('WEEKLY DATA'!CC$11:CC$14576,'WEEKLY DATA'!$A$11:$A$14576,'MONTHLY DATA'!$A81,'WEEKLY DATA'!$B$11:$B$14576,'MONTHLY DATA'!$B81)</f>
        <v>471.25</v>
      </c>
      <c r="CD81" s="78">
        <f>AVERAGEIFS('WEEKLY DATA'!CD$11:CD$14576,'WEEKLY DATA'!$A$11:$A$14576,'MONTHLY DATA'!$A81,'WEEKLY DATA'!$B$11:$B$14576,'MONTHLY DATA'!$B81)</f>
        <v>466.25</v>
      </c>
      <c r="CE81" s="154">
        <f t="shared" si="76"/>
        <v>-1.8421052631578894E-2</v>
      </c>
      <c r="CF81" s="78">
        <f>AVERAGEIFS('WEEKLY DATA'!CF$11:CF$14576,'WEEKLY DATA'!$A$11:$A$14576,'MONTHLY DATA'!$A81,'WEEKLY DATA'!$B$11:$B$14576,'MONTHLY DATA'!$B81)</f>
        <v>287.5</v>
      </c>
      <c r="CG81" s="78">
        <f>AVERAGEIFS('WEEKLY DATA'!CG$11:CG$14576,'WEEKLY DATA'!$A$11:$A$14576,'MONTHLY DATA'!$A81,'WEEKLY DATA'!$B$11:$B$14576,'MONTHLY DATA'!$B81)</f>
        <v>297.5</v>
      </c>
      <c r="CH81" s="78">
        <f>AVERAGEIFS('WEEKLY DATA'!CH$11:CH$14576,'WEEKLY DATA'!$A$11:$A$14576,'MONTHLY DATA'!$A81,'WEEKLY DATA'!$B$11:$B$14576,'MONTHLY DATA'!$B81)</f>
        <v>292.5</v>
      </c>
      <c r="CI81" s="154">
        <f t="shared" si="77"/>
        <v>-6.25E-2</v>
      </c>
      <c r="CJ81" s="78">
        <f>AVERAGEIFS('WEEKLY DATA'!CJ$11:CJ$14576,'WEEKLY DATA'!$A$11:$A$14576,'MONTHLY DATA'!$A81,'WEEKLY DATA'!$B$11:$B$14576,'MONTHLY DATA'!$B81)</f>
        <v>248.75</v>
      </c>
      <c r="CK81" s="78">
        <f>AVERAGEIFS('WEEKLY DATA'!CK$11:CK$14576,'WEEKLY DATA'!$A$11:$A$14576,'MONTHLY DATA'!$A81,'WEEKLY DATA'!$B$11:$B$14576,'MONTHLY DATA'!$B81)</f>
        <v>258.75</v>
      </c>
      <c r="CL81" s="78">
        <f>AVERAGEIFS('WEEKLY DATA'!CL$11:CL$14576,'WEEKLY DATA'!$A$11:$A$14576,'MONTHLY DATA'!$A81,'WEEKLY DATA'!$B$11:$B$14576,'MONTHLY DATA'!$B81)</f>
        <v>253.75</v>
      </c>
      <c r="CM81" s="154">
        <f t="shared" si="78"/>
        <v>-6.018518518518523E-2</v>
      </c>
      <c r="CN81" s="78">
        <f>AVERAGEIFS('WEEKLY DATA'!CN$11:CN$14576,'WEEKLY DATA'!$A$11:$A$14576,'MONTHLY DATA'!$A81,'WEEKLY DATA'!$B$11:$B$14576,'MONTHLY DATA'!$B81)</f>
        <v>269.375</v>
      </c>
      <c r="CO81" s="78">
        <f>AVERAGEIFS('WEEKLY DATA'!CO$11:CO$14576,'WEEKLY DATA'!$A$11:$A$14576,'MONTHLY DATA'!$A81,'WEEKLY DATA'!$B$11:$B$14576,'MONTHLY DATA'!$B81)</f>
        <v>279.375</v>
      </c>
      <c r="CP81" s="78">
        <f>AVERAGEIFS('WEEKLY DATA'!CP$11:CP$14576,'WEEKLY DATA'!$A$11:$A$14576,'MONTHLY DATA'!$A81,'WEEKLY DATA'!$B$11:$B$14576,'MONTHLY DATA'!$B81)</f>
        <v>274.375</v>
      </c>
      <c r="CQ81" s="154">
        <f t="shared" si="79"/>
        <v>-6.1965811965811968E-2</v>
      </c>
      <c r="CR81" s="78">
        <f>AVERAGEIFS('WEEKLY DATA'!CR$11:CR$14576,'WEEKLY DATA'!$A$11:$A$14576,'MONTHLY DATA'!$A81,'WEEKLY DATA'!$B$11:$B$14576,'MONTHLY DATA'!$B81)</f>
        <v>431.25</v>
      </c>
      <c r="CS81" s="78">
        <f>AVERAGEIFS('WEEKLY DATA'!CS$11:CS$14576,'WEEKLY DATA'!$A$11:$A$14576,'MONTHLY DATA'!$A81,'WEEKLY DATA'!$B$11:$B$14576,'MONTHLY DATA'!$B81)</f>
        <v>441.25</v>
      </c>
      <c r="CT81" s="78">
        <f>AVERAGEIFS('WEEKLY DATA'!CT$11:CT$14576,'WEEKLY DATA'!$A$11:$A$14576,'MONTHLY DATA'!$A81,'WEEKLY DATA'!$B$11:$B$14576,'MONTHLY DATA'!$B81)</f>
        <v>436.25</v>
      </c>
      <c r="CU81" s="154">
        <f t="shared" si="80"/>
        <v>-1.9662921348314599E-2</v>
      </c>
      <c r="CV81" s="169">
        <f>AVERAGEIFS('WEEKLY DATA'!CV$11:CV$14576,'WEEKLY DATA'!$A$11:$A$14576,'MONTHLY DATA'!$A81,'WEEKLY DATA'!$B$11:$B$14576,'MONTHLY DATA'!$B81)</f>
        <v>327.5</v>
      </c>
      <c r="CW81" s="78">
        <f>AVERAGEIFS('WEEKLY DATA'!CW$11:CW$14576,'WEEKLY DATA'!$A$11:$A$14576,'MONTHLY DATA'!$A81,'WEEKLY DATA'!$B$11:$B$14576,'MONTHLY DATA'!$B81)</f>
        <v>337.5</v>
      </c>
      <c r="CX81" s="78">
        <f>AVERAGEIFS('WEEKLY DATA'!CX$11:CX$14576,'WEEKLY DATA'!$A$11:$A$14576,'MONTHLY DATA'!$A81,'WEEKLY DATA'!$B$11:$B$14576,'MONTHLY DATA'!$B81)</f>
        <v>332.5</v>
      </c>
      <c r="CY81" s="154">
        <f t="shared" si="81"/>
        <v>-4.17867435158501E-2</v>
      </c>
      <c r="CZ81" s="169">
        <f>AVERAGEIFS('WEEKLY DATA'!CZ$11:CZ$14576,'WEEKLY DATA'!$A$11:$A$14576,'MONTHLY DATA'!$A81,'WEEKLY DATA'!$B$11:$B$14576,'MONTHLY DATA'!$B81)</f>
        <v>288.75</v>
      </c>
      <c r="DA81" s="78">
        <f>AVERAGEIFS('WEEKLY DATA'!DA$11:DA$14576,'WEEKLY DATA'!$A$11:$A$14576,'MONTHLY DATA'!$A81,'WEEKLY DATA'!$B$11:$B$14576,'MONTHLY DATA'!$B81)</f>
        <v>298.75</v>
      </c>
      <c r="DB81" s="78">
        <f>AVERAGEIFS('WEEKLY DATA'!DB$11:DB$14576,'WEEKLY DATA'!$A$11:$A$14576,'MONTHLY DATA'!$A81,'WEEKLY DATA'!$B$11:$B$14576,'MONTHLY DATA'!$B81)</f>
        <v>293.75</v>
      </c>
      <c r="DC81" s="154">
        <f t="shared" si="82"/>
        <v>-3.688524590163933E-2</v>
      </c>
      <c r="DD81" s="78">
        <f>AVERAGEIFS('WEEKLY DATA'!DD$11:DD$14576,'WEEKLY DATA'!$A$11:$A$14576,'MONTHLY DATA'!$A81,'WEEKLY DATA'!$B$11:$B$14576,'MONTHLY DATA'!$B81)</f>
        <v>306.875</v>
      </c>
      <c r="DE81" s="78">
        <f>AVERAGEIFS('WEEKLY DATA'!DE$11:DE$14576,'WEEKLY DATA'!$A$11:$A$14576,'MONTHLY DATA'!$A81,'WEEKLY DATA'!$B$11:$B$14576,'MONTHLY DATA'!$B81)</f>
        <v>316.875</v>
      </c>
      <c r="DF81" s="78">
        <f>AVERAGEIFS('WEEKLY DATA'!DF$11:DF$14576,'WEEKLY DATA'!$A$11:$A$14576,'MONTHLY DATA'!$A81,'WEEKLY DATA'!$B$11:$B$14576,'MONTHLY DATA'!$B81)</f>
        <v>311.875</v>
      </c>
      <c r="DG81" s="154">
        <f t="shared" si="83"/>
        <v>-3.8906009244992323E-2</v>
      </c>
      <c r="DH81" s="78">
        <f>AVERAGEIFS('WEEKLY DATA'!DH$11:DH$14576,'WEEKLY DATA'!$A$11:$A$14576,'MONTHLY DATA'!$A81,'WEEKLY DATA'!$B$11:$B$14576,'MONTHLY DATA'!$B81)</f>
        <v>450</v>
      </c>
      <c r="DI81" s="78">
        <f>AVERAGEIFS('WEEKLY DATA'!DI$11:DI$14576,'WEEKLY DATA'!$A$11:$A$14576,'MONTHLY DATA'!$A81,'WEEKLY DATA'!$B$11:$B$14576,'MONTHLY DATA'!$B81)</f>
        <v>460</v>
      </c>
      <c r="DJ81" s="78">
        <f>AVERAGEIFS('WEEKLY DATA'!DJ$11:DJ$14576,'WEEKLY DATA'!$A$11:$A$14576,'MONTHLY DATA'!$A81,'WEEKLY DATA'!$B$11:$B$14576,'MONTHLY DATA'!$B81)</f>
        <v>455</v>
      </c>
      <c r="DK81" s="154">
        <f t="shared" si="84"/>
        <v>-1.0869565217391353E-2</v>
      </c>
      <c r="DL81" s="169">
        <f>AVERAGEIFS('WEEKLY DATA'!DL$11:DL$14576,'WEEKLY DATA'!$A$11:$A$14576,'MONTHLY DATA'!$A81,'WEEKLY DATA'!$B$11:$B$14576,'MONTHLY DATA'!$B81)</f>
        <v>308.75</v>
      </c>
      <c r="DM81" s="78">
        <f>AVERAGEIFS('WEEKLY DATA'!DM$11:DM$14576,'WEEKLY DATA'!$A$11:$A$14576,'MONTHLY DATA'!$A81,'WEEKLY DATA'!$B$11:$B$14576,'MONTHLY DATA'!$B81)</f>
        <v>318.75</v>
      </c>
      <c r="DN81" s="78">
        <f>AVERAGEIFS('WEEKLY DATA'!DN$11:DN$14576,'WEEKLY DATA'!$A$11:$A$14576,'MONTHLY DATA'!$A81,'WEEKLY DATA'!$B$11:$B$14576,'MONTHLY DATA'!$B81)</f>
        <v>313.75</v>
      </c>
      <c r="DO81" s="154">
        <f t="shared" si="85"/>
        <v>-2.5621118012422395E-2</v>
      </c>
      <c r="DP81" s="78">
        <f>AVERAGEIFS('WEEKLY DATA'!DP$11:DP$14576,'WEEKLY DATA'!$A$11:$A$14576,'MONTHLY DATA'!$A81,'WEEKLY DATA'!$B$11:$B$14576,'MONTHLY DATA'!$B81)</f>
        <v>271.25</v>
      </c>
      <c r="DQ81" s="78">
        <f>AVERAGEIFS('WEEKLY DATA'!DQ$11:DQ$14576,'WEEKLY DATA'!$A$11:$A$14576,'MONTHLY DATA'!$A81,'WEEKLY DATA'!$B$11:$B$14576,'MONTHLY DATA'!$B81)</f>
        <v>281.25</v>
      </c>
      <c r="DR81" s="78">
        <f>AVERAGEIFS('WEEKLY DATA'!DR$11:DR$14576,'WEEKLY DATA'!$A$11:$A$14576,'MONTHLY DATA'!$A81,'WEEKLY DATA'!$B$11:$B$14576,'MONTHLY DATA'!$B81)</f>
        <v>276.25</v>
      </c>
      <c r="DS81" s="154">
        <f t="shared" si="86"/>
        <v>-1.3392857142857095E-2</v>
      </c>
      <c r="DT81" s="78">
        <f>AVERAGEIFS('WEEKLY DATA'!DT$11:DT$14576,'WEEKLY DATA'!$A$11:$A$14576,'MONTHLY DATA'!$A81,'WEEKLY DATA'!$B$11:$B$14576,'MONTHLY DATA'!$B81)</f>
        <v>291.875</v>
      </c>
      <c r="DU81" s="78">
        <f>AVERAGEIFS('WEEKLY DATA'!DU$11:DU$14576,'WEEKLY DATA'!$A$11:$A$14576,'MONTHLY DATA'!$A81,'WEEKLY DATA'!$B$11:$B$14576,'MONTHLY DATA'!$B81)</f>
        <v>301.875</v>
      </c>
      <c r="DV81" s="78">
        <f>AVERAGEIFS('WEEKLY DATA'!DV$11:DV$14576,'WEEKLY DATA'!$A$11:$A$14576,'MONTHLY DATA'!$A81,'WEEKLY DATA'!$B$11:$B$14576,'MONTHLY DATA'!$B81)</f>
        <v>296.875</v>
      </c>
      <c r="DW81" s="154">
        <f t="shared" si="87"/>
        <v>-1.8595041322314043E-2</v>
      </c>
      <c r="DX81" s="78">
        <f>AVERAGEIFS('WEEKLY DATA'!DX$11:DX$14576,'WEEKLY DATA'!$A$11:$A$14576,'MONTHLY DATA'!$A81,'WEEKLY DATA'!$B$11:$B$14576,'MONTHLY DATA'!$B81)</f>
        <v>460</v>
      </c>
      <c r="DY81" s="78">
        <f>AVERAGEIFS('WEEKLY DATA'!DY$11:DY$14576,'WEEKLY DATA'!$A$11:$A$14576,'MONTHLY DATA'!$A81,'WEEKLY DATA'!$B$11:$B$14576,'MONTHLY DATA'!$B81)</f>
        <v>470</v>
      </c>
      <c r="DZ81" s="78">
        <f>AVERAGEIFS('WEEKLY DATA'!DZ$11:DZ$14576,'WEEKLY DATA'!$A$11:$A$14576,'MONTHLY DATA'!$A81,'WEEKLY DATA'!$B$11:$B$14576,'MONTHLY DATA'!$B81)</f>
        <v>465</v>
      </c>
      <c r="EA81" s="154">
        <f t="shared" si="88"/>
        <v>-1.0638297872340385E-2</v>
      </c>
      <c r="EB81" s="78">
        <f>AVERAGEIFS('WEEKLY DATA'!EB$11:EB$14576,'WEEKLY DATA'!$A$11:$A$14576,'MONTHLY DATA'!$A81,'WEEKLY DATA'!$B$11:$B$14576,'MONTHLY DATA'!$B81)</f>
        <v>298.75</v>
      </c>
      <c r="EC81" s="78">
        <f>AVERAGEIFS('WEEKLY DATA'!EC$11:EC$14576,'WEEKLY DATA'!$A$11:$A$14576,'MONTHLY DATA'!$A81,'WEEKLY DATA'!$B$11:$B$14576,'MONTHLY DATA'!$B81)</f>
        <v>308.75</v>
      </c>
      <c r="ED81" s="78">
        <f>AVERAGEIFS('WEEKLY DATA'!ED$11:ED$14576,'WEEKLY DATA'!$A$11:$A$14576,'MONTHLY DATA'!$A81,'WEEKLY DATA'!$B$11:$B$14576,'MONTHLY DATA'!$B81)</f>
        <v>303.75</v>
      </c>
      <c r="EE81" s="154">
        <f t="shared" si="89"/>
        <v>-2.6442307692307709E-2</v>
      </c>
      <c r="EF81" s="169">
        <f>AVERAGEIFS('WEEKLY DATA'!EF$11:EF$14576,'WEEKLY DATA'!$A$11:$A$14576,'MONTHLY DATA'!$A81,'WEEKLY DATA'!$B$11:$B$14576,'MONTHLY DATA'!$B81)</f>
        <v>261.25</v>
      </c>
      <c r="EG81" s="78">
        <f>AVERAGEIFS('WEEKLY DATA'!EG$11:EG$14576,'WEEKLY DATA'!$A$11:$A$14576,'MONTHLY DATA'!$A81,'WEEKLY DATA'!$B$11:$B$14576,'MONTHLY DATA'!$B81)</f>
        <v>271.25</v>
      </c>
      <c r="EH81" s="78">
        <f>AVERAGEIFS('WEEKLY DATA'!EH$11:EH$14576,'WEEKLY DATA'!$A$11:$A$14576,'MONTHLY DATA'!$A81,'WEEKLY DATA'!$B$11:$B$14576,'MONTHLY DATA'!$B81)</f>
        <v>266.25</v>
      </c>
      <c r="EI81" s="154">
        <f t="shared" si="90"/>
        <v>-1.388888888888884E-2</v>
      </c>
      <c r="EJ81" s="78">
        <f>AVERAGEIFS('WEEKLY DATA'!EJ$11:EJ$14576,'WEEKLY DATA'!$A$11:$A$14576,'MONTHLY DATA'!$A81,'WEEKLY DATA'!$B$11:$B$14576,'MONTHLY DATA'!$B81)</f>
        <v>281.875</v>
      </c>
      <c r="EK81" s="78">
        <f>AVERAGEIFS('WEEKLY DATA'!EK$11:EK$14576,'WEEKLY DATA'!$A$11:$A$14576,'MONTHLY DATA'!$A81,'WEEKLY DATA'!$B$11:$B$14576,'MONTHLY DATA'!$B81)</f>
        <v>291.875</v>
      </c>
      <c r="EL81" s="78">
        <f>AVERAGEIFS('WEEKLY DATA'!EL$11:EL$14576,'WEEKLY DATA'!$A$11:$A$14576,'MONTHLY DATA'!$A81,'WEEKLY DATA'!$B$11:$B$14576,'MONTHLY DATA'!$B81)</f>
        <v>286.875</v>
      </c>
      <c r="EM81" s="154">
        <f t="shared" si="91"/>
        <v>-1.9230769230769273E-2</v>
      </c>
      <c r="EN81" s="78">
        <f>AVERAGEIFS('WEEKLY DATA'!EN$11:EN$14576,'WEEKLY DATA'!$A$11:$A$14576,'MONTHLY DATA'!$A81,'WEEKLY DATA'!$B$11:$B$14576,'MONTHLY DATA'!$B81)</f>
        <v>415</v>
      </c>
      <c r="EO81" s="78">
        <f>AVERAGEIFS('WEEKLY DATA'!EO$11:EO$14576,'WEEKLY DATA'!$A$11:$A$14576,'MONTHLY DATA'!$A81,'WEEKLY DATA'!$B$11:$B$14576,'MONTHLY DATA'!$B81)</f>
        <v>425</v>
      </c>
      <c r="EP81" s="78">
        <f>AVERAGEIFS('WEEKLY DATA'!EP$11:EP$14576,'WEEKLY DATA'!$A$11:$A$14576,'MONTHLY DATA'!$A81,'WEEKLY DATA'!$B$11:$B$14576,'MONTHLY DATA'!$B81)</f>
        <v>420</v>
      </c>
      <c r="EQ81" s="154">
        <f t="shared" si="92"/>
        <v>-1.1764705882352899E-2</v>
      </c>
      <c r="ER81" s="78">
        <f>AVERAGEIFS('WEEKLY DATA'!ER$11:ER$14576,'WEEKLY DATA'!$A$11:$A$14576,'MONTHLY DATA'!$A81,'WEEKLY DATA'!$B$11:$B$14576,'MONTHLY DATA'!$B81)</f>
        <v>280</v>
      </c>
      <c r="ES81" s="78">
        <f>AVERAGEIFS('WEEKLY DATA'!ES$11:ES$14576,'WEEKLY DATA'!$A$11:$A$14576,'MONTHLY DATA'!$A81,'WEEKLY DATA'!$B$11:$B$14576,'MONTHLY DATA'!$B81)</f>
        <v>290</v>
      </c>
      <c r="ET81" s="78">
        <f>AVERAGEIFS('WEEKLY DATA'!ET$11:ET$14576,'WEEKLY DATA'!$A$11:$A$14576,'MONTHLY DATA'!$A81,'WEEKLY DATA'!$B$11:$B$14576,'MONTHLY DATA'!$B81)</f>
        <v>285</v>
      </c>
      <c r="EU81" s="154">
        <f t="shared" si="93"/>
        <v>1.7574692442883233E-3</v>
      </c>
      <c r="EV81" s="78">
        <f>AVERAGEIFS('WEEKLY DATA'!EV$11:EV$14576,'WEEKLY DATA'!$A$11:$A$14576,'MONTHLY DATA'!$A81,'WEEKLY DATA'!$B$11:$B$14576,'MONTHLY DATA'!$B81)</f>
        <v>235</v>
      </c>
      <c r="EW81" s="78">
        <f>AVERAGEIFS('WEEKLY DATA'!EW$11:EW$14576,'WEEKLY DATA'!$A$11:$A$14576,'MONTHLY DATA'!$A81,'WEEKLY DATA'!$B$11:$B$14576,'MONTHLY DATA'!$B81)</f>
        <v>245</v>
      </c>
      <c r="EX81" s="78">
        <f>AVERAGEIFS('WEEKLY DATA'!EX$11:EX$14576,'WEEKLY DATA'!$A$11:$A$14576,'MONTHLY DATA'!$A81,'WEEKLY DATA'!$B$11:$B$14576,'MONTHLY DATA'!$B81)</f>
        <v>240</v>
      </c>
      <c r="EY81" s="154">
        <f t="shared" si="94"/>
        <v>-3.4205231388329982E-2</v>
      </c>
      <c r="EZ81" s="78">
        <f>AVERAGEIFS('WEEKLY DATA'!EZ$11:EZ$14576,'WEEKLY DATA'!$A$11:$A$14576,'MONTHLY DATA'!$A81,'WEEKLY DATA'!$B$11:$B$14576,'MONTHLY DATA'!$B81)</f>
        <v>258.125</v>
      </c>
      <c r="FA81" s="78">
        <f>AVERAGEIFS('WEEKLY DATA'!FA$11:FA$14576,'WEEKLY DATA'!$A$11:$A$14576,'MONTHLY DATA'!$A81,'WEEKLY DATA'!$B$11:$B$14576,'MONTHLY DATA'!$B81)</f>
        <v>268.125</v>
      </c>
      <c r="FB81" s="78">
        <f>AVERAGEIFS('WEEKLY DATA'!FB$11:FB$14576,'WEEKLY DATA'!$A$11:$A$14576,'MONTHLY DATA'!$A81,'WEEKLY DATA'!$B$11:$B$14576,'MONTHLY DATA'!$B81)</f>
        <v>263.125</v>
      </c>
      <c r="FC81" s="154">
        <f t="shared" si="95"/>
        <v>-1.6355140186915862E-2</v>
      </c>
      <c r="FD81" s="78">
        <f>AVERAGEIFS('WEEKLY DATA'!FD$11:FD$14576,'WEEKLY DATA'!$A$11:$A$14576,'MONTHLY DATA'!$A81,'WEEKLY DATA'!$B$11:$B$14576,'MONTHLY DATA'!$B81)</f>
        <v>492.5</v>
      </c>
      <c r="FE81" s="78">
        <f>AVERAGEIFS('WEEKLY DATA'!FE$11:FE$14576,'WEEKLY DATA'!$A$11:$A$14576,'MONTHLY DATA'!$A81,'WEEKLY DATA'!$B$11:$B$14576,'MONTHLY DATA'!$B81)</f>
        <v>502.5</v>
      </c>
      <c r="FF81" s="78">
        <f>AVERAGEIFS('WEEKLY DATA'!FF$11:FF$14576,'WEEKLY DATA'!$A$11:$A$14576,'MONTHLY DATA'!$A81,'WEEKLY DATA'!$B$11:$B$14576,'MONTHLY DATA'!$B81)</f>
        <v>497.5</v>
      </c>
      <c r="FG81" s="154">
        <f t="shared" si="96"/>
        <v>-5.0000000000000044E-3</v>
      </c>
      <c r="FH81" s="78">
        <f>AVERAGEIFS('WEEKLY DATA'!FH$11:FH$14576,'WEEKLY DATA'!$A$11:$A$14576,'MONTHLY DATA'!$A81,'WEEKLY DATA'!$B$11:$B$14576,'MONTHLY DATA'!$B81)</f>
        <v>315.625</v>
      </c>
      <c r="FI81" s="78">
        <f>AVERAGEIFS('WEEKLY DATA'!FI$11:FI$14576,'WEEKLY DATA'!$A$11:$A$14576,'MONTHLY DATA'!$A81,'WEEKLY DATA'!$B$11:$B$14576,'MONTHLY DATA'!$B81)</f>
        <v>325.625</v>
      </c>
      <c r="FJ81" s="78">
        <f>AVERAGEIFS('WEEKLY DATA'!FJ$11:FJ$14576,'WEEKLY DATA'!$A$11:$A$14576,'MONTHLY DATA'!$A81,'WEEKLY DATA'!$B$11:$B$14576,'MONTHLY DATA'!$B81)</f>
        <v>320.625</v>
      </c>
      <c r="FK81" s="154">
        <f t="shared" si="97"/>
        <v>-2.3972602739726012E-2</v>
      </c>
      <c r="FL81" s="169">
        <f>AVERAGEIFS('WEEKLY DATA'!FL$11:FL$14576,'WEEKLY DATA'!$A$11:$A$14576,'MONTHLY DATA'!$A81,'WEEKLY DATA'!$B$11:$B$14576,'MONTHLY DATA'!$B81)</f>
        <v>274.375</v>
      </c>
      <c r="FM81" s="78">
        <f>AVERAGEIFS('WEEKLY DATA'!FM$11:FM$14576,'WEEKLY DATA'!$A$11:$A$14576,'MONTHLY DATA'!$A81,'WEEKLY DATA'!$B$11:$B$14576,'MONTHLY DATA'!$B81)</f>
        <v>284.375</v>
      </c>
      <c r="FN81" s="78">
        <f>AVERAGEIFS('WEEKLY DATA'!FN$11:FN$14576,'WEEKLY DATA'!$A$11:$A$14576,'MONTHLY DATA'!$A81,'WEEKLY DATA'!$B$11:$B$14576,'MONTHLY DATA'!$B81)</f>
        <v>279.375</v>
      </c>
      <c r="FO81" s="154">
        <f t="shared" si="98"/>
        <v>-6.4070351758793942E-2</v>
      </c>
      <c r="FP81" s="78">
        <f>AVERAGEIFS('WEEKLY DATA'!FP$11:FP$14576,'WEEKLY DATA'!$A$11:$A$14576,'MONTHLY DATA'!$A81,'WEEKLY DATA'!$B$11:$B$14576,'MONTHLY DATA'!$B81)</f>
        <v>295.625</v>
      </c>
      <c r="FQ81" s="78">
        <f>AVERAGEIFS('WEEKLY DATA'!FQ$11:FQ$14576,'WEEKLY DATA'!$A$11:$A$14576,'MONTHLY DATA'!$A81,'WEEKLY DATA'!$B$11:$B$14576,'MONTHLY DATA'!$B81)</f>
        <v>305.625</v>
      </c>
      <c r="FR81" s="78">
        <f>AVERAGEIFS('WEEKLY DATA'!FR$11:FR$14576,'WEEKLY DATA'!$A$11:$A$14576,'MONTHLY DATA'!$A81,'WEEKLY DATA'!$B$11:$B$14576,'MONTHLY DATA'!$B81)</f>
        <v>300.625</v>
      </c>
      <c r="FS81" s="154">
        <f t="shared" si="99"/>
        <v>-4.1068580542264699E-2</v>
      </c>
      <c r="FT81" s="78">
        <f>AVERAGEIFS('WEEKLY DATA'!FT$11:FT$14576,'WEEKLY DATA'!$A$11:$A$14576,'MONTHLY DATA'!$A81,'WEEKLY DATA'!$B$11:$B$14576,'MONTHLY DATA'!$B81)</f>
        <v>301.875</v>
      </c>
      <c r="FU81" s="78">
        <f>AVERAGEIFS('WEEKLY DATA'!FU$11:FU$14576,'WEEKLY DATA'!$A$11:$A$14576,'MONTHLY DATA'!$A81,'WEEKLY DATA'!$B$11:$B$14576,'MONTHLY DATA'!$B81)</f>
        <v>311.875</v>
      </c>
      <c r="FV81" s="78">
        <f>AVERAGEIFS('WEEKLY DATA'!FV$11:FV$14576,'WEEKLY DATA'!$A$11:$A$14576,'MONTHLY DATA'!$A81,'WEEKLY DATA'!$B$11:$B$14576,'MONTHLY DATA'!$B81)</f>
        <v>306.875</v>
      </c>
      <c r="FW81" s="154">
        <f t="shared" si="100"/>
        <v>0.13447319778188538</v>
      </c>
      <c r="FX81" s="78">
        <f>AVERAGEIFS('WEEKLY DATA'!FX$11:FX$14576,'WEEKLY DATA'!$A$11:$A$14576,'MONTHLY DATA'!$A81,'WEEKLY DATA'!$B$11:$B$14576,'MONTHLY DATA'!$B81)</f>
        <v>358.125</v>
      </c>
      <c r="FY81" s="78">
        <f>AVERAGEIFS('WEEKLY DATA'!FY$11:FY$14576,'WEEKLY DATA'!$A$11:$A$14576,'MONTHLY DATA'!$A81,'WEEKLY DATA'!$B$11:$B$14576,'MONTHLY DATA'!$B81)</f>
        <v>368.125</v>
      </c>
      <c r="FZ81" s="78">
        <f>AVERAGEIFS('WEEKLY DATA'!FZ$11:FZ$14576,'WEEKLY DATA'!$A$11:$A$14576,'MONTHLY DATA'!$A81,'WEEKLY DATA'!$B$11:$B$14576,'MONTHLY DATA'!$B81)</f>
        <v>363.125</v>
      </c>
      <c r="GA81" s="154">
        <f t="shared" si="101"/>
        <v>-6.5315315315315314E-2</v>
      </c>
      <c r="GB81" s="78">
        <f>AVERAGEIFS('WEEKLY DATA'!GB$11:GB$14576,'WEEKLY DATA'!$A$11:$A$14576,'MONTHLY DATA'!$A81,'WEEKLY DATA'!$B$11:$B$14576,'MONTHLY DATA'!$B81)</f>
        <v>330.625</v>
      </c>
      <c r="GC81" s="78">
        <f>AVERAGEIFS('WEEKLY DATA'!GC$11:GC$14576,'WEEKLY DATA'!$A$11:$A$14576,'MONTHLY DATA'!$A81,'WEEKLY DATA'!$B$11:$B$14576,'MONTHLY DATA'!$B81)</f>
        <v>340.625</v>
      </c>
      <c r="GD81" s="78">
        <f>AVERAGEIFS('WEEKLY DATA'!GD$11:GD$14576,'WEEKLY DATA'!$A$11:$A$14576,'MONTHLY DATA'!$A81,'WEEKLY DATA'!$B$11:$B$14576,'MONTHLY DATA'!$B81)</f>
        <v>335.625</v>
      </c>
      <c r="GE81" s="154">
        <f t="shared" si="102"/>
        <v>-3.2780979827089385E-2</v>
      </c>
      <c r="GF81" s="169">
        <f>AVERAGEIFS('WEEKLY DATA'!GF$11:GF$14576,'WEEKLY DATA'!$A$11:$A$14576,'MONTHLY DATA'!$A81,'WEEKLY DATA'!$B$11:$B$14576,'MONTHLY DATA'!$B81)</f>
        <v>298.75</v>
      </c>
      <c r="GG81" s="78">
        <f>AVERAGEIFS('WEEKLY DATA'!GG$11:GG$14576,'WEEKLY DATA'!$A$11:$A$14576,'MONTHLY DATA'!$A81,'WEEKLY DATA'!$B$11:$B$14576,'MONTHLY DATA'!$B81)</f>
        <v>308.75</v>
      </c>
      <c r="GH81" s="78">
        <f>AVERAGEIFS('WEEKLY DATA'!GH$11:GH$14576,'WEEKLY DATA'!$A$11:$A$14576,'MONTHLY DATA'!$A81,'WEEKLY DATA'!$B$11:$B$14576,'MONTHLY DATA'!$B81)</f>
        <v>303.75</v>
      </c>
      <c r="GI81" s="154">
        <f t="shared" si="103"/>
        <v>-3.5714285714285698E-2</v>
      </c>
      <c r="GJ81" s="78">
        <f>AVERAGEIFS('WEEKLY DATA'!GJ$11:GJ$14576,'WEEKLY DATA'!$A$11:$A$14576,'MONTHLY DATA'!$A81,'WEEKLY DATA'!$B$11:$B$14576,'MONTHLY DATA'!$B81)</f>
        <v>315.625</v>
      </c>
      <c r="GK81" s="78">
        <f>AVERAGEIFS('WEEKLY DATA'!GK$11:GK$14576,'WEEKLY DATA'!$A$11:$A$14576,'MONTHLY DATA'!$A81,'WEEKLY DATA'!$B$11:$B$14576,'MONTHLY DATA'!$B81)</f>
        <v>325.625</v>
      </c>
      <c r="GL81" s="78">
        <f>AVERAGEIFS('WEEKLY DATA'!GL$11:GL$14576,'WEEKLY DATA'!$A$11:$A$14576,'MONTHLY DATA'!$A81,'WEEKLY DATA'!$B$11:$B$14576,'MONTHLY DATA'!$B81)</f>
        <v>320.625</v>
      </c>
      <c r="GM81" s="154">
        <f t="shared" si="104"/>
        <v>-3.5714285714285698E-2</v>
      </c>
      <c r="GN81" s="78">
        <f>AVERAGEIFS('WEEKLY DATA'!GN$11:GN$14576,'WEEKLY DATA'!$A$11:$A$14576,'MONTHLY DATA'!$A81,'WEEKLY DATA'!$B$11:$B$14576,'MONTHLY DATA'!$B81)</f>
        <v>490</v>
      </c>
      <c r="GO81" s="78">
        <f>AVERAGEIFS('WEEKLY DATA'!GO$11:GO$14576,'WEEKLY DATA'!$A$11:$A$14576,'MONTHLY DATA'!$A81,'WEEKLY DATA'!$B$11:$B$14576,'MONTHLY DATA'!$B81)</f>
        <v>500</v>
      </c>
      <c r="GP81" s="78">
        <f>AVERAGEIFS('WEEKLY DATA'!GP$11:GP$14576,'WEEKLY DATA'!$A$11:$A$14576,'MONTHLY DATA'!$A81,'WEEKLY DATA'!$B$11:$B$14576,'MONTHLY DATA'!$B81)</f>
        <v>495</v>
      </c>
      <c r="GQ81" s="154">
        <f t="shared" si="105"/>
        <v>-1.0000000000000009E-2</v>
      </c>
      <c r="GR81" s="78"/>
    </row>
    <row r="82" spans="1:200" ht="15.75" x14ac:dyDescent="0.25">
      <c r="A82">
        <f t="shared" si="55"/>
        <v>12</v>
      </c>
      <c r="B82">
        <f t="shared" si="56"/>
        <v>2015</v>
      </c>
      <c r="C82" s="86">
        <v>42339</v>
      </c>
      <c r="D82" s="78">
        <f>AVERAGEIFS('WEEKLY DATA'!D$11:D$14576,'WEEKLY DATA'!$A$11:$A$14576,'MONTHLY DATA'!$A82,'WEEKLY DATA'!$B$11:$B$14576,'MONTHLY DATA'!$B82)</f>
        <v>346.66666666666669</v>
      </c>
      <c r="E82" s="78">
        <f>AVERAGEIFS('WEEKLY DATA'!E$11:E$14576,'WEEKLY DATA'!$A$11:$A$14576,'MONTHLY DATA'!$A82,'WEEKLY DATA'!$B$11:$B$14576,'MONTHLY DATA'!$B82)</f>
        <v>356.66666666666669</v>
      </c>
      <c r="F82" s="78">
        <f>AVERAGEIFS('WEEKLY DATA'!F$11:F$14576,'WEEKLY DATA'!$A$11:$A$14576,'MONTHLY DATA'!$A82,'WEEKLY DATA'!$B$11:$B$14576,'MONTHLY DATA'!$B82)</f>
        <v>351.66666666666669</v>
      </c>
      <c r="G82" s="154">
        <f t="shared" si="57"/>
        <v>-1.9744483159117254E-2</v>
      </c>
      <c r="H82" s="169">
        <f>AVERAGEIFS('WEEKLY DATA'!H$11:H$14576,'WEEKLY DATA'!$A$11:$A$14576,'MONTHLY DATA'!$A82,'WEEKLY DATA'!$B$11:$B$14576,'MONTHLY DATA'!$B82)</f>
        <v>413.33333333333331</v>
      </c>
      <c r="I82" s="78">
        <f>AVERAGEIFS('WEEKLY DATA'!I$11:I$14576,'WEEKLY DATA'!$A$11:$A$14576,'MONTHLY DATA'!$A82,'WEEKLY DATA'!$B$11:$B$14576,'MONTHLY DATA'!$B82)</f>
        <v>423.33333333333331</v>
      </c>
      <c r="J82" s="78">
        <f>AVERAGEIFS('WEEKLY DATA'!J$11:J$14576,'WEEKLY DATA'!$A$11:$A$14576,'MONTHLY DATA'!$A82,'WEEKLY DATA'!$B$11:$B$14576,'MONTHLY DATA'!$B82)</f>
        <v>418.33333333333331</v>
      </c>
      <c r="K82" s="154">
        <f t="shared" si="58"/>
        <v>8.0321285140561027E-3</v>
      </c>
      <c r="L82" s="169">
        <f>AVERAGEIFS('WEEKLY DATA'!L$11:L$14576,'WEEKLY DATA'!$A$11:$A$14576,'MONTHLY DATA'!$A82,'WEEKLY DATA'!$B$11:$B$14576,'MONTHLY DATA'!$B82)</f>
        <v>366.66666666666669</v>
      </c>
      <c r="M82" s="78">
        <f>AVERAGEIFS('WEEKLY DATA'!M$11:M$14576,'WEEKLY DATA'!$A$11:$A$14576,'MONTHLY DATA'!$A82,'WEEKLY DATA'!$B$11:$B$14576,'MONTHLY DATA'!$B82)</f>
        <v>376.66666666666669</v>
      </c>
      <c r="N82" s="78">
        <f>AVERAGEIFS('WEEKLY DATA'!N$11:N$14576,'WEEKLY DATA'!$A$11:$A$14576,'MONTHLY DATA'!$A82,'WEEKLY DATA'!$B$11:$B$14576,'MONTHLY DATA'!$B82)</f>
        <v>371.66666666666669</v>
      </c>
      <c r="O82" s="154">
        <f t="shared" si="59"/>
        <v>-5.5741360089185399E-3</v>
      </c>
      <c r="P82" s="169">
        <f>AVERAGEIFS('WEEKLY DATA'!P$11:P$14576,'WEEKLY DATA'!$A$11:$A$14576,'MONTHLY DATA'!$A82,'WEEKLY DATA'!$B$11:$B$14576,'MONTHLY DATA'!$B82)</f>
        <v>306.66666666666669</v>
      </c>
      <c r="Q82" s="78">
        <f>AVERAGEIFS('WEEKLY DATA'!Q$11:Q$14576,'WEEKLY DATA'!$A$11:$A$14576,'MONTHLY DATA'!$A82,'WEEKLY DATA'!$B$11:$B$14576,'MONTHLY DATA'!$B82)</f>
        <v>316.66666666666669</v>
      </c>
      <c r="R82" s="78">
        <f>AVERAGEIFS('WEEKLY DATA'!R$11:R$14576,'WEEKLY DATA'!$A$11:$A$14576,'MONTHLY DATA'!$A82,'WEEKLY DATA'!$B$11:$B$14576,'MONTHLY DATA'!$B82)</f>
        <v>311.66666666666669</v>
      </c>
      <c r="S82" s="154">
        <f t="shared" si="60"/>
        <v>-1.2541254125412515E-2</v>
      </c>
      <c r="T82" s="169">
        <f>AVERAGEIFS('WEEKLY DATA'!T$11:T$14576,'WEEKLY DATA'!$A$11:$A$14576,'MONTHLY DATA'!$A82,'WEEKLY DATA'!$B$11:$B$14576,'MONTHLY DATA'!$B82)</f>
        <v>283.33333333333331</v>
      </c>
      <c r="U82" s="78">
        <f>AVERAGEIFS('WEEKLY DATA'!U$11:U$14576,'WEEKLY DATA'!$A$11:$A$14576,'MONTHLY DATA'!$A82,'WEEKLY DATA'!$B$11:$B$14576,'MONTHLY DATA'!$B82)</f>
        <v>293.33333333333331</v>
      </c>
      <c r="V82" s="78">
        <f>AVERAGEIFS('WEEKLY DATA'!V$11:V$14576,'WEEKLY DATA'!$A$11:$A$14576,'MONTHLY DATA'!$A82,'WEEKLY DATA'!$B$11:$B$14576,'MONTHLY DATA'!$B82)</f>
        <v>288.33333333333331</v>
      </c>
      <c r="W82" s="154">
        <f t="shared" si="61"/>
        <v>-7.8853046594983267E-3</v>
      </c>
      <c r="X82" s="169">
        <f>AVERAGEIFS('WEEKLY DATA'!X$11:X$14576,'WEEKLY DATA'!$A$11:$A$14576,'MONTHLY DATA'!$A82,'WEEKLY DATA'!$B$11:$B$14576,'MONTHLY DATA'!$B82)</f>
        <v>263.33333333333331</v>
      </c>
      <c r="Y82" s="78">
        <f>AVERAGEIFS('WEEKLY DATA'!Y$11:Y$14576,'WEEKLY DATA'!$A$11:$A$14576,'MONTHLY DATA'!$A82,'WEEKLY DATA'!$B$11:$B$14576,'MONTHLY DATA'!$B82)</f>
        <v>273.33333333333331</v>
      </c>
      <c r="Z82" s="78">
        <f>AVERAGEIFS('WEEKLY DATA'!Z$11:Z$14576,'WEEKLY DATA'!$A$11:$A$14576,'MONTHLY DATA'!$A82,'WEEKLY DATA'!$B$11:$B$14576,'MONTHLY DATA'!$B82)</f>
        <v>268.33333333333331</v>
      </c>
      <c r="AA82" s="154">
        <f t="shared" si="62"/>
        <v>1.2578616352201255E-2</v>
      </c>
      <c r="AB82" s="169">
        <f>AVERAGEIFS('WEEKLY DATA'!AB$11:AB$14576,'WEEKLY DATA'!$A$11:$A$14576,'MONTHLY DATA'!$A82,'WEEKLY DATA'!$B$11:$B$14576,'MONTHLY DATA'!$B82)</f>
        <v>295</v>
      </c>
      <c r="AC82" s="78">
        <f>AVERAGEIFS('WEEKLY DATA'!AC$11:AC$14576,'WEEKLY DATA'!$A$11:$A$14576,'MONTHLY DATA'!$A82,'WEEKLY DATA'!$B$11:$B$14576,'MONTHLY DATA'!$B82)</f>
        <v>305</v>
      </c>
      <c r="AD82" s="78">
        <f>AVERAGEIFS('WEEKLY DATA'!AD$11:AD$14576,'WEEKLY DATA'!$A$11:$A$14576,'MONTHLY DATA'!$A82,'WEEKLY DATA'!$B$11:$B$14576,'MONTHLY DATA'!$B82)</f>
        <v>300</v>
      </c>
      <c r="AE82" s="154">
        <f t="shared" si="63"/>
        <v>-1.8404907975460127E-2</v>
      </c>
      <c r="AF82" s="169">
        <f>AVERAGEIFS('WEEKLY DATA'!AF$11:AF$14576,'WEEKLY DATA'!$A$11:$A$14576,'MONTHLY DATA'!$A82,'WEEKLY DATA'!$B$11:$B$14576,'MONTHLY DATA'!$B82)</f>
        <v>265</v>
      </c>
      <c r="AG82" s="78">
        <f>AVERAGEIFS('WEEKLY DATA'!AG$11:AG$14576,'WEEKLY DATA'!$A$11:$A$14576,'MONTHLY DATA'!$A82,'WEEKLY DATA'!$B$11:$B$14576,'MONTHLY DATA'!$B82)</f>
        <v>275</v>
      </c>
      <c r="AH82" s="78">
        <f>AVERAGEIFS('WEEKLY DATA'!AH$11:AH$14576,'WEEKLY DATA'!$A$11:$A$14576,'MONTHLY DATA'!$A82,'WEEKLY DATA'!$B$11:$B$14576,'MONTHLY DATA'!$B82)</f>
        <v>270</v>
      </c>
      <c r="AI82" s="154">
        <f t="shared" si="64"/>
        <v>-3.1390134529147962E-2</v>
      </c>
      <c r="AJ82" s="169">
        <f>AVERAGEIFS('WEEKLY DATA'!AJ$11:AJ$14576,'WEEKLY DATA'!$A$11:$A$14576,'MONTHLY DATA'!$A82,'WEEKLY DATA'!$B$11:$B$14576,'MONTHLY DATA'!$B82)</f>
        <v>315</v>
      </c>
      <c r="AK82" s="78">
        <f>AVERAGEIFS('WEEKLY DATA'!AK$11:AK$14576,'WEEKLY DATA'!$A$11:$A$14576,'MONTHLY DATA'!$A82,'WEEKLY DATA'!$B$11:$B$14576,'MONTHLY DATA'!$B82)</f>
        <v>325</v>
      </c>
      <c r="AL82" s="78">
        <f>AVERAGEIFS('WEEKLY DATA'!AL$11:AL$14576,'WEEKLY DATA'!$A$11:$A$14576,'MONTHLY DATA'!$A82,'WEEKLY DATA'!$B$11:$B$14576,'MONTHLY DATA'!$B82)</f>
        <v>320</v>
      </c>
      <c r="AM82" s="154">
        <f t="shared" si="65"/>
        <v>-1.158301158301156E-2</v>
      </c>
      <c r="AN82" s="169">
        <f>AVERAGEIFS('WEEKLY DATA'!AN$11:AN$14576,'WEEKLY DATA'!$A$11:$A$14576,'MONTHLY DATA'!$A82,'WEEKLY DATA'!$B$11:$B$14576,'MONTHLY DATA'!$B82)</f>
        <v>293.33333333333331</v>
      </c>
      <c r="AO82" s="78">
        <f>AVERAGEIFS('WEEKLY DATA'!AO$11:AO$14576,'WEEKLY DATA'!$A$11:$A$14576,'MONTHLY DATA'!$A82,'WEEKLY DATA'!$B$11:$B$14576,'MONTHLY DATA'!$B82)</f>
        <v>303.33333333333331</v>
      </c>
      <c r="AP82" s="78">
        <f>AVERAGEIFS('WEEKLY DATA'!AP$11:AP$14576,'WEEKLY DATA'!$A$11:$A$14576,'MONTHLY DATA'!$A82,'WEEKLY DATA'!$B$11:$B$14576,'MONTHLY DATA'!$B82)</f>
        <v>298.33333333333331</v>
      </c>
      <c r="AQ82" s="154">
        <f t="shared" si="66"/>
        <v>-7.6230076230077159E-3</v>
      </c>
      <c r="AR82" s="169">
        <f>AVERAGEIFS('WEEKLY DATA'!AR$11:AR$14576,'WEEKLY DATA'!$A$11:$A$14576,'MONTHLY DATA'!$A82,'WEEKLY DATA'!$B$11:$B$14576,'MONTHLY DATA'!$B82)</f>
        <v>326.66666666666669</v>
      </c>
      <c r="AS82" s="78">
        <f>AVERAGEIFS('WEEKLY DATA'!AS$11:AS$14576,'WEEKLY DATA'!$A$11:$A$14576,'MONTHLY DATA'!$A82,'WEEKLY DATA'!$B$11:$B$14576,'MONTHLY DATA'!$B82)</f>
        <v>336.66666666666669</v>
      </c>
      <c r="AT82" s="78">
        <f>AVERAGEIFS('WEEKLY DATA'!AT$11:AT$14576,'WEEKLY DATA'!$A$11:$A$14576,'MONTHLY DATA'!$A82,'WEEKLY DATA'!$B$11:$B$14576,'MONTHLY DATA'!$B82)</f>
        <v>331.66666666666669</v>
      </c>
      <c r="AU82" s="154">
        <f t="shared" si="67"/>
        <v>-1.7283950617283939E-2</v>
      </c>
      <c r="AV82" s="169">
        <f>AVERAGEIFS('WEEKLY DATA'!AV$11:AV$14576,'WEEKLY DATA'!$A$11:$A$14576,'MONTHLY DATA'!$A82,'WEEKLY DATA'!$B$11:$B$14576,'MONTHLY DATA'!$B82)</f>
        <v>280</v>
      </c>
      <c r="AW82" s="78">
        <f>AVERAGEIFS('WEEKLY DATA'!AW$11:AW$14576,'WEEKLY DATA'!$A$11:$A$14576,'MONTHLY DATA'!$A82,'WEEKLY DATA'!$B$11:$B$14576,'MONTHLY DATA'!$B82)</f>
        <v>290</v>
      </c>
      <c r="AX82" s="78">
        <f>AVERAGEIFS('WEEKLY DATA'!AX$11:AX$14576,'WEEKLY DATA'!$A$11:$A$14576,'MONTHLY DATA'!$A82,'WEEKLY DATA'!$B$11:$B$14576,'MONTHLY DATA'!$B82)</f>
        <v>285</v>
      </c>
      <c r="AY82" s="154">
        <f t="shared" si="68"/>
        <v>-1.9354838709677469E-2</v>
      </c>
      <c r="AZ82" s="169">
        <f>AVERAGEIFS('WEEKLY DATA'!AZ$11:AZ$14576,'WEEKLY DATA'!$A$11:$A$14576,'MONTHLY DATA'!$A82,'WEEKLY DATA'!$B$11:$B$14576,'MONTHLY DATA'!$B82)</f>
        <v>275</v>
      </c>
      <c r="BA82" s="78">
        <f>AVERAGEIFS('WEEKLY DATA'!BA$11:BA$14576,'WEEKLY DATA'!$A$11:$A$14576,'MONTHLY DATA'!$A82,'WEEKLY DATA'!$B$11:$B$14576,'MONTHLY DATA'!$B82)</f>
        <v>285</v>
      </c>
      <c r="BB82" s="78">
        <f>AVERAGEIFS('WEEKLY DATA'!BB$11:BB$14576,'WEEKLY DATA'!$A$11:$A$14576,'MONTHLY DATA'!$A82,'WEEKLY DATA'!$B$11:$B$14576,'MONTHLY DATA'!$B82)</f>
        <v>280</v>
      </c>
      <c r="BC82" s="154">
        <f t="shared" si="69"/>
        <v>-1.969365426695846E-2</v>
      </c>
      <c r="BD82" s="169">
        <f>AVERAGEIFS('WEEKLY DATA'!BD$11:BD$14576,'WEEKLY DATA'!$A$11:$A$14576,'MONTHLY DATA'!$A82,'WEEKLY DATA'!$B$11:$B$14576,'MONTHLY DATA'!$B82)</f>
        <v>240</v>
      </c>
      <c r="BE82" s="78">
        <f>AVERAGEIFS('WEEKLY DATA'!BE$11:BE$14576,'WEEKLY DATA'!$A$11:$A$14576,'MONTHLY DATA'!$A82,'WEEKLY DATA'!$B$11:$B$14576,'MONTHLY DATA'!$B82)</f>
        <v>250</v>
      </c>
      <c r="BF82" s="78">
        <f>AVERAGEIFS('WEEKLY DATA'!BF$11:BF$14576,'WEEKLY DATA'!$A$11:$A$14576,'MONTHLY DATA'!$A82,'WEEKLY DATA'!$B$11:$B$14576,'MONTHLY DATA'!$B82)</f>
        <v>245</v>
      </c>
      <c r="BG82" s="154">
        <f t="shared" si="70"/>
        <v>-2.244389027431426E-2</v>
      </c>
      <c r="BH82" s="169">
        <f>AVERAGEIFS('WEEKLY DATA'!BH$11:BH$14576,'WEEKLY DATA'!$A$11:$A$14576,'MONTHLY DATA'!$A82,'WEEKLY DATA'!$B$11:$B$14576,'MONTHLY DATA'!$B82)</f>
        <v>305</v>
      </c>
      <c r="BI82" s="78">
        <f>AVERAGEIFS('WEEKLY DATA'!BI$11:BI$14576,'WEEKLY DATA'!$A$11:$A$14576,'MONTHLY DATA'!$A82,'WEEKLY DATA'!$B$11:$B$14576,'MONTHLY DATA'!$B82)</f>
        <v>315</v>
      </c>
      <c r="BJ82" s="78">
        <f>AVERAGEIFS('WEEKLY DATA'!BJ$11:BJ$14576,'WEEKLY DATA'!$A$11:$A$14576,'MONTHLY DATA'!$A82,'WEEKLY DATA'!$B$11:$B$14576,'MONTHLY DATA'!$B82)</f>
        <v>310</v>
      </c>
      <c r="BK82" s="154">
        <f t="shared" si="71"/>
        <v>-1.7821782178217838E-2</v>
      </c>
      <c r="BL82" s="169">
        <f>AVERAGEIFS('WEEKLY DATA'!BL$11:BL$14576,'WEEKLY DATA'!$A$11:$A$14576,'MONTHLY DATA'!$A82,'WEEKLY DATA'!$B$11:$B$14576,'MONTHLY DATA'!$B82)</f>
        <v>256.66666666666669</v>
      </c>
      <c r="BM82" s="78">
        <f>AVERAGEIFS('WEEKLY DATA'!BM$11:BM$14576,'WEEKLY DATA'!$A$11:$A$14576,'MONTHLY DATA'!$A82,'WEEKLY DATA'!$B$11:$B$14576,'MONTHLY DATA'!$B82)</f>
        <v>266.66666666666669</v>
      </c>
      <c r="BN82" s="78">
        <f>AVERAGEIFS('WEEKLY DATA'!BN$11:BN$14576,'WEEKLY DATA'!$A$11:$A$14576,'MONTHLY DATA'!$A82,'WEEKLY DATA'!$B$11:$B$14576,'MONTHLY DATA'!$B82)</f>
        <v>261.66666666666669</v>
      </c>
      <c r="BO82" s="154">
        <f t="shared" si="72"/>
        <v>-2.635658914728678E-2</v>
      </c>
      <c r="BP82" s="78">
        <f>AVERAGEIFS('WEEKLY DATA'!BP$11:BP$14576,'WEEKLY DATA'!$A$11:$A$14576,'MONTHLY DATA'!$A82,'WEEKLY DATA'!$B$11:$B$14576,'MONTHLY DATA'!$B82)</f>
        <v>311.66666666666669</v>
      </c>
      <c r="BQ82" s="78">
        <f>AVERAGEIFS('WEEKLY DATA'!BQ$11:BQ$14576,'WEEKLY DATA'!$A$11:$A$14576,'MONTHLY DATA'!$A82,'WEEKLY DATA'!$B$11:$B$14576,'MONTHLY DATA'!$B82)</f>
        <v>321.66666666666669</v>
      </c>
      <c r="BR82" s="78">
        <f>AVERAGEIFS('WEEKLY DATA'!BR$11:BR$14576,'WEEKLY DATA'!$A$11:$A$14576,'MONTHLY DATA'!$A82,'WEEKLY DATA'!$B$11:$B$14576,'MONTHLY DATA'!$B82)</f>
        <v>316.66666666666669</v>
      </c>
      <c r="BS82" s="154">
        <f t="shared" si="73"/>
        <v>-2.75111964171465E-2</v>
      </c>
      <c r="BT82" s="78">
        <f>AVERAGEIFS('WEEKLY DATA'!BT$11:BT$14576,'WEEKLY DATA'!$A$11:$A$14576,'MONTHLY DATA'!$A82,'WEEKLY DATA'!$B$11:$B$14576,'MONTHLY DATA'!$B82)</f>
        <v>280</v>
      </c>
      <c r="BU82" s="78">
        <f>AVERAGEIFS('WEEKLY DATA'!BU$11:BU$14576,'WEEKLY DATA'!$A$11:$A$14576,'MONTHLY DATA'!$A82,'WEEKLY DATA'!$B$11:$B$14576,'MONTHLY DATA'!$B82)</f>
        <v>290</v>
      </c>
      <c r="BV82" s="78">
        <f>AVERAGEIFS('WEEKLY DATA'!BV$11:BV$14576,'WEEKLY DATA'!$A$11:$A$14576,'MONTHLY DATA'!$A82,'WEEKLY DATA'!$B$11:$B$14576,'MONTHLY DATA'!$B82)</f>
        <v>285</v>
      </c>
      <c r="BW82" s="154">
        <f t="shared" si="74"/>
        <v>-1.9354838709677469E-2</v>
      </c>
      <c r="BX82" s="78">
        <f>AVERAGEIFS('WEEKLY DATA'!BX$11:BX$14576,'WEEKLY DATA'!$A$11:$A$14576,'MONTHLY DATA'!$A82,'WEEKLY DATA'!$B$11:$B$14576,'MONTHLY DATA'!$B82)</f>
        <v>295</v>
      </c>
      <c r="BY82" s="78">
        <f>AVERAGEIFS('WEEKLY DATA'!BY$11:BY$14576,'WEEKLY DATA'!$A$11:$A$14576,'MONTHLY DATA'!$A82,'WEEKLY DATA'!$B$11:$B$14576,'MONTHLY DATA'!$B82)</f>
        <v>305</v>
      </c>
      <c r="BZ82" s="78">
        <f>AVERAGEIFS('WEEKLY DATA'!BZ$11:BZ$14576,'WEEKLY DATA'!$A$11:$A$14576,'MONTHLY DATA'!$A82,'WEEKLY DATA'!$B$11:$B$14576,'MONTHLY DATA'!$B82)</f>
        <v>300</v>
      </c>
      <c r="CA82" s="154">
        <f t="shared" si="75"/>
        <v>-2.4390243902439046E-2</v>
      </c>
      <c r="CB82" s="78">
        <f>AVERAGEIFS('WEEKLY DATA'!CB$11:CB$14576,'WEEKLY DATA'!$A$11:$A$14576,'MONTHLY DATA'!$A82,'WEEKLY DATA'!$B$11:$B$14576,'MONTHLY DATA'!$B82)</f>
        <v>443.33333333333331</v>
      </c>
      <c r="CC82" s="78">
        <f>AVERAGEIFS('WEEKLY DATA'!CC$11:CC$14576,'WEEKLY DATA'!$A$11:$A$14576,'MONTHLY DATA'!$A82,'WEEKLY DATA'!$B$11:$B$14576,'MONTHLY DATA'!$B82)</f>
        <v>453.33333333333331</v>
      </c>
      <c r="CD82" s="78">
        <f>AVERAGEIFS('WEEKLY DATA'!CD$11:CD$14576,'WEEKLY DATA'!$A$11:$A$14576,'MONTHLY DATA'!$A82,'WEEKLY DATA'!$B$11:$B$14576,'MONTHLY DATA'!$B82)</f>
        <v>448.33333333333331</v>
      </c>
      <c r="CE82" s="154">
        <f t="shared" si="76"/>
        <v>-3.8427167113494254E-2</v>
      </c>
      <c r="CF82" s="78">
        <f>AVERAGEIFS('WEEKLY DATA'!CF$11:CF$14576,'WEEKLY DATA'!$A$11:$A$14576,'MONTHLY DATA'!$A82,'WEEKLY DATA'!$B$11:$B$14576,'MONTHLY DATA'!$B82)</f>
        <v>278.33333333333331</v>
      </c>
      <c r="CG82" s="78">
        <f>AVERAGEIFS('WEEKLY DATA'!CG$11:CG$14576,'WEEKLY DATA'!$A$11:$A$14576,'MONTHLY DATA'!$A82,'WEEKLY DATA'!$B$11:$B$14576,'MONTHLY DATA'!$B82)</f>
        <v>288.33333333333331</v>
      </c>
      <c r="CH82" s="78">
        <f>AVERAGEIFS('WEEKLY DATA'!CH$11:CH$14576,'WEEKLY DATA'!$A$11:$A$14576,'MONTHLY DATA'!$A82,'WEEKLY DATA'!$B$11:$B$14576,'MONTHLY DATA'!$B82)</f>
        <v>283.33333333333331</v>
      </c>
      <c r="CI82" s="154">
        <f t="shared" si="77"/>
        <v>-3.1339031339031376E-2</v>
      </c>
      <c r="CJ82" s="78">
        <f>AVERAGEIFS('WEEKLY DATA'!CJ$11:CJ$14576,'WEEKLY DATA'!$A$11:$A$14576,'MONTHLY DATA'!$A82,'WEEKLY DATA'!$B$11:$B$14576,'MONTHLY DATA'!$B82)</f>
        <v>241.66666666666666</v>
      </c>
      <c r="CK82" s="78">
        <f>AVERAGEIFS('WEEKLY DATA'!CK$11:CK$14576,'WEEKLY DATA'!$A$11:$A$14576,'MONTHLY DATA'!$A82,'WEEKLY DATA'!$B$11:$B$14576,'MONTHLY DATA'!$B82)</f>
        <v>251.66666666666666</v>
      </c>
      <c r="CL82" s="78">
        <f>AVERAGEIFS('WEEKLY DATA'!CL$11:CL$14576,'WEEKLY DATA'!$A$11:$A$14576,'MONTHLY DATA'!$A82,'WEEKLY DATA'!$B$11:$B$14576,'MONTHLY DATA'!$B82)</f>
        <v>246.66666666666666</v>
      </c>
      <c r="CM82" s="154">
        <f t="shared" si="78"/>
        <v>-2.791461412151075E-2</v>
      </c>
      <c r="CN82" s="78">
        <f>AVERAGEIFS('WEEKLY DATA'!CN$11:CN$14576,'WEEKLY DATA'!$A$11:$A$14576,'MONTHLY DATA'!$A82,'WEEKLY DATA'!$B$11:$B$14576,'MONTHLY DATA'!$B82)</f>
        <v>260</v>
      </c>
      <c r="CO82" s="78">
        <f>AVERAGEIFS('WEEKLY DATA'!CO$11:CO$14576,'WEEKLY DATA'!$A$11:$A$14576,'MONTHLY DATA'!$A82,'WEEKLY DATA'!$B$11:$B$14576,'MONTHLY DATA'!$B82)</f>
        <v>270</v>
      </c>
      <c r="CP82" s="78">
        <f>AVERAGEIFS('WEEKLY DATA'!CP$11:CP$14576,'WEEKLY DATA'!$A$11:$A$14576,'MONTHLY DATA'!$A82,'WEEKLY DATA'!$B$11:$B$14576,'MONTHLY DATA'!$B82)</f>
        <v>265</v>
      </c>
      <c r="CQ82" s="154">
        <f t="shared" si="79"/>
        <v>-3.4168564920273314E-2</v>
      </c>
      <c r="CR82" s="78">
        <f>AVERAGEIFS('WEEKLY DATA'!CR$11:CR$14576,'WEEKLY DATA'!$A$11:$A$14576,'MONTHLY DATA'!$A82,'WEEKLY DATA'!$B$11:$B$14576,'MONTHLY DATA'!$B82)</f>
        <v>413.33333333333331</v>
      </c>
      <c r="CS82" s="78">
        <f>AVERAGEIFS('WEEKLY DATA'!CS$11:CS$14576,'WEEKLY DATA'!$A$11:$A$14576,'MONTHLY DATA'!$A82,'WEEKLY DATA'!$B$11:$B$14576,'MONTHLY DATA'!$B82)</f>
        <v>423.33333333333331</v>
      </c>
      <c r="CT82" s="78">
        <f>AVERAGEIFS('WEEKLY DATA'!CT$11:CT$14576,'WEEKLY DATA'!$A$11:$A$14576,'MONTHLY DATA'!$A82,'WEEKLY DATA'!$B$11:$B$14576,'MONTHLY DATA'!$B82)</f>
        <v>418.33333333333331</v>
      </c>
      <c r="CU82" s="154">
        <f t="shared" si="80"/>
        <v>-4.1069723018147153E-2</v>
      </c>
      <c r="CV82" s="169">
        <f>AVERAGEIFS('WEEKLY DATA'!CV$11:CV$14576,'WEEKLY DATA'!$A$11:$A$14576,'MONTHLY DATA'!$A82,'WEEKLY DATA'!$B$11:$B$14576,'MONTHLY DATA'!$B82)</f>
        <v>318.33333333333331</v>
      </c>
      <c r="CW82" s="78">
        <f>AVERAGEIFS('WEEKLY DATA'!CW$11:CW$14576,'WEEKLY DATA'!$A$11:$A$14576,'MONTHLY DATA'!$A82,'WEEKLY DATA'!$B$11:$B$14576,'MONTHLY DATA'!$B82)</f>
        <v>328.33333333333331</v>
      </c>
      <c r="CX82" s="78">
        <f>AVERAGEIFS('WEEKLY DATA'!CX$11:CX$14576,'WEEKLY DATA'!$A$11:$A$14576,'MONTHLY DATA'!$A82,'WEEKLY DATA'!$B$11:$B$14576,'MONTHLY DATA'!$B82)</f>
        <v>323.33333333333331</v>
      </c>
      <c r="CY82" s="154">
        <f t="shared" si="81"/>
        <v>-2.7568922305764465E-2</v>
      </c>
      <c r="CZ82" s="169">
        <f>AVERAGEIFS('WEEKLY DATA'!CZ$11:CZ$14576,'WEEKLY DATA'!$A$11:$A$14576,'MONTHLY DATA'!$A82,'WEEKLY DATA'!$B$11:$B$14576,'MONTHLY DATA'!$B82)</f>
        <v>285</v>
      </c>
      <c r="DA82" s="78">
        <f>AVERAGEIFS('WEEKLY DATA'!DA$11:DA$14576,'WEEKLY DATA'!$A$11:$A$14576,'MONTHLY DATA'!$A82,'WEEKLY DATA'!$B$11:$B$14576,'MONTHLY DATA'!$B82)</f>
        <v>295</v>
      </c>
      <c r="DB82" s="78">
        <f>AVERAGEIFS('WEEKLY DATA'!DB$11:DB$14576,'WEEKLY DATA'!$A$11:$A$14576,'MONTHLY DATA'!$A82,'WEEKLY DATA'!$B$11:$B$14576,'MONTHLY DATA'!$B82)</f>
        <v>290</v>
      </c>
      <c r="DC82" s="154">
        <f t="shared" si="82"/>
        <v>-1.2765957446808529E-2</v>
      </c>
      <c r="DD82" s="78">
        <f>AVERAGEIFS('WEEKLY DATA'!DD$11:DD$14576,'WEEKLY DATA'!$A$11:$A$14576,'MONTHLY DATA'!$A82,'WEEKLY DATA'!$B$11:$B$14576,'MONTHLY DATA'!$B82)</f>
        <v>301.66666666666669</v>
      </c>
      <c r="DE82" s="78">
        <f>AVERAGEIFS('WEEKLY DATA'!DE$11:DE$14576,'WEEKLY DATA'!$A$11:$A$14576,'MONTHLY DATA'!$A82,'WEEKLY DATA'!$B$11:$B$14576,'MONTHLY DATA'!$B82)</f>
        <v>311.66666666666669</v>
      </c>
      <c r="DF82" s="78">
        <f>AVERAGEIFS('WEEKLY DATA'!DF$11:DF$14576,'WEEKLY DATA'!$A$11:$A$14576,'MONTHLY DATA'!$A82,'WEEKLY DATA'!$B$11:$B$14576,'MONTHLY DATA'!$B82)</f>
        <v>306.66666666666669</v>
      </c>
      <c r="DG82" s="154">
        <f t="shared" si="83"/>
        <v>-1.6700066800267144E-2</v>
      </c>
      <c r="DH82" s="78">
        <f>AVERAGEIFS('WEEKLY DATA'!DH$11:DH$14576,'WEEKLY DATA'!$A$11:$A$14576,'MONTHLY DATA'!$A82,'WEEKLY DATA'!$B$11:$B$14576,'MONTHLY DATA'!$B82)</f>
        <v>431.66666666666669</v>
      </c>
      <c r="DI82" s="78">
        <f>AVERAGEIFS('WEEKLY DATA'!DI$11:DI$14576,'WEEKLY DATA'!$A$11:$A$14576,'MONTHLY DATA'!$A82,'WEEKLY DATA'!$B$11:$B$14576,'MONTHLY DATA'!$B82)</f>
        <v>441.66666666666669</v>
      </c>
      <c r="DJ82" s="78">
        <f>AVERAGEIFS('WEEKLY DATA'!DJ$11:DJ$14576,'WEEKLY DATA'!$A$11:$A$14576,'MONTHLY DATA'!$A82,'WEEKLY DATA'!$B$11:$B$14576,'MONTHLY DATA'!$B82)</f>
        <v>436.66666666666669</v>
      </c>
      <c r="DK82" s="154">
        <f t="shared" si="84"/>
        <v>-4.0293040293040261E-2</v>
      </c>
      <c r="DL82" s="169">
        <f>AVERAGEIFS('WEEKLY DATA'!DL$11:DL$14576,'WEEKLY DATA'!$A$11:$A$14576,'MONTHLY DATA'!$A82,'WEEKLY DATA'!$B$11:$B$14576,'MONTHLY DATA'!$B82)</f>
        <v>305</v>
      </c>
      <c r="DM82" s="78">
        <f>AVERAGEIFS('WEEKLY DATA'!DM$11:DM$14576,'WEEKLY DATA'!$A$11:$A$14576,'MONTHLY DATA'!$A82,'WEEKLY DATA'!$B$11:$B$14576,'MONTHLY DATA'!$B82)</f>
        <v>315</v>
      </c>
      <c r="DN82" s="78">
        <f>AVERAGEIFS('WEEKLY DATA'!DN$11:DN$14576,'WEEKLY DATA'!$A$11:$A$14576,'MONTHLY DATA'!$A82,'WEEKLY DATA'!$B$11:$B$14576,'MONTHLY DATA'!$B82)</f>
        <v>310</v>
      </c>
      <c r="DO82" s="154">
        <f t="shared" si="85"/>
        <v>-1.195219123505975E-2</v>
      </c>
      <c r="DP82" s="78">
        <f>AVERAGEIFS('WEEKLY DATA'!DP$11:DP$14576,'WEEKLY DATA'!$A$11:$A$14576,'MONTHLY DATA'!$A82,'WEEKLY DATA'!$B$11:$B$14576,'MONTHLY DATA'!$B82)</f>
        <v>271.66666666666669</v>
      </c>
      <c r="DQ82" s="78">
        <f>AVERAGEIFS('WEEKLY DATA'!DQ$11:DQ$14576,'WEEKLY DATA'!$A$11:$A$14576,'MONTHLY DATA'!$A82,'WEEKLY DATA'!$B$11:$B$14576,'MONTHLY DATA'!$B82)</f>
        <v>281.66666666666669</v>
      </c>
      <c r="DR82" s="78">
        <f>AVERAGEIFS('WEEKLY DATA'!DR$11:DR$14576,'WEEKLY DATA'!$A$11:$A$14576,'MONTHLY DATA'!$A82,'WEEKLY DATA'!$B$11:$B$14576,'MONTHLY DATA'!$B82)</f>
        <v>276.66666666666669</v>
      </c>
      <c r="DS82" s="154">
        <f t="shared" si="86"/>
        <v>1.5082956259426794E-3</v>
      </c>
      <c r="DT82" s="78">
        <f>AVERAGEIFS('WEEKLY DATA'!DT$11:DT$14576,'WEEKLY DATA'!$A$11:$A$14576,'MONTHLY DATA'!$A82,'WEEKLY DATA'!$B$11:$B$14576,'MONTHLY DATA'!$B82)</f>
        <v>290</v>
      </c>
      <c r="DU82" s="78">
        <f>AVERAGEIFS('WEEKLY DATA'!DU$11:DU$14576,'WEEKLY DATA'!$A$11:$A$14576,'MONTHLY DATA'!$A82,'WEEKLY DATA'!$B$11:$B$14576,'MONTHLY DATA'!$B82)</f>
        <v>300</v>
      </c>
      <c r="DV82" s="78">
        <f>AVERAGEIFS('WEEKLY DATA'!DV$11:DV$14576,'WEEKLY DATA'!$A$11:$A$14576,'MONTHLY DATA'!$A82,'WEEKLY DATA'!$B$11:$B$14576,'MONTHLY DATA'!$B82)</f>
        <v>295</v>
      </c>
      <c r="DW82" s="154">
        <f t="shared" si="87"/>
        <v>-6.3157894736841635E-3</v>
      </c>
      <c r="DX82" s="78">
        <f>AVERAGEIFS('WEEKLY DATA'!DX$11:DX$14576,'WEEKLY DATA'!$A$11:$A$14576,'MONTHLY DATA'!$A82,'WEEKLY DATA'!$B$11:$B$14576,'MONTHLY DATA'!$B82)</f>
        <v>441.66666666666669</v>
      </c>
      <c r="DY82" s="78">
        <f>AVERAGEIFS('WEEKLY DATA'!DY$11:DY$14576,'WEEKLY DATA'!$A$11:$A$14576,'MONTHLY DATA'!$A82,'WEEKLY DATA'!$B$11:$B$14576,'MONTHLY DATA'!$B82)</f>
        <v>451.66666666666669</v>
      </c>
      <c r="DZ82" s="78">
        <f>AVERAGEIFS('WEEKLY DATA'!DZ$11:DZ$14576,'WEEKLY DATA'!$A$11:$A$14576,'MONTHLY DATA'!$A82,'WEEKLY DATA'!$B$11:$B$14576,'MONTHLY DATA'!$B82)</f>
        <v>446.66666666666669</v>
      </c>
      <c r="EA82" s="154">
        <f t="shared" si="88"/>
        <v>-3.9426523297490967E-2</v>
      </c>
      <c r="EB82" s="78">
        <f>AVERAGEIFS('WEEKLY DATA'!EB$11:EB$14576,'WEEKLY DATA'!$A$11:$A$14576,'MONTHLY DATA'!$A82,'WEEKLY DATA'!$B$11:$B$14576,'MONTHLY DATA'!$B82)</f>
        <v>295</v>
      </c>
      <c r="EC82" s="78">
        <f>AVERAGEIFS('WEEKLY DATA'!EC$11:EC$14576,'WEEKLY DATA'!$A$11:$A$14576,'MONTHLY DATA'!$A82,'WEEKLY DATA'!$B$11:$B$14576,'MONTHLY DATA'!$B82)</f>
        <v>305</v>
      </c>
      <c r="ED82" s="78">
        <f>AVERAGEIFS('WEEKLY DATA'!ED$11:ED$14576,'WEEKLY DATA'!$A$11:$A$14576,'MONTHLY DATA'!$A82,'WEEKLY DATA'!$B$11:$B$14576,'MONTHLY DATA'!$B82)</f>
        <v>300</v>
      </c>
      <c r="EE82" s="154">
        <f t="shared" si="89"/>
        <v>-1.2345679012345734E-2</v>
      </c>
      <c r="EF82" s="169">
        <f>AVERAGEIFS('WEEKLY DATA'!EF$11:EF$14576,'WEEKLY DATA'!$A$11:$A$14576,'MONTHLY DATA'!$A82,'WEEKLY DATA'!$B$11:$B$14576,'MONTHLY DATA'!$B82)</f>
        <v>261.66666666666669</v>
      </c>
      <c r="EG82" s="78">
        <f>AVERAGEIFS('WEEKLY DATA'!EG$11:EG$14576,'WEEKLY DATA'!$A$11:$A$14576,'MONTHLY DATA'!$A82,'WEEKLY DATA'!$B$11:$B$14576,'MONTHLY DATA'!$B82)</f>
        <v>271.66666666666669</v>
      </c>
      <c r="EH82" s="78">
        <f>AVERAGEIFS('WEEKLY DATA'!EH$11:EH$14576,'WEEKLY DATA'!$A$11:$A$14576,'MONTHLY DATA'!$A82,'WEEKLY DATA'!$B$11:$B$14576,'MONTHLY DATA'!$B82)</f>
        <v>266.66666666666669</v>
      </c>
      <c r="EI82" s="154">
        <f t="shared" si="90"/>
        <v>1.5649452269170805E-3</v>
      </c>
      <c r="EJ82" s="78">
        <f>AVERAGEIFS('WEEKLY DATA'!EJ$11:EJ$14576,'WEEKLY DATA'!$A$11:$A$14576,'MONTHLY DATA'!$A82,'WEEKLY DATA'!$B$11:$B$14576,'MONTHLY DATA'!$B82)</f>
        <v>280</v>
      </c>
      <c r="EK82" s="78">
        <f>AVERAGEIFS('WEEKLY DATA'!EK$11:EK$14576,'WEEKLY DATA'!$A$11:$A$14576,'MONTHLY DATA'!$A82,'WEEKLY DATA'!$B$11:$B$14576,'MONTHLY DATA'!$B82)</f>
        <v>290</v>
      </c>
      <c r="EL82" s="78">
        <f>AVERAGEIFS('WEEKLY DATA'!EL$11:EL$14576,'WEEKLY DATA'!$A$11:$A$14576,'MONTHLY DATA'!$A82,'WEEKLY DATA'!$B$11:$B$14576,'MONTHLY DATA'!$B82)</f>
        <v>285</v>
      </c>
      <c r="EM82" s="154">
        <f t="shared" si="91"/>
        <v>-6.5359477124182774E-3</v>
      </c>
      <c r="EN82" s="78">
        <f>AVERAGEIFS('WEEKLY DATA'!EN$11:EN$14576,'WEEKLY DATA'!$A$11:$A$14576,'MONTHLY DATA'!$A82,'WEEKLY DATA'!$B$11:$B$14576,'MONTHLY DATA'!$B82)</f>
        <v>396.66666666666669</v>
      </c>
      <c r="EO82" s="78">
        <f>AVERAGEIFS('WEEKLY DATA'!EO$11:EO$14576,'WEEKLY DATA'!$A$11:$A$14576,'MONTHLY DATA'!$A82,'WEEKLY DATA'!$B$11:$B$14576,'MONTHLY DATA'!$B82)</f>
        <v>406.66666666666669</v>
      </c>
      <c r="EP82" s="78">
        <f>AVERAGEIFS('WEEKLY DATA'!EP$11:EP$14576,'WEEKLY DATA'!$A$11:$A$14576,'MONTHLY DATA'!$A82,'WEEKLY DATA'!$B$11:$B$14576,'MONTHLY DATA'!$B82)</f>
        <v>401.66666666666669</v>
      </c>
      <c r="EQ82" s="154">
        <f t="shared" si="92"/>
        <v>-4.3650793650793607E-2</v>
      </c>
      <c r="ER82" s="78">
        <f>AVERAGEIFS('WEEKLY DATA'!ER$11:ER$14576,'WEEKLY DATA'!$A$11:$A$14576,'MONTHLY DATA'!$A82,'WEEKLY DATA'!$B$11:$B$14576,'MONTHLY DATA'!$B82)</f>
        <v>265</v>
      </c>
      <c r="ES82" s="78">
        <f>AVERAGEIFS('WEEKLY DATA'!ES$11:ES$14576,'WEEKLY DATA'!$A$11:$A$14576,'MONTHLY DATA'!$A82,'WEEKLY DATA'!$B$11:$B$14576,'MONTHLY DATA'!$B82)</f>
        <v>275</v>
      </c>
      <c r="ET82" s="78">
        <f>AVERAGEIFS('WEEKLY DATA'!ET$11:ET$14576,'WEEKLY DATA'!$A$11:$A$14576,'MONTHLY DATA'!$A82,'WEEKLY DATA'!$B$11:$B$14576,'MONTHLY DATA'!$B82)</f>
        <v>270</v>
      </c>
      <c r="EU82" s="154">
        <f t="shared" si="93"/>
        <v>-5.2631578947368474E-2</v>
      </c>
      <c r="EV82" s="78">
        <f>AVERAGEIFS('WEEKLY DATA'!EV$11:EV$14576,'WEEKLY DATA'!$A$11:$A$14576,'MONTHLY DATA'!$A82,'WEEKLY DATA'!$B$11:$B$14576,'MONTHLY DATA'!$B82)</f>
        <v>220</v>
      </c>
      <c r="EW82" s="78">
        <f>AVERAGEIFS('WEEKLY DATA'!EW$11:EW$14576,'WEEKLY DATA'!$A$11:$A$14576,'MONTHLY DATA'!$A82,'WEEKLY DATA'!$B$11:$B$14576,'MONTHLY DATA'!$B82)</f>
        <v>230</v>
      </c>
      <c r="EX82" s="78">
        <f>AVERAGEIFS('WEEKLY DATA'!EX$11:EX$14576,'WEEKLY DATA'!$A$11:$A$14576,'MONTHLY DATA'!$A82,'WEEKLY DATA'!$B$11:$B$14576,'MONTHLY DATA'!$B82)</f>
        <v>225</v>
      </c>
      <c r="EY82" s="154">
        <f t="shared" si="94"/>
        <v>-6.25E-2</v>
      </c>
      <c r="EZ82" s="78">
        <f>AVERAGEIFS('WEEKLY DATA'!EZ$11:EZ$14576,'WEEKLY DATA'!$A$11:$A$14576,'MONTHLY DATA'!$A82,'WEEKLY DATA'!$B$11:$B$14576,'MONTHLY DATA'!$B82)</f>
        <v>241.66666666666666</v>
      </c>
      <c r="FA82" s="78">
        <f>AVERAGEIFS('WEEKLY DATA'!FA$11:FA$14576,'WEEKLY DATA'!$A$11:$A$14576,'MONTHLY DATA'!$A82,'WEEKLY DATA'!$B$11:$B$14576,'MONTHLY DATA'!$B82)</f>
        <v>251.66666666666666</v>
      </c>
      <c r="FB82" s="78">
        <f>AVERAGEIFS('WEEKLY DATA'!FB$11:FB$14576,'WEEKLY DATA'!$A$11:$A$14576,'MONTHLY DATA'!$A82,'WEEKLY DATA'!$B$11:$B$14576,'MONTHLY DATA'!$B82)</f>
        <v>246.66666666666666</v>
      </c>
      <c r="FC82" s="154">
        <f t="shared" si="95"/>
        <v>-6.2549485352335732E-2</v>
      </c>
      <c r="FD82" s="78">
        <f>AVERAGEIFS('WEEKLY DATA'!FD$11:FD$14576,'WEEKLY DATA'!$A$11:$A$14576,'MONTHLY DATA'!$A82,'WEEKLY DATA'!$B$11:$B$14576,'MONTHLY DATA'!$B82)</f>
        <v>478.33333333333331</v>
      </c>
      <c r="FE82" s="78">
        <f>AVERAGEIFS('WEEKLY DATA'!FE$11:FE$14576,'WEEKLY DATA'!$A$11:$A$14576,'MONTHLY DATA'!$A82,'WEEKLY DATA'!$B$11:$B$14576,'MONTHLY DATA'!$B82)</f>
        <v>488.33333333333331</v>
      </c>
      <c r="FF82" s="78">
        <f>AVERAGEIFS('WEEKLY DATA'!FF$11:FF$14576,'WEEKLY DATA'!$A$11:$A$14576,'MONTHLY DATA'!$A82,'WEEKLY DATA'!$B$11:$B$14576,'MONTHLY DATA'!$B82)</f>
        <v>483.33333333333331</v>
      </c>
      <c r="FG82" s="154">
        <f t="shared" si="96"/>
        <v>-2.8475711892797406E-2</v>
      </c>
      <c r="FH82" s="78">
        <f>AVERAGEIFS('WEEKLY DATA'!FH$11:FH$14576,'WEEKLY DATA'!$A$11:$A$14576,'MONTHLY DATA'!$A82,'WEEKLY DATA'!$B$11:$B$14576,'MONTHLY DATA'!$B82)</f>
        <v>300</v>
      </c>
      <c r="FI82" s="78">
        <f>AVERAGEIFS('WEEKLY DATA'!FI$11:FI$14576,'WEEKLY DATA'!$A$11:$A$14576,'MONTHLY DATA'!$A82,'WEEKLY DATA'!$B$11:$B$14576,'MONTHLY DATA'!$B82)</f>
        <v>310</v>
      </c>
      <c r="FJ82" s="78">
        <f>AVERAGEIFS('WEEKLY DATA'!FJ$11:FJ$14576,'WEEKLY DATA'!$A$11:$A$14576,'MONTHLY DATA'!$A82,'WEEKLY DATA'!$B$11:$B$14576,'MONTHLY DATA'!$B82)</f>
        <v>305</v>
      </c>
      <c r="FK82" s="154">
        <f t="shared" si="97"/>
        <v>-4.8732943469785628E-2</v>
      </c>
      <c r="FL82" s="169">
        <f>AVERAGEIFS('WEEKLY DATA'!FL$11:FL$14576,'WEEKLY DATA'!$A$11:$A$14576,'MONTHLY DATA'!$A82,'WEEKLY DATA'!$B$11:$B$14576,'MONTHLY DATA'!$B82)</f>
        <v>258.33333333333331</v>
      </c>
      <c r="FM82" s="78">
        <f>AVERAGEIFS('WEEKLY DATA'!FM$11:FM$14576,'WEEKLY DATA'!$A$11:$A$14576,'MONTHLY DATA'!$A82,'WEEKLY DATA'!$B$11:$B$14576,'MONTHLY DATA'!$B82)</f>
        <v>268.33333333333331</v>
      </c>
      <c r="FN82" s="78">
        <f>AVERAGEIFS('WEEKLY DATA'!FN$11:FN$14576,'WEEKLY DATA'!$A$11:$A$14576,'MONTHLY DATA'!$A82,'WEEKLY DATA'!$B$11:$B$14576,'MONTHLY DATA'!$B82)</f>
        <v>263.33333333333331</v>
      </c>
      <c r="FO82" s="154">
        <f t="shared" si="98"/>
        <v>-5.7419835943325892E-2</v>
      </c>
      <c r="FP82" s="78">
        <f>AVERAGEIFS('WEEKLY DATA'!FP$11:FP$14576,'WEEKLY DATA'!$A$11:$A$14576,'MONTHLY DATA'!$A82,'WEEKLY DATA'!$B$11:$B$14576,'MONTHLY DATA'!$B82)</f>
        <v>280</v>
      </c>
      <c r="FQ82" s="78">
        <f>AVERAGEIFS('WEEKLY DATA'!FQ$11:FQ$14576,'WEEKLY DATA'!$A$11:$A$14576,'MONTHLY DATA'!$A82,'WEEKLY DATA'!$B$11:$B$14576,'MONTHLY DATA'!$B82)</f>
        <v>290</v>
      </c>
      <c r="FR82" s="78">
        <f>AVERAGEIFS('WEEKLY DATA'!FR$11:FR$14576,'WEEKLY DATA'!$A$11:$A$14576,'MONTHLY DATA'!$A82,'WEEKLY DATA'!$B$11:$B$14576,'MONTHLY DATA'!$B82)</f>
        <v>285</v>
      </c>
      <c r="FS82" s="154">
        <f t="shared" si="99"/>
        <v>-5.1975051975051922E-2</v>
      </c>
      <c r="FT82" s="78">
        <f>AVERAGEIFS('WEEKLY DATA'!FT$11:FT$14576,'WEEKLY DATA'!$A$11:$A$14576,'MONTHLY DATA'!$A82,'WEEKLY DATA'!$B$11:$B$14576,'MONTHLY DATA'!$B82)</f>
        <v>295</v>
      </c>
      <c r="FU82" s="78">
        <f>AVERAGEIFS('WEEKLY DATA'!FU$11:FU$14576,'WEEKLY DATA'!$A$11:$A$14576,'MONTHLY DATA'!$A82,'WEEKLY DATA'!$B$11:$B$14576,'MONTHLY DATA'!$B82)</f>
        <v>305</v>
      </c>
      <c r="FV82" s="78">
        <f>AVERAGEIFS('WEEKLY DATA'!FV$11:FV$14576,'WEEKLY DATA'!$A$11:$A$14576,'MONTHLY DATA'!$A82,'WEEKLY DATA'!$B$11:$B$14576,'MONTHLY DATA'!$B82)</f>
        <v>300</v>
      </c>
      <c r="FW82" s="154">
        <f t="shared" si="100"/>
        <v>-2.2403258655804503E-2</v>
      </c>
      <c r="FX82" s="78">
        <f>AVERAGEIFS('WEEKLY DATA'!FX$11:FX$14576,'WEEKLY DATA'!$A$11:$A$14576,'MONTHLY DATA'!$A82,'WEEKLY DATA'!$B$11:$B$14576,'MONTHLY DATA'!$B82)</f>
        <v>335</v>
      </c>
      <c r="FY82" s="78">
        <f>AVERAGEIFS('WEEKLY DATA'!FY$11:FY$14576,'WEEKLY DATA'!$A$11:$A$14576,'MONTHLY DATA'!$A82,'WEEKLY DATA'!$B$11:$B$14576,'MONTHLY DATA'!$B82)</f>
        <v>345</v>
      </c>
      <c r="FZ82" s="78">
        <f>AVERAGEIFS('WEEKLY DATA'!FZ$11:FZ$14576,'WEEKLY DATA'!$A$11:$A$14576,'MONTHLY DATA'!$A82,'WEEKLY DATA'!$B$11:$B$14576,'MONTHLY DATA'!$B82)</f>
        <v>340</v>
      </c>
      <c r="GA82" s="154">
        <f t="shared" si="101"/>
        <v>-6.3683304647160099E-2</v>
      </c>
      <c r="GB82" s="78">
        <f>AVERAGEIFS('WEEKLY DATA'!GB$11:GB$14576,'WEEKLY DATA'!$A$11:$A$14576,'MONTHLY DATA'!$A82,'WEEKLY DATA'!$B$11:$B$14576,'MONTHLY DATA'!$B82)</f>
        <v>323.33333333333331</v>
      </c>
      <c r="GC82" s="78">
        <f>AVERAGEIFS('WEEKLY DATA'!GC$11:GC$14576,'WEEKLY DATA'!$A$11:$A$14576,'MONTHLY DATA'!$A82,'WEEKLY DATA'!$B$11:$B$14576,'MONTHLY DATA'!$B82)</f>
        <v>333.33333333333331</v>
      </c>
      <c r="GD82" s="78">
        <f>AVERAGEIFS('WEEKLY DATA'!GD$11:GD$14576,'WEEKLY DATA'!$A$11:$A$14576,'MONTHLY DATA'!$A82,'WEEKLY DATA'!$B$11:$B$14576,'MONTHLY DATA'!$B82)</f>
        <v>328.33333333333331</v>
      </c>
      <c r="GE82" s="154">
        <f t="shared" si="102"/>
        <v>-2.1725636250775948E-2</v>
      </c>
      <c r="GF82" s="169">
        <f>AVERAGEIFS('WEEKLY DATA'!GF$11:GF$14576,'WEEKLY DATA'!$A$11:$A$14576,'MONTHLY DATA'!$A82,'WEEKLY DATA'!$B$11:$B$14576,'MONTHLY DATA'!$B82)</f>
        <v>295</v>
      </c>
      <c r="GG82" s="78">
        <f>AVERAGEIFS('WEEKLY DATA'!GG$11:GG$14576,'WEEKLY DATA'!$A$11:$A$14576,'MONTHLY DATA'!$A82,'WEEKLY DATA'!$B$11:$B$14576,'MONTHLY DATA'!$B82)</f>
        <v>305</v>
      </c>
      <c r="GH82" s="78">
        <f>AVERAGEIFS('WEEKLY DATA'!GH$11:GH$14576,'WEEKLY DATA'!$A$11:$A$14576,'MONTHLY DATA'!$A82,'WEEKLY DATA'!$B$11:$B$14576,'MONTHLY DATA'!$B82)</f>
        <v>300</v>
      </c>
      <c r="GI82" s="154">
        <f t="shared" si="103"/>
        <v>-1.2345679012345734E-2</v>
      </c>
      <c r="GJ82" s="78">
        <f>AVERAGEIFS('WEEKLY DATA'!GJ$11:GJ$14576,'WEEKLY DATA'!$A$11:$A$14576,'MONTHLY DATA'!$A82,'WEEKLY DATA'!$B$11:$B$14576,'MONTHLY DATA'!$B82)</f>
        <v>310</v>
      </c>
      <c r="GK82" s="78">
        <f>AVERAGEIFS('WEEKLY DATA'!GK$11:GK$14576,'WEEKLY DATA'!$A$11:$A$14576,'MONTHLY DATA'!$A82,'WEEKLY DATA'!$B$11:$B$14576,'MONTHLY DATA'!$B82)</f>
        <v>320</v>
      </c>
      <c r="GL82" s="78">
        <f>AVERAGEIFS('WEEKLY DATA'!GL$11:GL$14576,'WEEKLY DATA'!$A$11:$A$14576,'MONTHLY DATA'!$A82,'WEEKLY DATA'!$B$11:$B$14576,'MONTHLY DATA'!$B82)</f>
        <v>315</v>
      </c>
      <c r="GM82" s="154">
        <f t="shared" si="104"/>
        <v>-1.7543859649122862E-2</v>
      </c>
      <c r="GN82" s="78">
        <f>AVERAGEIFS('WEEKLY DATA'!GN$11:GN$14576,'WEEKLY DATA'!$A$11:$A$14576,'MONTHLY DATA'!$A82,'WEEKLY DATA'!$B$11:$B$14576,'MONTHLY DATA'!$B82)</f>
        <v>471.66666666666669</v>
      </c>
      <c r="GO82" s="78">
        <f>AVERAGEIFS('WEEKLY DATA'!GO$11:GO$14576,'WEEKLY DATA'!$A$11:$A$14576,'MONTHLY DATA'!$A82,'WEEKLY DATA'!$B$11:$B$14576,'MONTHLY DATA'!$B82)</f>
        <v>481.66666666666669</v>
      </c>
      <c r="GP82" s="78">
        <f>AVERAGEIFS('WEEKLY DATA'!GP$11:GP$14576,'WEEKLY DATA'!$A$11:$A$14576,'MONTHLY DATA'!$A82,'WEEKLY DATA'!$B$11:$B$14576,'MONTHLY DATA'!$B82)</f>
        <v>476.66666666666669</v>
      </c>
      <c r="GQ82" s="154">
        <f t="shared" si="105"/>
        <v>-3.7037037037036979E-2</v>
      </c>
      <c r="GR82" s="78"/>
    </row>
    <row r="83" spans="1:200" ht="15.75" x14ac:dyDescent="0.25">
      <c r="A83">
        <f t="shared" si="55"/>
        <v>1</v>
      </c>
      <c r="B83">
        <f t="shared" si="56"/>
        <v>2016</v>
      </c>
      <c r="C83" s="86">
        <v>42370</v>
      </c>
      <c r="D83" s="78">
        <f>AVERAGEIFS('WEEKLY DATA'!D$11:D$14576,'WEEKLY DATA'!$A$11:$A$14576,'MONTHLY DATA'!$A83,'WEEKLY DATA'!$B$11:$B$14576,'MONTHLY DATA'!$B83)</f>
        <v>350</v>
      </c>
      <c r="E83" s="78">
        <f>AVERAGEIFS('WEEKLY DATA'!E$11:E$14576,'WEEKLY DATA'!$A$11:$A$14576,'MONTHLY DATA'!$A83,'WEEKLY DATA'!$B$11:$B$14576,'MONTHLY DATA'!$B83)</f>
        <v>360</v>
      </c>
      <c r="F83" s="78">
        <f>AVERAGEIFS('WEEKLY DATA'!F$11:F$14576,'WEEKLY DATA'!$A$11:$A$14576,'MONTHLY DATA'!$A83,'WEEKLY DATA'!$B$11:$B$14576,'MONTHLY DATA'!$B83)</f>
        <v>355</v>
      </c>
      <c r="G83" s="154">
        <f t="shared" si="57"/>
        <v>9.4786729857818663E-3</v>
      </c>
      <c r="H83" s="169">
        <f>AVERAGEIFS('WEEKLY DATA'!H$11:H$14576,'WEEKLY DATA'!$A$11:$A$14576,'MONTHLY DATA'!$A83,'WEEKLY DATA'!$B$11:$B$14576,'MONTHLY DATA'!$B83)</f>
        <v>417</v>
      </c>
      <c r="I83" s="78">
        <f>AVERAGEIFS('WEEKLY DATA'!I$11:I$14576,'WEEKLY DATA'!$A$11:$A$14576,'MONTHLY DATA'!$A83,'WEEKLY DATA'!$B$11:$B$14576,'MONTHLY DATA'!$B83)</f>
        <v>427</v>
      </c>
      <c r="J83" s="78">
        <f>AVERAGEIFS('WEEKLY DATA'!J$11:J$14576,'WEEKLY DATA'!$A$11:$A$14576,'MONTHLY DATA'!$A83,'WEEKLY DATA'!$B$11:$B$14576,'MONTHLY DATA'!$B83)</f>
        <v>422</v>
      </c>
      <c r="K83" s="154">
        <f t="shared" si="58"/>
        <v>8.7649402390439501E-3</v>
      </c>
      <c r="L83" s="169">
        <f>AVERAGEIFS('WEEKLY DATA'!L$11:L$14576,'WEEKLY DATA'!$A$11:$A$14576,'MONTHLY DATA'!$A83,'WEEKLY DATA'!$B$11:$B$14576,'MONTHLY DATA'!$B83)</f>
        <v>370</v>
      </c>
      <c r="M83" s="78">
        <f>AVERAGEIFS('WEEKLY DATA'!M$11:M$14576,'WEEKLY DATA'!$A$11:$A$14576,'MONTHLY DATA'!$A83,'WEEKLY DATA'!$B$11:$B$14576,'MONTHLY DATA'!$B83)</f>
        <v>380</v>
      </c>
      <c r="N83" s="78">
        <f>AVERAGEIFS('WEEKLY DATA'!N$11:N$14576,'WEEKLY DATA'!$A$11:$A$14576,'MONTHLY DATA'!$A83,'WEEKLY DATA'!$B$11:$B$14576,'MONTHLY DATA'!$B83)</f>
        <v>375</v>
      </c>
      <c r="O83" s="154">
        <f t="shared" si="59"/>
        <v>8.9686098654708779E-3</v>
      </c>
      <c r="P83" s="169">
        <f>AVERAGEIFS('WEEKLY DATA'!P$11:P$14576,'WEEKLY DATA'!$A$11:$A$14576,'MONTHLY DATA'!$A83,'WEEKLY DATA'!$B$11:$B$14576,'MONTHLY DATA'!$B83)</f>
        <v>302.5</v>
      </c>
      <c r="Q83" s="78">
        <f>AVERAGEIFS('WEEKLY DATA'!Q$11:Q$14576,'WEEKLY DATA'!$A$11:$A$14576,'MONTHLY DATA'!$A83,'WEEKLY DATA'!$B$11:$B$14576,'MONTHLY DATA'!$B83)</f>
        <v>312.5</v>
      </c>
      <c r="R83" s="78">
        <f>AVERAGEIFS('WEEKLY DATA'!R$11:R$14576,'WEEKLY DATA'!$A$11:$A$14576,'MONTHLY DATA'!$A83,'WEEKLY DATA'!$B$11:$B$14576,'MONTHLY DATA'!$B83)</f>
        <v>307.5</v>
      </c>
      <c r="S83" s="154">
        <f t="shared" si="60"/>
        <v>-1.3368983957219305E-2</v>
      </c>
      <c r="T83" s="169">
        <f>AVERAGEIFS('WEEKLY DATA'!T$11:T$14576,'WEEKLY DATA'!$A$11:$A$14576,'MONTHLY DATA'!$A83,'WEEKLY DATA'!$B$11:$B$14576,'MONTHLY DATA'!$B83)</f>
        <v>288.5</v>
      </c>
      <c r="U83" s="78">
        <f>AVERAGEIFS('WEEKLY DATA'!U$11:U$14576,'WEEKLY DATA'!$A$11:$A$14576,'MONTHLY DATA'!$A83,'WEEKLY DATA'!$B$11:$B$14576,'MONTHLY DATA'!$B83)</f>
        <v>298.5</v>
      </c>
      <c r="V83" s="78">
        <f>AVERAGEIFS('WEEKLY DATA'!V$11:V$14576,'WEEKLY DATA'!$A$11:$A$14576,'MONTHLY DATA'!$A83,'WEEKLY DATA'!$B$11:$B$14576,'MONTHLY DATA'!$B83)</f>
        <v>293.5</v>
      </c>
      <c r="W83" s="154">
        <f t="shared" si="61"/>
        <v>1.7919075144508634E-2</v>
      </c>
      <c r="X83" s="169">
        <f>AVERAGEIFS('WEEKLY DATA'!X$11:X$14576,'WEEKLY DATA'!$A$11:$A$14576,'MONTHLY DATA'!$A83,'WEEKLY DATA'!$B$11:$B$14576,'MONTHLY DATA'!$B83)</f>
        <v>267</v>
      </c>
      <c r="Y83" s="78">
        <f>AVERAGEIFS('WEEKLY DATA'!Y$11:Y$14576,'WEEKLY DATA'!$A$11:$A$14576,'MONTHLY DATA'!$A83,'WEEKLY DATA'!$B$11:$B$14576,'MONTHLY DATA'!$B83)</f>
        <v>277</v>
      </c>
      <c r="Z83" s="78">
        <f>AVERAGEIFS('WEEKLY DATA'!Z$11:Z$14576,'WEEKLY DATA'!$A$11:$A$14576,'MONTHLY DATA'!$A83,'WEEKLY DATA'!$B$11:$B$14576,'MONTHLY DATA'!$B83)</f>
        <v>272</v>
      </c>
      <c r="AA83" s="154">
        <f t="shared" si="62"/>
        <v>1.3664596273291973E-2</v>
      </c>
      <c r="AB83" s="169">
        <f>AVERAGEIFS('WEEKLY DATA'!AB$11:AB$14576,'WEEKLY DATA'!$A$11:$A$14576,'MONTHLY DATA'!$A83,'WEEKLY DATA'!$B$11:$B$14576,'MONTHLY DATA'!$B83)</f>
        <v>309</v>
      </c>
      <c r="AC83" s="78">
        <f>AVERAGEIFS('WEEKLY DATA'!AC$11:AC$14576,'WEEKLY DATA'!$A$11:$A$14576,'MONTHLY DATA'!$A83,'WEEKLY DATA'!$B$11:$B$14576,'MONTHLY DATA'!$B83)</f>
        <v>319</v>
      </c>
      <c r="AD83" s="78">
        <f>AVERAGEIFS('WEEKLY DATA'!AD$11:AD$14576,'WEEKLY DATA'!$A$11:$A$14576,'MONTHLY DATA'!$A83,'WEEKLY DATA'!$B$11:$B$14576,'MONTHLY DATA'!$B83)</f>
        <v>314</v>
      </c>
      <c r="AE83" s="154">
        <f t="shared" si="63"/>
        <v>4.6666666666666634E-2</v>
      </c>
      <c r="AF83" s="169">
        <f>AVERAGEIFS('WEEKLY DATA'!AF$11:AF$14576,'WEEKLY DATA'!$A$11:$A$14576,'MONTHLY DATA'!$A83,'WEEKLY DATA'!$B$11:$B$14576,'MONTHLY DATA'!$B83)</f>
        <v>262</v>
      </c>
      <c r="AG83" s="78">
        <f>AVERAGEIFS('WEEKLY DATA'!AG$11:AG$14576,'WEEKLY DATA'!$A$11:$A$14576,'MONTHLY DATA'!$A83,'WEEKLY DATA'!$B$11:$B$14576,'MONTHLY DATA'!$B83)</f>
        <v>272</v>
      </c>
      <c r="AH83" s="78">
        <f>AVERAGEIFS('WEEKLY DATA'!AH$11:AH$14576,'WEEKLY DATA'!$A$11:$A$14576,'MONTHLY DATA'!$A83,'WEEKLY DATA'!$B$11:$B$14576,'MONTHLY DATA'!$B83)</f>
        <v>267</v>
      </c>
      <c r="AI83" s="154">
        <f t="shared" si="64"/>
        <v>-1.1111111111111072E-2</v>
      </c>
      <c r="AJ83" s="169">
        <f>AVERAGEIFS('WEEKLY DATA'!AJ$11:AJ$14576,'WEEKLY DATA'!$A$11:$A$14576,'MONTHLY DATA'!$A83,'WEEKLY DATA'!$B$11:$B$14576,'MONTHLY DATA'!$B83)</f>
        <v>315.5</v>
      </c>
      <c r="AK83" s="78">
        <f>AVERAGEIFS('WEEKLY DATA'!AK$11:AK$14576,'WEEKLY DATA'!$A$11:$A$14576,'MONTHLY DATA'!$A83,'WEEKLY DATA'!$B$11:$B$14576,'MONTHLY DATA'!$B83)</f>
        <v>325.5</v>
      </c>
      <c r="AL83" s="78">
        <f>AVERAGEIFS('WEEKLY DATA'!AL$11:AL$14576,'WEEKLY DATA'!$A$11:$A$14576,'MONTHLY DATA'!$A83,'WEEKLY DATA'!$B$11:$B$14576,'MONTHLY DATA'!$B83)</f>
        <v>320.5</v>
      </c>
      <c r="AM83" s="154">
        <f t="shared" si="65"/>
        <v>1.5624999999999112E-3</v>
      </c>
      <c r="AN83" s="169">
        <f>AVERAGEIFS('WEEKLY DATA'!AN$11:AN$14576,'WEEKLY DATA'!$A$11:$A$14576,'MONTHLY DATA'!$A83,'WEEKLY DATA'!$B$11:$B$14576,'MONTHLY DATA'!$B83)</f>
        <v>295</v>
      </c>
      <c r="AO83" s="78">
        <f>AVERAGEIFS('WEEKLY DATA'!AO$11:AO$14576,'WEEKLY DATA'!$A$11:$A$14576,'MONTHLY DATA'!$A83,'WEEKLY DATA'!$B$11:$B$14576,'MONTHLY DATA'!$B83)</f>
        <v>305</v>
      </c>
      <c r="AP83" s="78">
        <f>AVERAGEIFS('WEEKLY DATA'!AP$11:AP$14576,'WEEKLY DATA'!$A$11:$A$14576,'MONTHLY DATA'!$A83,'WEEKLY DATA'!$B$11:$B$14576,'MONTHLY DATA'!$B83)</f>
        <v>300</v>
      </c>
      <c r="AQ83" s="154">
        <f t="shared" si="66"/>
        <v>5.5865921787709993E-3</v>
      </c>
      <c r="AR83" s="169">
        <f>AVERAGEIFS('WEEKLY DATA'!AR$11:AR$14576,'WEEKLY DATA'!$A$11:$A$14576,'MONTHLY DATA'!$A83,'WEEKLY DATA'!$B$11:$B$14576,'MONTHLY DATA'!$B83)</f>
        <v>337.5</v>
      </c>
      <c r="AS83" s="78">
        <f>AVERAGEIFS('WEEKLY DATA'!AS$11:AS$14576,'WEEKLY DATA'!$A$11:$A$14576,'MONTHLY DATA'!$A83,'WEEKLY DATA'!$B$11:$B$14576,'MONTHLY DATA'!$B83)</f>
        <v>347.5</v>
      </c>
      <c r="AT83" s="78">
        <f>AVERAGEIFS('WEEKLY DATA'!AT$11:AT$14576,'WEEKLY DATA'!$A$11:$A$14576,'MONTHLY DATA'!$A83,'WEEKLY DATA'!$B$11:$B$14576,'MONTHLY DATA'!$B83)</f>
        <v>342.5</v>
      </c>
      <c r="AU83" s="154">
        <f t="shared" si="67"/>
        <v>3.2663316582914437E-2</v>
      </c>
      <c r="AV83" s="169">
        <f>AVERAGEIFS('WEEKLY DATA'!AV$11:AV$14576,'WEEKLY DATA'!$A$11:$A$14576,'MONTHLY DATA'!$A83,'WEEKLY DATA'!$B$11:$B$14576,'MONTHLY DATA'!$B83)</f>
        <v>280</v>
      </c>
      <c r="AW83" s="78">
        <f>AVERAGEIFS('WEEKLY DATA'!AW$11:AW$14576,'WEEKLY DATA'!$A$11:$A$14576,'MONTHLY DATA'!$A83,'WEEKLY DATA'!$B$11:$B$14576,'MONTHLY DATA'!$B83)</f>
        <v>290</v>
      </c>
      <c r="AX83" s="78">
        <f>AVERAGEIFS('WEEKLY DATA'!AX$11:AX$14576,'WEEKLY DATA'!$A$11:$A$14576,'MONTHLY DATA'!$A83,'WEEKLY DATA'!$B$11:$B$14576,'MONTHLY DATA'!$B83)</f>
        <v>285</v>
      </c>
      <c r="AY83" s="154">
        <f t="shared" si="68"/>
        <v>0</v>
      </c>
      <c r="AZ83" s="169">
        <f>AVERAGEIFS('WEEKLY DATA'!AZ$11:AZ$14576,'WEEKLY DATA'!$A$11:$A$14576,'MONTHLY DATA'!$A83,'WEEKLY DATA'!$B$11:$B$14576,'MONTHLY DATA'!$B83)</f>
        <v>281</v>
      </c>
      <c r="BA83" s="78">
        <f>AVERAGEIFS('WEEKLY DATA'!BA$11:BA$14576,'WEEKLY DATA'!$A$11:$A$14576,'MONTHLY DATA'!$A83,'WEEKLY DATA'!$B$11:$B$14576,'MONTHLY DATA'!$B83)</f>
        <v>291</v>
      </c>
      <c r="BB83" s="78">
        <f>AVERAGEIFS('WEEKLY DATA'!BB$11:BB$14576,'WEEKLY DATA'!$A$11:$A$14576,'MONTHLY DATA'!$A83,'WEEKLY DATA'!$B$11:$B$14576,'MONTHLY DATA'!$B83)</f>
        <v>286</v>
      </c>
      <c r="BC83" s="154">
        <f t="shared" si="69"/>
        <v>2.1428571428571352E-2</v>
      </c>
      <c r="BD83" s="169">
        <f>AVERAGEIFS('WEEKLY DATA'!BD$11:BD$14576,'WEEKLY DATA'!$A$11:$A$14576,'MONTHLY DATA'!$A83,'WEEKLY DATA'!$B$11:$B$14576,'MONTHLY DATA'!$B83)</f>
        <v>247.5</v>
      </c>
      <c r="BE83" s="78">
        <f>AVERAGEIFS('WEEKLY DATA'!BE$11:BE$14576,'WEEKLY DATA'!$A$11:$A$14576,'MONTHLY DATA'!$A83,'WEEKLY DATA'!$B$11:$B$14576,'MONTHLY DATA'!$B83)</f>
        <v>257.5</v>
      </c>
      <c r="BF83" s="78">
        <f>AVERAGEIFS('WEEKLY DATA'!BF$11:BF$14576,'WEEKLY DATA'!$A$11:$A$14576,'MONTHLY DATA'!$A83,'WEEKLY DATA'!$B$11:$B$14576,'MONTHLY DATA'!$B83)</f>
        <v>252.5</v>
      </c>
      <c r="BG83" s="154">
        <f t="shared" si="70"/>
        <v>3.0612244897959107E-2</v>
      </c>
      <c r="BH83" s="169">
        <f>AVERAGEIFS('WEEKLY DATA'!BH$11:BH$14576,'WEEKLY DATA'!$A$11:$A$14576,'MONTHLY DATA'!$A83,'WEEKLY DATA'!$B$11:$B$14576,'MONTHLY DATA'!$B83)</f>
        <v>311</v>
      </c>
      <c r="BI83" s="78">
        <f>AVERAGEIFS('WEEKLY DATA'!BI$11:BI$14576,'WEEKLY DATA'!$A$11:$A$14576,'MONTHLY DATA'!$A83,'WEEKLY DATA'!$B$11:$B$14576,'MONTHLY DATA'!$B83)</f>
        <v>321</v>
      </c>
      <c r="BJ83" s="78">
        <f>AVERAGEIFS('WEEKLY DATA'!BJ$11:BJ$14576,'WEEKLY DATA'!$A$11:$A$14576,'MONTHLY DATA'!$A83,'WEEKLY DATA'!$B$11:$B$14576,'MONTHLY DATA'!$B83)</f>
        <v>316</v>
      </c>
      <c r="BK83" s="154">
        <f t="shared" si="71"/>
        <v>1.9354838709677358E-2</v>
      </c>
      <c r="BL83" s="169">
        <f>AVERAGEIFS('WEEKLY DATA'!BL$11:BL$14576,'WEEKLY DATA'!$A$11:$A$14576,'MONTHLY DATA'!$A83,'WEEKLY DATA'!$B$11:$B$14576,'MONTHLY DATA'!$B83)</f>
        <v>262.5</v>
      </c>
      <c r="BM83" s="78">
        <f>AVERAGEIFS('WEEKLY DATA'!BM$11:BM$14576,'WEEKLY DATA'!$A$11:$A$14576,'MONTHLY DATA'!$A83,'WEEKLY DATA'!$B$11:$B$14576,'MONTHLY DATA'!$B83)</f>
        <v>272.5</v>
      </c>
      <c r="BN83" s="78">
        <f>AVERAGEIFS('WEEKLY DATA'!BN$11:BN$14576,'WEEKLY DATA'!$A$11:$A$14576,'MONTHLY DATA'!$A83,'WEEKLY DATA'!$B$11:$B$14576,'MONTHLY DATA'!$B83)</f>
        <v>267.5</v>
      </c>
      <c r="BO83" s="154">
        <f t="shared" si="72"/>
        <v>2.2292993630573132E-2</v>
      </c>
      <c r="BP83" s="78">
        <f>AVERAGEIFS('WEEKLY DATA'!BP$11:BP$14576,'WEEKLY DATA'!$A$11:$A$14576,'MONTHLY DATA'!$A83,'WEEKLY DATA'!$B$11:$B$14576,'MONTHLY DATA'!$B83)</f>
        <v>319.5</v>
      </c>
      <c r="BQ83" s="78">
        <f>AVERAGEIFS('WEEKLY DATA'!BQ$11:BQ$14576,'WEEKLY DATA'!$A$11:$A$14576,'MONTHLY DATA'!$A83,'WEEKLY DATA'!$B$11:$B$14576,'MONTHLY DATA'!$B83)</f>
        <v>329.5</v>
      </c>
      <c r="BR83" s="78">
        <f>AVERAGEIFS('WEEKLY DATA'!BR$11:BR$14576,'WEEKLY DATA'!$A$11:$A$14576,'MONTHLY DATA'!$A83,'WEEKLY DATA'!$B$11:$B$14576,'MONTHLY DATA'!$B83)</f>
        <v>324.5</v>
      </c>
      <c r="BS83" s="154">
        <f t="shared" si="73"/>
        <v>2.4736842105263168E-2</v>
      </c>
      <c r="BT83" s="78">
        <f>AVERAGEIFS('WEEKLY DATA'!BT$11:BT$14576,'WEEKLY DATA'!$A$11:$A$14576,'MONTHLY DATA'!$A83,'WEEKLY DATA'!$B$11:$B$14576,'MONTHLY DATA'!$B83)</f>
        <v>284.5</v>
      </c>
      <c r="BU83" s="78">
        <f>AVERAGEIFS('WEEKLY DATA'!BU$11:BU$14576,'WEEKLY DATA'!$A$11:$A$14576,'MONTHLY DATA'!$A83,'WEEKLY DATA'!$B$11:$B$14576,'MONTHLY DATA'!$B83)</f>
        <v>294.5</v>
      </c>
      <c r="BV83" s="78">
        <f>AVERAGEIFS('WEEKLY DATA'!BV$11:BV$14576,'WEEKLY DATA'!$A$11:$A$14576,'MONTHLY DATA'!$A83,'WEEKLY DATA'!$B$11:$B$14576,'MONTHLY DATA'!$B83)</f>
        <v>289.5</v>
      </c>
      <c r="BW83" s="154">
        <f t="shared" si="74"/>
        <v>1.5789473684210575E-2</v>
      </c>
      <c r="BX83" s="78">
        <f>AVERAGEIFS('WEEKLY DATA'!BX$11:BX$14576,'WEEKLY DATA'!$A$11:$A$14576,'MONTHLY DATA'!$A83,'WEEKLY DATA'!$B$11:$B$14576,'MONTHLY DATA'!$B83)</f>
        <v>302.5</v>
      </c>
      <c r="BY83" s="78">
        <f>AVERAGEIFS('WEEKLY DATA'!BY$11:BY$14576,'WEEKLY DATA'!$A$11:$A$14576,'MONTHLY DATA'!$A83,'WEEKLY DATA'!$B$11:$B$14576,'MONTHLY DATA'!$B83)</f>
        <v>312.5</v>
      </c>
      <c r="BZ83" s="78">
        <f>AVERAGEIFS('WEEKLY DATA'!BZ$11:BZ$14576,'WEEKLY DATA'!$A$11:$A$14576,'MONTHLY DATA'!$A83,'WEEKLY DATA'!$B$11:$B$14576,'MONTHLY DATA'!$B83)</f>
        <v>307.5</v>
      </c>
      <c r="CA83" s="154">
        <f t="shared" si="75"/>
        <v>2.4999999999999911E-2</v>
      </c>
      <c r="CB83" s="78">
        <f>AVERAGEIFS('WEEKLY DATA'!CB$11:CB$14576,'WEEKLY DATA'!$A$11:$A$14576,'MONTHLY DATA'!$A83,'WEEKLY DATA'!$B$11:$B$14576,'MONTHLY DATA'!$B83)</f>
        <v>430</v>
      </c>
      <c r="CC83" s="78">
        <f>AVERAGEIFS('WEEKLY DATA'!CC$11:CC$14576,'WEEKLY DATA'!$A$11:$A$14576,'MONTHLY DATA'!$A83,'WEEKLY DATA'!$B$11:$B$14576,'MONTHLY DATA'!$B83)</f>
        <v>440</v>
      </c>
      <c r="CD83" s="78">
        <f>AVERAGEIFS('WEEKLY DATA'!CD$11:CD$14576,'WEEKLY DATA'!$A$11:$A$14576,'MONTHLY DATA'!$A83,'WEEKLY DATA'!$B$11:$B$14576,'MONTHLY DATA'!$B83)</f>
        <v>435</v>
      </c>
      <c r="CE83" s="154">
        <f t="shared" si="76"/>
        <v>-2.9739776951672847E-2</v>
      </c>
      <c r="CF83" s="78">
        <f>AVERAGEIFS('WEEKLY DATA'!CF$11:CF$14576,'WEEKLY DATA'!$A$11:$A$14576,'MONTHLY DATA'!$A83,'WEEKLY DATA'!$B$11:$B$14576,'MONTHLY DATA'!$B83)</f>
        <v>279</v>
      </c>
      <c r="CG83" s="78">
        <f>AVERAGEIFS('WEEKLY DATA'!CG$11:CG$14576,'WEEKLY DATA'!$A$11:$A$14576,'MONTHLY DATA'!$A83,'WEEKLY DATA'!$B$11:$B$14576,'MONTHLY DATA'!$B83)</f>
        <v>289</v>
      </c>
      <c r="CH83" s="78">
        <f>AVERAGEIFS('WEEKLY DATA'!CH$11:CH$14576,'WEEKLY DATA'!$A$11:$A$14576,'MONTHLY DATA'!$A83,'WEEKLY DATA'!$B$11:$B$14576,'MONTHLY DATA'!$B83)</f>
        <v>284</v>
      </c>
      <c r="CI83" s="154">
        <f t="shared" si="77"/>
        <v>2.3529411764706687E-3</v>
      </c>
      <c r="CJ83" s="78">
        <f>AVERAGEIFS('WEEKLY DATA'!CJ$11:CJ$14576,'WEEKLY DATA'!$A$11:$A$14576,'MONTHLY DATA'!$A83,'WEEKLY DATA'!$B$11:$B$14576,'MONTHLY DATA'!$B83)</f>
        <v>246.5</v>
      </c>
      <c r="CK83" s="78">
        <f>AVERAGEIFS('WEEKLY DATA'!CK$11:CK$14576,'WEEKLY DATA'!$A$11:$A$14576,'MONTHLY DATA'!$A83,'WEEKLY DATA'!$B$11:$B$14576,'MONTHLY DATA'!$B83)</f>
        <v>256.5</v>
      </c>
      <c r="CL83" s="78">
        <f>AVERAGEIFS('WEEKLY DATA'!CL$11:CL$14576,'WEEKLY DATA'!$A$11:$A$14576,'MONTHLY DATA'!$A83,'WEEKLY DATA'!$B$11:$B$14576,'MONTHLY DATA'!$B83)</f>
        <v>251.5</v>
      </c>
      <c r="CM83" s="154">
        <f t="shared" si="78"/>
        <v>1.9594594594594561E-2</v>
      </c>
      <c r="CN83" s="78">
        <f>AVERAGEIFS('WEEKLY DATA'!CN$11:CN$14576,'WEEKLY DATA'!$A$11:$A$14576,'MONTHLY DATA'!$A83,'WEEKLY DATA'!$B$11:$B$14576,'MONTHLY DATA'!$B83)</f>
        <v>264</v>
      </c>
      <c r="CO83" s="78">
        <f>AVERAGEIFS('WEEKLY DATA'!CO$11:CO$14576,'WEEKLY DATA'!$A$11:$A$14576,'MONTHLY DATA'!$A83,'WEEKLY DATA'!$B$11:$B$14576,'MONTHLY DATA'!$B83)</f>
        <v>274</v>
      </c>
      <c r="CP83" s="78">
        <f>AVERAGEIFS('WEEKLY DATA'!CP$11:CP$14576,'WEEKLY DATA'!$A$11:$A$14576,'MONTHLY DATA'!$A83,'WEEKLY DATA'!$B$11:$B$14576,'MONTHLY DATA'!$B83)</f>
        <v>269</v>
      </c>
      <c r="CQ83" s="154">
        <f t="shared" si="79"/>
        <v>1.5094339622641506E-2</v>
      </c>
      <c r="CR83" s="78">
        <f>AVERAGEIFS('WEEKLY DATA'!CR$11:CR$14576,'WEEKLY DATA'!$A$11:$A$14576,'MONTHLY DATA'!$A83,'WEEKLY DATA'!$B$11:$B$14576,'MONTHLY DATA'!$B83)</f>
        <v>400</v>
      </c>
      <c r="CS83" s="78">
        <f>AVERAGEIFS('WEEKLY DATA'!CS$11:CS$14576,'WEEKLY DATA'!$A$11:$A$14576,'MONTHLY DATA'!$A83,'WEEKLY DATA'!$B$11:$B$14576,'MONTHLY DATA'!$B83)</f>
        <v>410</v>
      </c>
      <c r="CT83" s="78">
        <f>AVERAGEIFS('WEEKLY DATA'!CT$11:CT$14576,'WEEKLY DATA'!$A$11:$A$14576,'MONTHLY DATA'!$A83,'WEEKLY DATA'!$B$11:$B$14576,'MONTHLY DATA'!$B83)</f>
        <v>405</v>
      </c>
      <c r="CU83" s="154">
        <f t="shared" si="80"/>
        <v>-3.1872509960159334E-2</v>
      </c>
      <c r="CV83" s="169">
        <f>AVERAGEIFS('WEEKLY DATA'!CV$11:CV$14576,'WEEKLY DATA'!$A$11:$A$14576,'MONTHLY DATA'!$A83,'WEEKLY DATA'!$B$11:$B$14576,'MONTHLY DATA'!$B83)</f>
        <v>322.5</v>
      </c>
      <c r="CW83" s="78">
        <f>AVERAGEIFS('WEEKLY DATA'!CW$11:CW$14576,'WEEKLY DATA'!$A$11:$A$14576,'MONTHLY DATA'!$A83,'WEEKLY DATA'!$B$11:$B$14576,'MONTHLY DATA'!$B83)</f>
        <v>332.5</v>
      </c>
      <c r="CX83" s="78">
        <f>AVERAGEIFS('WEEKLY DATA'!CX$11:CX$14576,'WEEKLY DATA'!$A$11:$A$14576,'MONTHLY DATA'!$A83,'WEEKLY DATA'!$B$11:$B$14576,'MONTHLY DATA'!$B83)</f>
        <v>327.5</v>
      </c>
      <c r="CY83" s="154">
        <f t="shared" si="81"/>
        <v>1.2886597938144284E-2</v>
      </c>
      <c r="CZ83" s="169">
        <f>AVERAGEIFS('WEEKLY DATA'!CZ$11:CZ$14576,'WEEKLY DATA'!$A$11:$A$14576,'MONTHLY DATA'!$A83,'WEEKLY DATA'!$B$11:$B$14576,'MONTHLY DATA'!$B83)</f>
        <v>289</v>
      </c>
      <c r="DA83" s="78">
        <f>AVERAGEIFS('WEEKLY DATA'!DA$11:DA$14576,'WEEKLY DATA'!$A$11:$A$14576,'MONTHLY DATA'!$A83,'WEEKLY DATA'!$B$11:$B$14576,'MONTHLY DATA'!$B83)</f>
        <v>299</v>
      </c>
      <c r="DB83" s="78">
        <f>AVERAGEIFS('WEEKLY DATA'!DB$11:DB$14576,'WEEKLY DATA'!$A$11:$A$14576,'MONTHLY DATA'!$A83,'WEEKLY DATA'!$B$11:$B$14576,'MONTHLY DATA'!$B83)</f>
        <v>294</v>
      </c>
      <c r="DC83" s="154">
        <f t="shared" si="82"/>
        <v>1.379310344827589E-2</v>
      </c>
      <c r="DD83" s="78">
        <f>AVERAGEIFS('WEEKLY DATA'!DD$11:DD$14576,'WEEKLY DATA'!$A$11:$A$14576,'MONTHLY DATA'!$A83,'WEEKLY DATA'!$B$11:$B$14576,'MONTHLY DATA'!$B83)</f>
        <v>304</v>
      </c>
      <c r="DE83" s="78">
        <f>AVERAGEIFS('WEEKLY DATA'!DE$11:DE$14576,'WEEKLY DATA'!$A$11:$A$14576,'MONTHLY DATA'!$A83,'WEEKLY DATA'!$B$11:$B$14576,'MONTHLY DATA'!$B83)</f>
        <v>314</v>
      </c>
      <c r="DF83" s="78">
        <f>AVERAGEIFS('WEEKLY DATA'!DF$11:DF$14576,'WEEKLY DATA'!$A$11:$A$14576,'MONTHLY DATA'!$A83,'WEEKLY DATA'!$B$11:$B$14576,'MONTHLY DATA'!$B83)</f>
        <v>309</v>
      </c>
      <c r="DG83" s="154">
        <f t="shared" si="83"/>
        <v>7.6086956521739246E-3</v>
      </c>
      <c r="DH83" s="78">
        <f>AVERAGEIFS('WEEKLY DATA'!DH$11:DH$14576,'WEEKLY DATA'!$A$11:$A$14576,'MONTHLY DATA'!$A83,'WEEKLY DATA'!$B$11:$B$14576,'MONTHLY DATA'!$B83)</f>
        <v>425</v>
      </c>
      <c r="DI83" s="78">
        <f>AVERAGEIFS('WEEKLY DATA'!DI$11:DI$14576,'WEEKLY DATA'!$A$11:$A$14576,'MONTHLY DATA'!$A83,'WEEKLY DATA'!$B$11:$B$14576,'MONTHLY DATA'!$B83)</f>
        <v>435</v>
      </c>
      <c r="DJ83" s="78">
        <f>AVERAGEIFS('WEEKLY DATA'!DJ$11:DJ$14576,'WEEKLY DATA'!$A$11:$A$14576,'MONTHLY DATA'!$A83,'WEEKLY DATA'!$B$11:$B$14576,'MONTHLY DATA'!$B83)</f>
        <v>430</v>
      </c>
      <c r="DK83" s="154">
        <f t="shared" si="84"/>
        <v>-1.5267175572519109E-2</v>
      </c>
      <c r="DL83" s="169">
        <f>AVERAGEIFS('WEEKLY DATA'!DL$11:DL$14576,'WEEKLY DATA'!$A$11:$A$14576,'MONTHLY DATA'!$A83,'WEEKLY DATA'!$B$11:$B$14576,'MONTHLY DATA'!$B83)</f>
        <v>308</v>
      </c>
      <c r="DM83" s="78">
        <f>AVERAGEIFS('WEEKLY DATA'!DM$11:DM$14576,'WEEKLY DATA'!$A$11:$A$14576,'MONTHLY DATA'!$A83,'WEEKLY DATA'!$B$11:$B$14576,'MONTHLY DATA'!$B83)</f>
        <v>318</v>
      </c>
      <c r="DN83" s="78">
        <f>AVERAGEIFS('WEEKLY DATA'!DN$11:DN$14576,'WEEKLY DATA'!$A$11:$A$14576,'MONTHLY DATA'!$A83,'WEEKLY DATA'!$B$11:$B$14576,'MONTHLY DATA'!$B83)</f>
        <v>313</v>
      </c>
      <c r="DO83" s="154">
        <f t="shared" si="85"/>
        <v>9.6774193548387899E-3</v>
      </c>
      <c r="DP83" s="78">
        <f>AVERAGEIFS('WEEKLY DATA'!DP$11:DP$14576,'WEEKLY DATA'!$A$11:$A$14576,'MONTHLY DATA'!$A83,'WEEKLY DATA'!$B$11:$B$14576,'MONTHLY DATA'!$B83)</f>
        <v>275</v>
      </c>
      <c r="DQ83" s="78">
        <f>AVERAGEIFS('WEEKLY DATA'!DQ$11:DQ$14576,'WEEKLY DATA'!$A$11:$A$14576,'MONTHLY DATA'!$A83,'WEEKLY DATA'!$B$11:$B$14576,'MONTHLY DATA'!$B83)</f>
        <v>285</v>
      </c>
      <c r="DR83" s="78">
        <f>AVERAGEIFS('WEEKLY DATA'!DR$11:DR$14576,'WEEKLY DATA'!$A$11:$A$14576,'MONTHLY DATA'!$A83,'WEEKLY DATA'!$B$11:$B$14576,'MONTHLY DATA'!$B83)</f>
        <v>280</v>
      </c>
      <c r="DS83" s="154">
        <f t="shared" si="86"/>
        <v>1.2048192771084265E-2</v>
      </c>
      <c r="DT83" s="78">
        <f>AVERAGEIFS('WEEKLY DATA'!DT$11:DT$14576,'WEEKLY DATA'!$A$11:$A$14576,'MONTHLY DATA'!$A83,'WEEKLY DATA'!$B$11:$B$14576,'MONTHLY DATA'!$B83)</f>
        <v>293</v>
      </c>
      <c r="DU83" s="78">
        <f>AVERAGEIFS('WEEKLY DATA'!DU$11:DU$14576,'WEEKLY DATA'!$A$11:$A$14576,'MONTHLY DATA'!$A83,'WEEKLY DATA'!$B$11:$B$14576,'MONTHLY DATA'!$B83)</f>
        <v>303</v>
      </c>
      <c r="DV83" s="78">
        <f>AVERAGEIFS('WEEKLY DATA'!DV$11:DV$14576,'WEEKLY DATA'!$A$11:$A$14576,'MONTHLY DATA'!$A83,'WEEKLY DATA'!$B$11:$B$14576,'MONTHLY DATA'!$B83)</f>
        <v>298</v>
      </c>
      <c r="DW83" s="154">
        <f t="shared" si="87"/>
        <v>1.0169491525423791E-2</v>
      </c>
      <c r="DX83" s="78">
        <f>AVERAGEIFS('WEEKLY DATA'!DX$11:DX$14576,'WEEKLY DATA'!$A$11:$A$14576,'MONTHLY DATA'!$A83,'WEEKLY DATA'!$B$11:$B$14576,'MONTHLY DATA'!$B83)</f>
        <v>435</v>
      </c>
      <c r="DY83" s="78">
        <f>AVERAGEIFS('WEEKLY DATA'!DY$11:DY$14576,'WEEKLY DATA'!$A$11:$A$14576,'MONTHLY DATA'!$A83,'WEEKLY DATA'!$B$11:$B$14576,'MONTHLY DATA'!$B83)</f>
        <v>445</v>
      </c>
      <c r="DZ83" s="78">
        <f>AVERAGEIFS('WEEKLY DATA'!DZ$11:DZ$14576,'WEEKLY DATA'!$A$11:$A$14576,'MONTHLY DATA'!$A83,'WEEKLY DATA'!$B$11:$B$14576,'MONTHLY DATA'!$B83)</f>
        <v>440</v>
      </c>
      <c r="EA83" s="154">
        <f t="shared" si="88"/>
        <v>-1.4925373134328401E-2</v>
      </c>
      <c r="EB83" s="78">
        <f>AVERAGEIFS('WEEKLY DATA'!EB$11:EB$14576,'WEEKLY DATA'!$A$11:$A$14576,'MONTHLY DATA'!$A83,'WEEKLY DATA'!$B$11:$B$14576,'MONTHLY DATA'!$B83)</f>
        <v>298</v>
      </c>
      <c r="EC83" s="78">
        <f>AVERAGEIFS('WEEKLY DATA'!EC$11:EC$14576,'WEEKLY DATA'!$A$11:$A$14576,'MONTHLY DATA'!$A83,'WEEKLY DATA'!$B$11:$B$14576,'MONTHLY DATA'!$B83)</f>
        <v>308</v>
      </c>
      <c r="ED83" s="78">
        <f>AVERAGEIFS('WEEKLY DATA'!ED$11:ED$14576,'WEEKLY DATA'!$A$11:$A$14576,'MONTHLY DATA'!$A83,'WEEKLY DATA'!$B$11:$B$14576,'MONTHLY DATA'!$B83)</f>
        <v>303</v>
      </c>
      <c r="EE83" s="154">
        <f t="shared" si="89"/>
        <v>1.0000000000000009E-2</v>
      </c>
      <c r="EF83" s="169">
        <f>AVERAGEIFS('WEEKLY DATA'!EF$11:EF$14576,'WEEKLY DATA'!$A$11:$A$14576,'MONTHLY DATA'!$A83,'WEEKLY DATA'!$B$11:$B$14576,'MONTHLY DATA'!$B83)</f>
        <v>265</v>
      </c>
      <c r="EG83" s="78">
        <f>AVERAGEIFS('WEEKLY DATA'!EG$11:EG$14576,'WEEKLY DATA'!$A$11:$A$14576,'MONTHLY DATA'!$A83,'WEEKLY DATA'!$B$11:$B$14576,'MONTHLY DATA'!$B83)</f>
        <v>275</v>
      </c>
      <c r="EH83" s="78">
        <f>AVERAGEIFS('WEEKLY DATA'!EH$11:EH$14576,'WEEKLY DATA'!$A$11:$A$14576,'MONTHLY DATA'!$A83,'WEEKLY DATA'!$B$11:$B$14576,'MONTHLY DATA'!$B83)</f>
        <v>270</v>
      </c>
      <c r="EI83" s="154">
        <f t="shared" si="90"/>
        <v>1.2499999999999956E-2</v>
      </c>
      <c r="EJ83" s="78">
        <f>AVERAGEIFS('WEEKLY DATA'!EJ$11:EJ$14576,'WEEKLY DATA'!$A$11:$A$14576,'MONTHLY DATA'!$A83,'WEEKLY DATA'!$B$11:$B$14576,'MONTHLY DATA'!$B83)</f>
        <v>283</v>
      </c>
      <c r="EK83" s="78">
        <f>AVERAGEIFS('WEEKLY DATA'!EK$11:EK$14576,'WEEKLY DATA'!$A$11:$A$14576,'MONTHLY DATA'!$A83,'WEEKLY DATA'!$B$11:$B$14576,'MONTHLY DATA'!$B83)</f>
        <v>293</v>
      </c>
      <c r="EL83" s="78">
        <f>AVERAGEIFS('WEEKLY DATA'!EL$11:EL$14576,'WEEKLY DATA'!$A$11:$A$14576,'MONTHLY DATA'!$A83,'WEEKLY DATA'!$B$11:$B$14576,'MONTHLY DATA'!$B83)</f>
        <v>288</v>
      </c>
      <c r="EM83" s="154">
        <f t="shared" si="91"/>
        <v>1.0526315789473717E-2</v>
      </c>
      <c r="EN83" s="78">
        <f>AVERAGEIFS('WEEKLY DATA'!EN$11:EN$14576,'WEEKLY DATA'!$A$11:$A$14576,'MONTHLY DATA'!$A83,'WEEKLY DATA'!$B$11:$B$14576,'MONTHLY DATA'!$B83)</f>
        <v>390</v>
      </c>
      <c r="EO83" s="78">
        <f>AVERAGEIFS('WEEKLY DATA'!EO$11:EO$14576,'WEEKLY DATA'!$A$11:$A$14576,'MONTHLY DATA'!$A83,'WEEKLY DATA'!$B$11:$B$14576,'MONTHLY DATA'!$B83)</f>
        <v>400</v>
      </c>
      <c r="EP83" s="78">
        <f>AVERAGEIFS('WEEKLY DATA'!EP$11:EP$14576,'WEEKLY DATA'!$A$11:$A$14576,'MONTHLY DATA'!$A83,'WEEKLY DATA'!$B$11:$B$14576,'MONTHLY DATA'!$B83)</f>
        <v>395</v>
      </c>
      <c r="EQ83" s="154">
        <f t="shared" si="92"/>
        <v>-1.6597510373444035E-2</v>
      </c>
      <c r="ER83" s="78">
        <f>AVERAGEIFS('WEEKLY DATA'!ER$11:ER$14576,'WEEKLY DATA'!$A$11:$A$14576,'MONTHLY DATA'!$A83,'WEEKLY DATA'!$B$11:$B$14576,'MONTHLY DATA'!$B83)</f>
        <v>268</v>
      </c>
      <c r="ES83" s="78">
        <f>AVERAGEIFS('WEEKLY DATA'!ES$11:ES$14576,'WEEKLY DATA'!$A$11:$A$14576,'MONTHLY DATA'!$A83,'WEEKLY DATA'!$B$11:$B$14576,'MONTHLY DATA'!$B83)</f>
        <v>278</v>
      </c>
      <c r="ET83" s="78">
        <f>AVERAGEIFS('WEEKLY DATA'!ET$11:ET$14576,'WEEKLY DATA'!$A$11:$A$14576,'MONTHLY DATA'!$A83,'WEEKLY DATA'!$B$11:$B$14576,'MONTHLY DATA'!$B83)</f>
        <v>273</v>
      </c>
      <c r="EU83" s="154">
        <f t="shared" si="93"/>
        <v>1.1111111111111072E-2</v>
      </c>
      <c r="EV83" s="78">
        <f>AVERAGEIFS('WEEKLY DATA'!EV$11:EV$14576,'WEEKLY DATA'!$A$11:$A$14576,'MONTHLY DATA'!$A83,'WEEKLY DATA'!$B$11:$B$14576,'MONTHLY DATA'!$B83)</f>
        <v>220</v>
      </c>
      <c r="EW83" s="78">
        <f>AVERAGEIFS('WEEKLY DATA'!EW$11:EW$14576,'WEEKLY DATA'!$A$11:$A$14576,'MONTHLY DATA'!$A83,'WEEKLY DATA'!$B$11:$B$14576,'MONTHLY DATA'!$B83)</f>
        <v>230</v>
      </c>
      <c r="EX83" s="78">
        <f>AVERAGEIFS('WEEKLY DATA'!EX$11:EX$14576,'WEEKLY DATA'!$A$11:$A$14576,'MONTHLY DATA'!$A83,'WEEKLY DATA'!$B$11:$B$14576,'MONTHLY DATA'!$B83)</f>
        <v>225</v>
      </c>
      <c r="EY83" s="154">
        <f t="shared" si="94"/>
        <v>0</v>
      </c>
      <c r="EZ83" s="78">
        <f>AVERAGEIFS('WEEKLY DATA'!EZ$11:EZ$14576,'WEEKLY DATA'!$A$11:$A$14576,'MONTHLY DATA'!$A83,'WEEKLY DATA'!$B$11:$B$14576,'MONTHLY DATA'!$B83)</f>
        <v>243</v>
      </c>
      <c r="FA83" s="78">
        <f>AVERAGEIFS('WEEKLY DATA'!FA$11:FA$14576,'WEEKLY DATA'!$A$11:$A$14576,'MONTHLY DATA'!$A83,'WEEKLY DATA'!$B$11:$B$14576,'MONTHLY DATA'!$B83)</f>
        <v>253</v>
      </c>
      <c r="FB83" s="78">
        <f>AVERAGEIFS('WEEKLY DATA'!FB$11:FB$14576,'WEEKLY DATA'!$A$11:$A$14576,'MONTHLY DATA'!$A83,'WEEKLY DATA'!$B$11:$B$14576,'MONTHLY DATA'!$B83)</f>
        <v>248</v>
      </c>
      <c r="FC83" s="154">
        <f t="shared" si="95"/>
        <v>5.4054054054053502E-3</v>
      </c>
      <c r="FD83" s="78">
        <f>AVERAGEIFS('WEEKLY DATA'!FD$11:FD$14576,'WEEKLY DATA'!$A$11:$A$14576,'MONTHLY DATA'!$A83,'WEEKLY DATA'!$B$11:$B$14576,'MONTHLY DATA'!$B83)</f>
        <v>465</v>
      </c>
      <c r="FE83" s="78">
        <f>AVERAGEIFS('WEEKLY DATA'!FE$11:FE$14576,'WEEKLY DATA'!$A$11:$A$14576,'MONTHLY DATA'!$A83,'WEEKLY DATA'!$B$11:$B$14576,'MONTHLY DATA'!$B83)</f>
        <v>475</v>
      </c>
      <c r="FF83" s="78">
        <f>AVERAGEIFS('WEEKLY DATA'!FF$11:FF$14576,'WEEKLY DATA'!$A$11:$A$14576,'MONTHLY DATA'!$A83,'WEEKLY DATA'!$B$11:$B$14576,'MONTHLY DATA'!$B83)</f>
        <v>470</v>
      </c>
      <c r="FG83" s="154">
        <f t="shared" si="96"/>
        <v>-2.7586206896551668E-2</v>
      </c>
      <c r="FH83" s="78">
        <f>AVERAGEIFS('WEEKLY DATA'!FH$11:FH$14576,'WEEKLY DATA'!$A$11:$A$14576,'MONTHLY DATA'!$A83,'WEEKLY DATA'!$B$11:$B$14576,'MONTHLY DATA'!$B83)</f>
        <v>304</v>
      </c>
      <c r="FI83" s="78">
        <f>AVERAGEIFS('WEEKLY DATA'!FI$11:FI$14576,'WEEKLY DATA'!$A$11:$A$14576,'MONTHLY DATA'!$A83,'WEEKLY DATA'!$B$11:$B$14576,'MONTHLY DATA'!$B83)</f>
        <v>314</v>
      </c>
      <c r="FJ83" s="78">
        <f>AVERAGEIFS('WEEKLY DATA'!FJ$11:FJ$14576,'WEEKLY DATA'!$A$11:$A$14576,'MONTHLY DATA'!$A83,'WEEKLY DATA'!$B$11:$B$14576,'MONTHLY DATA'!$B83)</f>
        <v>309</v>
      </c>
      <c r="FK83" s="154">
        <f t="shared" si="97"/>
        <v>1.3114754098360715E-2</v>
      </c>
      <c r="FL83" s="169">
        <f>AVERAGEIFS('WEEKLY DATA'!FL$11:FL$14576,'WEEKLY DATA'!$A$11:$A$14576,'MONTHLY DATA'!$A83,'WEEKLY DATA'!$B$11:$B$14576,'MONTHLY DATA'!$B83)</f>
        <v>260</v>
      </c>
      <c r="FM83" s="78">
        <f>AVERAGEIFS('WEEKLY DATA'!FM$11:FM$14576,'WEEKLY DATA'!$A$11:$A$14576,'MONTHLY DATA'!$A83,'WEEKLY DATA'!$B$11:$B$14576,'MONTHLY DATA'!$B83)</f>
        <v>270</v>
      </c>
      <c r="FN83" s="78">
        <f>AVERAGEIFS('WEEKLY DATA'!FN$11:FN$14576,'WEEKLY DATA'!$A$11:$A$14576,'MONTHLY DATA'!$A83,'WEEKLY DATA'!$B$11:$B$14576,'MONTHLY DATA'!$B83)</f>
        <v>265</v>
      </c>
      <c r="FO83" s="154">
        <f t="shared" si="98"/>
        <v>6.3291139240506666E-3</v>
      </c>
      <c r="FP83" s="78">
        <f>AVERAGEIFS('WEEKLY DATA'!FP$11:FP$14576,'WEEKLY DATA'!$A$11:$A$14576,'MONTHLY DATA'!$A83,'WEEKLY DATA'!$B$11:$B$14576,'MONTHLY DATA'!$B83)</f>
        <v>283</v>
      </c>
      <c r="FQ83" s="78">
        <f>AVERAGEIFS('WEEKLY DATA'!FQ$11:FQ$14576,'WEEKLY DATA'!$A$11:$A$14576,'MONTHLY DATA'!$A83,'WEEKLY DATA'!$B$11:$B$14576,'MONTHLY DATA'!$B83)</f>
        <v>293</v>
      </c>
      <c r="FR83" s="78">
        <f>AVERAGEIFS('WEEKLY DATA'!FR$11:FR$14576,'WEEKLY DATA'!$A$11:$A$14576,'MONTHLY DATA'!$A83,'WEEKLY DATA'!$B$11:$B$14576,'MONTHLY DATA'!$B83)</f>
        <v>288</v>
      </c>
      <c r="FS83" s="154">
        <f t="shared" si="99"/>
        <v>1.0526315789473717E-2</v>
      </c>
      <c r="FT83" s="78">
        <f>AVERAGEIFS('WEEKLY DATA'!FT$11:FT$14576,'WEEKLY DATA'!$A$11:$A$14576,'MONTHLY DATA'!$A83,'WEEKLY DATA'!$B$11:$B$14576,'MONTHLY DATA'!$B83)</f>
        <v>286.5</v>
      </c>
      <c r="FU83" s="78">
        <f>AVERAGEIFS('WEEKLY DATA'!FU$11:FU$14576,'WEEKLY DATA'!$A$11:$A$14576,'MONTHLY DATA'!$A83,'WEEKLY DATA'!$B$11:$B$14576,'MONTHLY DATA'!$B83)</f>
        <v>296.5</v>
      </c>
      <c r="FV83" s="78">
        <f>AVERAGEIFS('WEEKLY DATA'!FV$11:FV$14576,'WEEKLY DATA'!$A$11:$A$14576,'MONTHLY DATA'!$A83,'WEEKLY DATA'!$B$11:$B$14576,'MONTHLY DATA'!$B83)</f>
        <v>291.5</v>
      </c>
      <c r="FW83" s="154">
        <f t="shared" si="100"/>
        <v>-2.8333333333333321E-2</v>
      </c>
      <c r="FX83" s="78">
        <f>AVERAGEIFS('WEEKLY DATA'!FX$11:FX$14576,'WEEKLY DATA'!$A$11:$A$14576,'MONTHLY DATA'!$A83,'WEEKLY DATA'!$B$11:$B$14576,'MONTHLY DATA'!$B83)</f>
        <v>338</v>
      </c>
      <c r="FY83" s="78">
        <f>AVERAGEIFS('WEEKLY DATA'!FY$11:FY$14576,'WEEKLY DATA'!$A$11:$A$14576,'MONTHLY DATA'!$A83,'WEEKLY DATA'!$B$11:$B$14576,'MONTHLY DATA'!$B83)</f>
        <v>348</v>
      </c>
      <c r="FZ83" s="78">
        <f>AVERAGEIFS('WEEKLY DATA'!FZ$11:FZ$14576,'WEEKLY DATA'!$A$11:$A$14576,'MONTHLY DATA'!$A83,'WEEKLY DATA'!$B$11:$B$14576,'MONTHLY DATA'!$B83)</f>
        <v>343</v>
      </c>
      <c r="GA83" s="154">
        <f t="shared" si="101"/>
        <v>8.8235294117646745E-3</v>
      </c>
      <c r="GB83" s="78">
        <f>AVERAGEIFS('WEEKLY DATA'!GB$11:GB$14576,'WEEKLY DATA'!$A$11:$A$14576,'MONTHLY DATA'!$A83,'WEEKLY DATA'!$B$11:$B$14576,'MONTHLY DATA'!$B83)</f>
        <v>324</v>
      </c>
      <c r="GC83" s="78">
        <f>AVERAGEIFS('WEEKLY DATA'!GC$11:GC$14576,'WEEKLY DATA'!$A$11:$A$14576,'MONTHLY DATA'!$A83,'WEEKLY DATA'!$B$11:$B$14576,'MONTHLY DATA'!$B83)</f>
        <v>334</v>
      </c>
      <c r="GD83" s="78">
        <f>AVERAGEIFS('WEEKLY DATA'!GD$11:GD$14576,'WEEKLY DATA'!$A$11:$A$14576,'MONTHLY DATA'!$A83,'WEEKLY DATA'!$B$11:$B$14576,'MONTHLY DATA'!$B83)</f>
        <v>329</v>
      </c>
      <c r="GE83" s="154">
        <f t="shared" si="102"/>
        <v>2.0304568527920175E-3</v>
      </c>
      <c r="GF83" s="169">
        <f>AVERAGEIFS('WEEKLY DATA'!GF$11:GF$14576,'WEEKLY DATA'!$A$11:$A$14576,'MONTHLY DATA'!$A83,'WEEKLY DATA'!$B$11:$B$14576,'MONTHLY DATA'!$B83)</f>
        <v>300</v>
      </c>
      <c r="GG83" s="78">
        <f>AVERAGEIFS('WEEKLY DATA'!GG$11:GG$14576,'WEEKLY DATA'!$A$11:$A$14576,'MONTHLY DATA'!$A83,'WEEKLY DATA'!$B$11:$B$14576,'MONTHLY DATA'!$B83)</f>
        <v>310</v>
      </c>
      <c r="GH83" s="78">
        <f>AVERAGEIFS('WEEKLY DATA'!GH$11:GH$14576,'WEEKLY DATA'!$A$11:$A$14576,'MONTHLY DATA'!$A83,'WEEKLY DATA'!$B$11:$B$14576,'MONTHLY DATA'!$B83)</f>
        <v>305</v>
      </c>
      <c r="GI83" s="154">
        <f t="shared" si="103"/>
        <v>1.6666666666666607E-2</v>
      </c>
      <c r="GJ83" s="78">
        <f>AVERAGEIFS('WEEKLY DATA'!GJ$11:GJ$14576,'WEEKLY DATA'!$A$11:$A$14576,'MONTHLY DATA'!$A83,'WEEKLY DATA'!$B$11:$B$14576,'MONTHLY DATA'!$B83)</f>
        <v>314</v>
      </c>
      <c r="GK83" s="78">
        <f>AVERAGEIFS('WEEKLY DATA'!GK$11:GK$14576,'WEEKLY DATA'!$A$11:$A$14576,'MONTHLY DATA'!$A83,'WEEKLY DATA'!$B$11:$B$14576,'MONTHLY DATA'!$B83)</f>
        <v>324</v>
      </c>
      <c r="GL83" s="78">
        <f>AVERAGEIFS('WEEKLY DATA'!GL$11:GL$14576,'WEEKLY DATA'!$A$11:$A$14576,'MONTHLY DATA'!$A83,'WEEKLY DATA'!$B$11:$B$14576,'MONTHLY DATA'!$B83)</f>
        <v>319</v>
      </c>
      <c r="GM83" s="154">
        <f t="shared" si="104"/>
        <v>1.2698412698412653E-2</v>
      </c>
      <c r="GN83" s="78">
        <f>AVERAGEIFS('WEEKLY DATA'!GN$11:GN$14576,'WEEKLY DATA'!$A$11:$A$14576,'MONTHLY DATA'!$A83,'WEEKLY DATA'!$B$11:$B$14576,'MONTHLY DATA'!$B83)</f>
        <v>465</v>
      </c>
      <c r="GO83" s="78">
        <f>AVERAGEIFS('WEEKLY DATA'!GO$11:GO$14576,'WEEKLY DATA'!$A$11:$A$14576,'MONTHLY DATA'!$A83,'WEEKLY DATA'!$B$11:$B$14576,'MONTHLY DATA'!$B83)</f>
        <v>475</v>
      </c>
      <c r="GP83" s="78">
        <f>AVERAGEIFS('WEEKLY DATA'!GP$11:GP$14576,'WEEKLY DATA'!$A$11:$A$14576,'MONTHLY DATA'!$A83,'WEEKLY DATA'!$B$11:$B$14576,'MONTHLY DATA'!$B83)</f>
        <v>470</v>
      </c>
      <c r="GQ83" s="154">
        <f t="shared" si="105"/>
        <v>-1.3986013986014068E-2</v>
      </c>
      <c r="GR83" s="78"/>
    </row>
    <row r="84" spans="1:200" ht="15.75" x14ac:dyDescent="0.25">
      <c r="A84">
        <f t="shared" si="55"/>
        <v>2</v>
      </c>
      <c r="B84">
        <f t="shared" si="56"/>
        <v>2016</v>
      </c>
      <c r="C84" s="86">
        <v>42401</v>
      </c>
      <c r="D84" s="78">
        <f>AVERAGEIFS('WEEKLY DATA'!D$11:D$14576,'WEEKLY DATA'!$A$11:$A$14576,'MONTHLY DATA'!$A84,'WEEKLY DATA'!$B$11:$B$14576,'MONTHLY DATA'!$B84)</f>
        <v>342.5</v>
      </c>
      <c r="E84" s="78">
        <f>AVERAGEIFS('WEEKLY DATA'!E$11:E$14576,'WEEKLY DATA'!$A$11:$A$14576,'MONTHLY DATA'!$A84,'WEEKLY DATA'!$B$11:$B$14576,'MONTHLY DATA'!$B84)</f>
        <v>352.5</v>
      </c>
      <c r="F84" s="78">
        <f>AVERAGEIFS('WEEKLY DATA'!F$11:F$14576,'WEEKLY DATA'!$A$11:$A$14576,'MONTHLY DATA'!$A84,'WEEKLY DATA'!$B$11:$B$14576,'MONTHLY DATA'!$B84)</f>
        <v>347.5</v>
      </c>
      <c r="G84" s="154">
        <f t="shared" si="57"/>
        <v>-2.1126760563380254E-2</v>
      </c>
      <c r="H84" s="169">
        <f>AVERAGEIFS('WEEKLY DATA'!H$11:H$14576,'WEEKLY DATA'!$A$11:$A$14576,'MONTHLY DATA'!$A84,'WEEKLY DATA'!$B$11:$B$14576,'MONTHLY DATA'!$B84)</f>
        <v>407.5</v>
      </c>
      <c r="I84" s="78">
        <f>AVERAGEIFS('WEEKLY DATA'!I$11:I$14576,'WEEKLY DATA'!$A$11:$A$14576,'MONTHLY DATA'!$A84,'WEEKLY DATA'!$B$11:$B$14576,'MONTHLY DATA'!$B84)</f>
        <v>417.5</v>
      </c>
      <c r="J84" s="78">
        <f>AVERAGEIFS('WEEKLY DATA'!J$11:J$14576,'WEEKLY DATA'!$A$11:$A$14576,'MONTHLY DATA'!$A84,'WEEKLY DATA'!$B$11:$B$14576,'MONTHLY DATA'!$B84)</f>
        <v>412.5</v>
      </c>
      <c r="K84" s="154">
        <f t="shared" si="58"/>
        <v>-2.251184834123221E-2</v>
      </c>
      <c r="L84" s="169">
        <f>AVERAGEIFS('WEEKLY DATA'!L$11:L$14576,'WEEKLY DATA'!$A$11:$A$14576,'MONTHLY DATA'!$A84,'WEEKLY DATA'!$B$11:$B$14576,'MONTHLY DATA'!$B84)</f>
        <v>375</v>
      </c>
      <c r="M84" s="78">
        <f>AVERAGEIFS('WEEKLY DATA'!M$11:M$14576,'WEEKLY DATA'!$A$11:$A$14576,'MONTHLY DATA'!$A84,'WEEKLY DATA'!$B$11:$B$14576,'MONTHLY DATA'!$B84)</f>
        <v>385</v>
      </c>
      <c r="N84" s="78">
        <f>AVERAGEIFS('WEEKLY DATA'!N$11:N$14576,'WEEKLY DATA'!$A$11:$A$14576,'MONTHLY DATA'!$A84,'WEEKLY DATA'!$B$11:$B$14576,'MONTHLY DATA'!$B84)</f>
        <v>380</v>
      </c>
      <c r="O84" s="154">
        <f t="shared" si="59"/>
        <v>1.3333333333333419E-2</v>
      </c>
      <c r="P84" s="169">
        <f>AVERAGEIFS('WEEKLY DATA'!P$11:P$14576,'WEEKLY DATA'!$A$11:$A$14576,'MONTHLY DATA'!$A84,'WEEKLY DATA'!$B$11:$B$14576,'MONTHLY DATA'!$B84)</f>
        <v>297.5</v>
      </c>
      <c r="Q84" s="78">
        <f>AVERAGEIFS('WEEKLY DATA'!Q$11:Q$14576,'WEEKLY DATA'!$A$11:$A$14576,'MONTHLY DATA'!$A84,'WEEKLY DATA'!$B$11:$B$14576,'MONTHLY DATA'!$B84)</f>
        <v>307.5</v>
      </c>
      <c r="R84" s="78">
        <f>AVERAGEIFS('WEEKLY DATA'!R$11:R$14576,'WEEKLY DATA'!$A$11:$A$14576,'MONTHLY DATA'!$A84,'WEEKLY DATA'!$B$11:$B$14576,'MONTHLY DATA'!$B84)</f>
        <v>302.5</v>
      </c>
      <c r="S84" s="154">
        <f t="shared" si="60"/>
        <v>-1.6260162601625994E-2</v>
      </c>
      <c r="T84" s="169">
        <f>AVERAGEIFS('WEEKLY DATA'!T$11:T$14576,'WEEKLY DATA'!$A$11:$A$14576,'MONTHLY DATA'!$A84,'WEEKLY DATA'!$B$11:$B$14576,'MONTHLY DATA'!$B84)</f>
        <v>283.125</v>
      </c>
      <c r="U84" s="78">
        <f>AVERAGEIFS('WEEKLY DATA'!U$11:U$14576,'WEEKLY DATA'!$A$11:$A$14576,'MONTHLY DATA'!$A84,'WEEKLY DATA'!$B$11:$B$14576,'MONTHLY DATA'!$B84)</f>
        <v>293.125</v>
      </c>
      <c r="V84" s="78">
        <f>AVERAGEIFS('WEEKLY DATA'!V$11:V$14576,'WEEKLY DATA'!$A$11:$A$14576,'MONTHLY DATA'!$A84,'WEEKLY DATA'!$B$11:$B$14576,'MONTHLY DATA'!$B84)</f>
        <v>288.125</v>
      </c>
      <c r="W84" s="154">
        <f t="shared" si="61"/>
        <v>-1.8313458262350979E-2</v>
      </c>
      <c r="X84" s="169">
        <f>AVERAGEIFS('WEEKLY DATA'!X$11:X$14576,'WEEKLY DATA'!$A$11:$A$14576,'MONTHLY DATA'!$A84,'WEEKLY DATA'!$B$11:$B$14576,'MONTHLY DATA'!$B84)</f>
        <v>257.5</v>
      </c>
      <c r="Y84" s="78">
        <f>AVERAGEIFS('WEEKLY DATA'!Y$11:Y$14576,'WEEKLY DATA'!$A$11:$A$14576,'MONTHLY DATA'!$A84,'WEEKLY DATA'!$B$11:$B$14576,'MONTHLY DATA'!$B84)</f>
        <v>267.5</v>
      </c>
      <c r="Z84" s="78">
        <f>AVERAGEIFS('WEEKLY DATA'!Z$11:Z$14576,'WEEKLY DATA'!$A$11:$A$14576,'MONTHLY DATA'!$A84,'WEEKLY DATA'!$B$11:$B$14576,'MONTHLY DATA'!$B84)</f>
        <v>262.5</v>
      </c>
      <c r="AA84" s="154">
        <f t="shared" si="62"/>
        <v>-3.4926470588235281E-2</v>
      </c>
      <c r="AB84" s="169">
        <f>AVERAGEIFS('WEEKLY DATA'!AB$11:AB$14576,'WEEKLY DATA'!$A$11:$A$14576,'MONTHLY DATA'!$A84,'WEEKLY DATA'!$B$11:$B$14576,'MONTHLY DATA'!$B84)</f>
        <v>315</v>
      </c>
      <c r="AC84" s="78">
        <f>AVERAGEIFS('WEEKLY DATA'!AC$11:AC$14576,'WEEKLY DATA'!$A$11:$A$14576,'MONTHLY DATA'!$A84,'WEEKLY DATA'!$B$11:$B$14576,'MONTHLY DATA'!$B84)</f>
        <v>325</v>
      </c>
      <c r="AD84" s="78">
        <f>AVERAGEIFS('WEEKLY DATA'!AD$11:AD$14576,'WEEKLY DATA'!$A$11:$A$14576,'MONTHLY DATA'!$A84,'WEEKLY DATA'!$B$11:$B$14576,'MONTHLY DATA'!$B84)</f>
        <v>320</v>
      </c>
      <c r="AE84" s="154">
        <f t="shared" si="63"/>
        <v>1.9108280254777066E-2</v>
      </c>
      <c r="AF84" s="169">
        <f>AVERAGEIFS('WEEKLY DATA'!AF$11:AF$14576,'WEEKLY DATA'!$A$11:$A$14576,'MONTHLY DATA'!$A84,'WEEKLY DATA'!$B$11:$B$14576,'MONTHLY DATA'!$B84)</f>
        <v>259.375</v>
      </c>
      <c r="AG84" s="78">
        <f>AVERAGEIFS('WEEKLY DATA'!AG$11:AG$14576,'WEEKLY DATA'!$A$11:$A$14576,'MONTHLY DATA'!$A84,'WEEKLY DATA'!$B$11:$B$14576,'MONTHLY DATA'!$B84)</f>
        <v>269.375</v>
      </c>
      <c r="AH84" s="78">
        <f>AVERAGEIFS('WEEKLY DATA'!AH$11:AH$14576,'WEEKLY DATA'!$A$11:$A$14576,'MONTHLY DATA'!$A84,'WEEKLY DATA'!$B$11:$B$14576,'MONTHLY DATA'!$B84)</f>
        <v>264.375</v>
      </c>
      <c r="AI84" s="154">
        <f t="shared" si="64"/>
        <v>-9.8314606741572996E-3</v>
      </c>
      <c r="AJ84" s="169">
        <f>AVERAGEIFS('WEEKLY DATA'!AJ$11:AJ$14576,'WEEKLY DATA'!$A$11:$A$14576,'MONTHLY DATA'!$A84,'WEEKLY DATA'!$B$11:$B$14576,'MONTHLY DATA'!$B84)</f>
        <v>310.625</v>
      </c>
      <c r="AK84" s="78">
        <f>AVERAGEIFS('WEEKLY DATA'!AK$11:AK$14576,'WEEKLY DATA'!$A$11:$A$14576,'MONTHLY DATA'!$A84,'WEEKLY DATA'!$B$11:$B$14576,'MONTHLY DATA'!$B84)</f>
        <v>320.625</v>
      </c>
      <c r="AL84" s="78">
        <f>AVERAGEIFS('WEEKLY DATA'!AL$11:AL$14576,'WEEKLY DATA'!$A$11:$A$14576,'MONTHLY DATA'!$A84,'WEEKLY DATA'!$B$11:$B$14576,'MONTHLY DATA'!$B84)</f>
        <v>315.625</v>
      </c>
      <c r="AM84" s="154">
        <f t="shared" si="65"/>
        <v>-1.5210608424336969E-2</v>
      </c>
      <c r="AN84" s="169">
        <f>AVERAGEIFS('WEEKLY DATA'!AN$11:AN$14576,'WEEKLY DATA'!$A$11:$A$14576,'MONTHLY DATA'!$A84,'WEEKLY DATA'!$B$11:$B$14576,'MONTHLY DATA'!$B84)</f>
        <v>290.625</v>
      </c>
      <c r="AO84" s="78">
        <f>AVERAGEIFS('WEEKLY DATA'!AO$11:AO$14576,'WEEKLY DATA'!$A$11:$A$14576,'MONTHLY DATA'!$A84,'WEEKLY DATA'!$B$11:$B$14576,'MONTHLY DATA'!$B84)</f>
        <v>300.625</v>
      </c>
      <c r="AP84" s="78">
        <f>AVERAGEIFS('WEEKLY DATA'!AP$11:AP$14576,'WEEKLY DATA'!$A$11:$A$14576,'MONTHLY DATA'!$A84,'WEEKLY DATA'!$B$11:$B$14576,'MONTHLY DATA'!$B84)</f>
        <v>295.625</v>
      </c>
      <c r="AQ84" s="154">
        <f t="shared" si="66"/>
        <v>-1.4583333333333282E-2</v>
      </c>
      <c r="AR84" s="169">
        <f>AVERAGEIFS('WEEKLY DATA'!AR$11:AR$14576,'WEEKLY DATA'!$A$11:$A$14576,'MONTHLY DATA'!$A84,'WEEKLY DATA'!$B$11:$B$14576,'MONTHLY DATA'!$B84)</f>
        <v>340</v>
      </c>
      <c r="AS84" s="78">
        <f>AVERAGEIFS('WEEKLY DATA'!AS$11:AS$14576,'WEEKLY DATA'!$A$11:$A$14576,'MONTHLY DATA'!$A84,'WEEKLY DATA'!$B$11:$B$14576,'MONTHLY DATA'!$B84)</f>
        <v>350</v>
      </c>
      <c r="AT84" s="78">
        <f>AVERAGEIFS('WEEKLY DATA'!AT$11:AT$14576,'WEEKLY DATA'!$A$11:$A$14576,'MONTHLY DATA'!$A84,'WEEKLY DATA'!$B$11:$B$14576,'MONTHLY DATA'!$B84)</f>
        <v>345</v>
      </c>
      <c r="AU84" s="154">
        <f t="shared" si="67"/>
        <v>7.2992700729928028E-3</v>
      </c>
      <c r="AV84" s="169">
        <f>AVERAGEIFS('WEEKLY DATA'!AV$11:AV$14576,'WEEKLY DATA'!$A$11:$A$14576,'MONTHLY DATA'!$A84,'WEEKLY DATA'!$B$11:$B$14576,'MONTHLY DATA'!$B84)</f>
        <v>275.625</v>
      </c>
      <c r="AW84" s="78">
        <f>AVERAGEIFS('WEEKLY DATA'!AW$11:AW$14576,'WEEKLY DATA'!$A$11:$A$14576,'MONTHLY DATA'!$A84,'WEEKLY DATA'!$B$11:$B$14576,'MONTHLY DATA'!$B84)</f>
        <v>285.625</v>
      </c>
      <c r="AX84" s="78">
        <f>AVERAGEIFS('WEEKLY DATA'!AX$11:AX$14576,'WEEKLY DATA'!$A$11:$A$14576,'MONTHLY DATA'!$A84,'WEEKLY DATA'!$B$11:$B$14576,'MONTHLY DATA'!$B84)</f>
        <v>280.625</v>
      </c>
      <c r="AY84" s="154">
        <f t="shared" si="68"/>
        <v>-1.5350877192982448E-2</v>
      </c>
      <c r="AZ84" s="169">
        <f>AVERAGEIFS('WEEKLY DATA'!AZ$11:AZ$14576,'WEEKLY DATA'!$A$11:$A$14576,'MONTHLY DATA'!$A84,'WEEKLY DATA'!$B$11:$B$14576,'MONTHLY DATA'!$B84)</f>
        <v>275.625</v>
      </c>
      <c r="BA84" s="78">
        <f>AVERAGEIFS('WEEKLY DATA'!BA$11:BA$14576,'WEEKLY DATA'!$A$11:$A$14576,'MONTHLY DATA'!$A84,'WEEKLY DATA'!$B$11:$B$14576,'MONTHLY DATA'!$B84)</f>
        <v>285.625</v>
      </c>
      <c r="BB84" s="78">
        <f>AVERAGEIFS('WEEKLY DATA'!BB$11:BB$14576,'WEEKLY DATA'!$A$11:$A$14576,'MONTHLY DATA'!$A84,'WEEKLY DATA'!$B$11:$B$14576,'MONTHLY DATA'!$B84)</f>
        <v>280.625</v>
      </c>
      <c r="BC84" s="154">
        <f t="shared" si="69"/>
        <v>-1.8793706293706247E-2</v>
      </c>
      <c r="BD84" s="169">
        <f>AVERAGEIFS('WEEKLY DATA'!BD$11:BD$14576,'WEEKLY DATA'!$A$11:$A$14576,'MONTHLY DATA'!$A84,'WEEKLY DATA'!$B$11:$B$14576,'MONTHLY DATA'!$B84)</f>
        <v>241.875</v>
      </c>
      <c r="BE84" s="78">
        <f>AVERAGEIFS('WEEKLY DATA'!BE$11:BE$14576,'WEEKLY DATA'!$A$11:$A$14576,'MONTHLY DATA'!$A84,'WEEKLY DATA'!$B$11:$B$14576,'MONTHLY DATA'!$B84)</f>
        <v>251.875</v>
      </c>
      <c r="BF84" s="78">
        <f>AVERAGEIFS('WEEKLY DATA'!BF$11:BF$14576,'WEEKLY DATA'!$A$11:$A$14576,'MONTHLY DATA'!$A84,'WEEKLY DATA'!$B$11:$B$14576,'MONTHLY DATA'!$B84)</f>
        <v>246.875</v>
      </c>
      <c r="BG84" s="154">
        <f t="shared" si="70"/>
        <v>-2.2277227722772297E-2</v>
      </c>
      <c r="BH84" s="169">
        <f>AVERAGEIFS('WEEKLY DATA'!BH$11:BH$14576,'WEEKLY DATA'!$A$11:$A$14576,'MONTHLY DATA'!$A84,'WEEKLY DATA'!$B$11:$B$14576,'MONTHLY DATA'!$B84)</f>
        <v>305.625</v>
      </c>
      <c r="BI84" s="78">
        <f>AVERAGEIFS('WEEKLY DATA'!BI$11:BI$14576,'WEEKLY DATA'!$A$11:$A$14576,'MONTHLY DATA'!$A84,'WEEKLY DATA'!$B$11:$B$14576,'MONTHLY DATA'!$B84)</f>
        <v>315.625</v>
      </c>
      <c r="BJ84" s="78">
        <f>AVERAGEIFS('WEEKLY DATA'!BJ$11:BJ$14576,'WEEKLY DATA'!$A$11:$A$14576,'MONTHLY DATA'!$A84,'WEEKLY DATA'!$B$11:$B$14576,'MONTHLY DATA'!$B84)</f>
        <v>310.625</v>
      </c>
      <c r="BK84" s="154">
        <f t="shared" si="71"/>
        <v>-1.7009493670886111E-2</v>
      </c>
      <c r="BL84" s="169">
        <f>AVERAGEIFS('WEEKLY DATA'!BL$11:BL$14576,'WEEKLY DATA'!$A$11:$A$14576,'MONTHLY DATA'!$A84,'WEEKLY DATA'!$B$11:$B$14576,'MONTHLY DATA'!$B84)</f>
        <v>260.625</v>
      </c>
      <c r="BM84" s="78">
        <f>AVERAGEIFS('WEEKLY DATA'!BM$11:BM$14576,'WEEKLY DATA'!$A$11:$A$14576,'MONTHLY DATA'!$A84,'WEEKLY DATA'!$B$11:$B$14576,'MONTHLY DATA'!$B84)</f>
        <v>270.625</v>
      </c>
      <c r="BN84" s="78">
        <f>AVERAGEIFS('WEEKLY DATA'!BN$11:BN$14576,'WEEKLY DATA'!$A$11:$A$14576,'MONTHLY DATA'!$A84,'WEEKLY DATA'!$B$11:$B$14576,'MONTHLY DATA'!$B84)</f>
        <v>265.625</v>
      </c>
      <c r="BO84" s="154">
        <f t="shared" si="72"/>
        <v>-7.0093457943924964E-3</v>
      </c>
      <c r="BP84" s="78">
        <f>AVERAGEIFS('WEEKLY DATA'!BP$11:BP$14576,'WEEKLY DATA'!$A$11:$A$14576,'MONTHLY DATA'!$A84,'WEEKLY DATA'!$B$11:$B$14576,'MONTHLY DATA'!$B84)</f>
        <v>314.375</v>
      </c>
      <c r="BQ84" s="78">
        <f>AVERAGEIFS('WEEKLY DATA'!BQ$11:BQ$14576,'WEEKLY DATA'!$A$11:$A$14576,'MONTHLY DATA'!$A84,'WEEKLY DATA'!$B$11:$B$14576,'MONTHLY DATA'!$B84)</f>
        <v>324.375</v>
      </c>
      <c r="BR84" s="78">
        <f>AVERAGEIFS('WEEKLY DATA'!BR$11:BR$14576,'WEEKLY DATA'!$A$11:$A$14576,'MONTHLY DATA'!$A84,'WEEKLY DATA'!$B$11:$B$14576,'MONTHLY DATA'!$B84)</f>
        <v>319.375</v>
      </c>
      <c r="BS84" s="154">
        <f t="shared" si="73"/>
        <v>-1.5793528505392951E-2</v>
      </c>
      <c r="BT84" s="78">
        <f>AVERAGEIFS('WEEKLY DATA'!BT$11:BT$14576,'WEEKLY DATA'!$A$11:$A$14576,'MONTHLY DATA'!$A84,'WEEKLY DATA'!$B$11:$B$14576,'MONTHLY DATA'!$B84)</f>
        <v>281.875</v>
      </c>
      <c r="BU84" s="78">
        <f>AVERAGEIFS('WEEKLY DATA'!BU$11:BU$14576,'WEEKLY DATA'!$A$11:$A$14576,'MONTHLY DATA'!$A84,'WEEKLY DATA'!$B$11:$B$14576,'MONTHLY DATA'!$B84)</f>
        <v>291.875</v>
      </c>
      <c r="BV84" s="78">
        <f>AVERAGEIFS('WEEKLY DATA'!BV$11:BV$14576,'WEEKLY DATA'!$A$11:$A$14576,'MONTHLY DATA'!$A84,'WEEKLY DATA'!$B$11:$B$14576,'MONTHLY DATA'!$B84)</f>
        <v>286.875</v>
      </c>
      <c r="BW84" s="154">
        <f t="shared" si="74"/>
        <v>-9.0673575129534001E-3</v>
      </c>
      <c r="BX84" s="78">
        <f>AVERAGEIFS('WEEKLY DATA'!BX$11:BX$14576,'WEEKLY DATA'!$A$11:$A$14576,'MONTHLY DATA'!$A84,'WEEKLY DATA'!$B$11:$B$14576,'MONTHLY DATA'!$B84)</f>
        <v>296.875</v>
      </c>
      <c r="BY84" s="78">
        <f>AVERAGEIFS('WEEKLY DATA'!BY$11:BY$14576,'WEEKLY DATA'!$A$11:$A$14576,'MONTHLY DATA'!$A84,'WEEKLY DATA'!$B$11:$B$14576,'MONTHLY DATA'!$B84)</f>
        <v>306.875</v>
      </c>
      <c r="BZ84" s="78">
        <f>AVERAGEIFS('WEEKLY DATA'!BZ$11:BZ$14576,'WEEKLY DATA'!$A$11:$A$14576,'MONTHLY DATA'!$A84,'WEEKLY DATA'!$B$11:$B$14576,'MONTHLY DATA'!$B84)</f>
        <v>301.875</v>
      </c>
      <c r="CA84" s="154">
        <f t="shared" si="75"/>
        <v>-1.8292682926829285E-2</v>
      </c>
      <c r="CB84" s="78">
        <f>AVERAGEIFS('WEEKLY DATA'!CB$11:CB$14576,'WEEKLY DATA'!$A$11:$A$14576,'MONTHLY DATA'!$A84,'WEEKLY DATA'!$B$11:$B$14576,'MONTHLY DATA'!$B84)</f>
        <v>430</v>
      </c>
      <c r="CC84" s="78">
        <f>AVERAGEIFS('WEEKLY DATA'!CC$11:CC$14576,'WEEKLY DATA'!$A$11:$A$14576,'MONTHLY DATA'!$A84,'WEEKLY DATA'!$B$11:$B$14576,'MONTHLY DATA'!$B84)</f>
        <v>440</v>
      </c>
      <c r="CD84" s="78">
        <f>AVERAGEIFS('WEEKLY DATA'!CD$11:CD$14576,'WEEKLY DATA'!$A$11:$A$14576,'MONTHLY DATA'!$A84,'WEEKLY DATA'!$B$11:$B$14576,'MONTHLY DATA'!$B84)</f>
        <v>435</v>
      </c>
      <c r="CE84" s="154">
        <f t="shared" si="76"/>
        <v>0</v>
      </c>
      <c r="CF84" s="78">
        <f>AVERAGEIFS('WEEKLY DATA'!CF$11:CF$14576,'WEEKLY DATA'!$A$11:$A$14576,'MONTHLY DATA'!$A84,'WEEKLY DATA'!$B$11:$B$14576,'MONTHLY DATA'!$B84)</f>
        <v>273.75</v>
      </c>
      <c r="CG84" s="78">
        <f>AVERAGEIFS('WEEKLY DATA'!CG$11:CG$14576,'WEEKLY DATA'!$A$11:$A$14576,'MONTHLY DATA'!$A84,'WEEKLY DATA'!$B$11:$B$14576,'MONTHLY DATA'!$B84)</f>
        <v>283.75</v>
      </c>
      <c r="CH84" s="78">
        <f>AVERAGEIFS('WEEKLY DATA'!CH$11:CH$14576,'WEEKLY DATA'!$A$11:$A$14576,'MONTHLY DATA'!$A84,'WEEKLY DATA'!$B$11:$B$14576,'MONTHLY DATA'!$B84)</f>
        <v>278.75</v>
      </c>
      <c r="CI84" s="154">
        <f t="shared" si="77"/>
        <v>-1.848591549295775E-2</v>
      </c>
      <c r="CJ84" s="78">
        <f>AVERAGEIFS('WEEKLY DATA'!CJ$11:CJ$14576,'WEEKLY DATA'!$A$11:$A$14576,'MONTHLY DATA'!$A84,'WEEKLY DATA'!$B$11:$B$14576,'MONTHLY DATA'!$B84)</f>
        <v>242.5</v>
      </c>
      <c r="CK84" s="78">
        <f>AVERAGEIFS('WEEKLY DATA'!CK$11:CK$14576,'WEEKLY DATA'!$A$11:$A$14576,'MONTHLY DATA'!$A84,'WEEKLY DATA'!$B$11:$B$14576,'MONTHLY DATA'!$B84)</f>
        <v>252.5</v>
      </c>
      <c r="CL84" s="78">
        <f>AVERAGEIFS('WEEKLY DATA'!CL$11:CL$14576,'WEEKLY DATA'!$A$11:$A$14576,'MONTHLY DATA'!$A84,'WEEKLY DATA'!$B$11:$B$14576,'MONTHLY DATA'!$B84)</f>
        <v>247.5</v>
      </c>
      <c r="CM84" s="154">
        <f t="shared" si="78"/>
        <v>-1.5904572564612307E-2</v>
      </c>
      <c r="CN84" s="78">
        <f>AVERAGEIFS('WEEKLY DATA'!CN$11:CN$14576,'WEEKLY DATA'!$A$11:$A$14576,'MONTHLY DATA'!$A84,'WEEKLY DATA'!$B$11:$B$14576,'MONTHLY DATA'!$B84)</f>
        <v>259.375</v>
      </c>
      <c r="CO84" s="78">
        <f>AVERAGEIFS('WEEKLY DATA'!CO$11:CO$14576,'WEEKLY DATA'!$A$11:$A$14576,'MONTHLY DATA'!$A84,'WEEKLY DATA'!$B$11:$B$14576,'MONTHLY DATA'!$B84)</f>
        <v>269.375</v>
      </c>
      <c r="CP84" s="78">
        <f>AVERAGEIFS('WEEKLY DATA'!CP$11:CP$14576,'WEEKLY DATA'!$A$11:$A$14576,'MONTHLY DATA'!$A84,'WEEKLY DATA'!$B$11:$B$14576,'MONTHLY DATA'!$B84)</f>
        <v>264.375</v>
      </c>
      <c r="CQ84" s="154">
        <f t="shared" si="79"/>
        <v>-1.719330855018586E-2</v>
      </c>
      <c r="CR84" s="78">
        <f>AVERAGEIFS('WEEKLY DATA'!CR$11:CR$14576,'WEEKLY DATA'!$A$11:$A$14576,'MONTHLY DATA'!$A84,'WEEKLY DATA'!$B$11:$B$14576,'MONTHLY DATA'!$B84)</f>
        <v>400</v>
      </c>
      <c r="CS84" s="78">
        <f>AVERAGEIFS('WEEKLY DATA'!CS$11:CS$14576,'WEEKLY DATA'!$A$11:$A$14576,'MONTHLY DATA'!$A84,'WEEKLY DATA'!$B$11:$B$14576,'MONTHLY DATA'!$B84)</f>
        <v>410</v>
      </c>
      <c r="CT84" s="78">
        <f>AVERAGEIFS('WEEKLY DATA'!CT$11:CT$14576,'WEEKLY DATA'!$A$11:$A$14576,'MONTHLY DATA'!$A84,'WEEKLY DATA'!$B$11:$B$14576,'MONTHLY DATA'!$B84)</f>
        <v>405</v>
      </c>
      <c r="CU84" s="154">
        <f t="shared" si="80"/>
        <v>0</v>
      </c>
      <c r="CV84" s="169">
        <f>AVERAGEIFS('WEEKLY DATA'!CV$11:CV$14576,'WEEKLY DATA'!$A$11:$A$14576,'MONTHLY DATA'!$A84,'WEEKLY DATA'!$B$11:$B$14576,'MONTHLY DATA'!$B84)</f>
        <v>315.625</v>
      </c>
      <c r="CW84" s="78">
        <f>AVERAGEIFS('WEEKLY DATA'!CW$11:CW$14576,'WEEKLY DATA'!$A$11:$A$14576,'MONTHLY DATA'!$A84,'WEEKLY DATA'!$B$11:$B$14576,'MONTHLY DATA'!$B84)</f>
        <v>325.625</v>
      </c>
      <c r="CX84" s="78">
        <f>AVERAGEIFS('WEEKLY DATA'!CX$11:CX$14576,'WEEKLY DATA'!$A$11:$A$14576,'MONTHLY DATA'!$A84,'WEEKLY DATA'!$B$11:$B$14576,'MONTHLY DATA'!$B84)</f>
        <v>320.625</v>
      </c>
      <c r="CY84" s="154">
        <f t="shared" si="81"/>
        <v>-2.0992366412213692E-2</v>
      </c>
      <c r="CZ84" s="169">
        <f>AVERAGEIFS('WEEKLY DATA'!CZ$11:CZ$14576,'WEEKLY DATA'!$A$11:$A$14576,'MONTHLY DATA'!$A84,'WEEKLY DATA'!$B$11:$B$14576,'MONTHLY DATA'!$B84)</f>
        <v>286.25</v>
      </c>
      <c r="DA84" s="78">
        <f>AVERAGEIFS('WEEKLY DATA'!DA$11:DA$14576,'WEEKLY DATA'!$A$11:$A$14576,'MONTHLY DATA'!$A84,'WEEKLY DATA'!$B$11:$B$14576,'MONTHLY DATA'!$B84)</f>
        <v>296.25</v>
      </c>
      <c r="DB84" s="78">
        <f>AVERAGEIFS('WEEKLY DATA'!DB$11:DB$14576,'WEEKLY DATA'!$A$11:$A$14576,'MONTHLY DATA'!$A84,'WEEKLY DATA'!$B$11:$B$14576,'MONTHLY DATA'!$B84)</f>
        <v>291.25</v>
      </c>
      <c r="DC84" s="154">
        <f t="shared" si="82"/>
        <v>-9.3537414965986221E-3</v>
      </c>
      <c r="DD84" s="78">
        <f>AVERAGEIFS('WEEKLY DATA'!DD$11:DD$14576,'WEEKLY DATA'!$A$11:$A$14576,'MONTHLY DATA'!$A84,'WEEKLY DATA'!$B$11:$B$14576,'MONTHLY DATA'!$B84)</f>
        <v>300.625</v>
      </c>
      <c r="DE84" s="78">
        <f>AVERAGEIFS('WEEKLY DATA'!DE$11:DE$14576,'WEEKLY DATA'!$A$11:$A$14576,'MONTHLY DATA'!$A84,'WEEKLY DATA'!$B$11:$B$14576,'MONTHLY DATA'!$B84)</f>
        <v>310.625</v>
      </c>
      <c r="DF84" s="78">
        <f>AVERAGEIFS('WEEKLY DATA'!DF$11:DF$14576,'WEEKLY DATA'!$A$11:$A$14576,'MONTHLY DATA'!$A84,'WEEKLY DATA'!$B$11:$B$14576,'MONTHLY DATA'!$B84)</f>
        <v>305.625</v>
      </c>
      <c r="DG84" s="154">
        <f t="shared" si="83"/>
        <v>-1.0922330097087429E-2</v>
      </c>
      <c r="DH84" s="78">
        <f>AVERAGEIFS('WEEKLY DATA'!DH$11:DH$14576,'WEEKLY DATA'!$A$11:$A$14576,'MONTHLY DATA'!$A84,'WEEKLY DATA'!$B$11:$B$14576,'MONTHLY DATA'!$B84)</f>
        <v>425</v>
      </c>
      <c r="DI84" s="78">
        <f>AVERAGEIFS('WEEKLY DATA'!DI$11:DI$14576,'WEEKLY DATA'!$A$11:$A$14576,'MONTHLY DATA'!$A84,'WEEKLY DATA'!$B$11:$B$14576,'MONTHLY DATA'!$B84)</f>
        <v>435</v>
      </c>
      <c r="DJ84" s="78">
        <f>AVERAGEIFS('WEEKLY DATA'!DJ$11:DJ$14576,'WEEKLY DATA'!$A$11:$A$14576,'MONTHLY DATA'!$A84,'WEEKLY DATA'!$B$11:$B$14576,'MONTHLY DATA'!$B84)</f>
        <v>430</v>
      </c>
      <c r="DK84" s="154">
        <f t="shared" si="84"/>
        <v>0</v>
      </c>
      <c r="DL84" s="169">
        <f>AVERAGEIFS('WEEKLY DATA'!DL$11:DL$14576,'WEEKLY DATA'!$A$11:$A$14576,'MONTHLY DATA'!$A84,'WEEKLY DATA'!$B$11:$B$14576,'MONTHLY DATA'!$B84)</f>
        <v>302.5</v>
      </c>
      <c r="DM84" s="78">
        <f>AVERAGEIFS('WEEKLY DATA'!DM$11:DM$14576,'WEEKLY DATA'!$A$11:$A$14576,'MONTHLY DATA'!$A84,'WEEKLY DATA'!$B$11:$B$14576,'MONTHLY DATA'!$B84)</f>
        <v>312.5</v>
      </c>
      <c r="DN84" s="78">
        <f>AVERAGEIFS('WEEKLY DATA'!DN$11:DN$14576,'WEEKLY DATA'!$A$11:$A$14576,'MONTHLY DATA'!$A84,'WEEKLY DATA'!$B$11:$B$14576,'MONTHLY DATA'!$B84)</f>
        <v>307.5</v>
      </c>
      <c r="DO84" s="154">
        <f t="shared" si="85"/>
        <v>-1.757188498402551E-2</v>
      </c>
      <c r="DP84" s="78">
        <f>AVERAGEIFS('WEEKLY DATA'!DP$11:DP$14576,'WEEKLY DATA'!$A$11:$A$14576,'MONTHLY DATA'!$A84,'WEEKLY DATA'!$B$11:$B$14576,'MONTHLY DATA'!$B84)</f>
        <v>271.25</v>
      </c>
      <c r="DQ84" s="78">
        <f>AVERAGEIFS('WEEKLY DATA'!DQ$11:DQ$14576,'WEEKLY DATA'!$A$11:$A$14576,'MONTHLY DATA'!$A84,'WEEKLY DATA'!$B$11:$B$14576,'MONTHLY DATA'!$B84)</f>
        <v>281.25</v>
      </c>
      <c r="DR84" s="78">
        <f>AVERAGEIFS('WEEKLY DATA'!DR$11:DR$14576,'WEEKLY DATA'!$A$11:$A$14576,'MONTHLY DATA'!$A84,'WEEKLY DATA'!$B$11:$B$14576,'MONTHLY DATA'!$B84)</f>
        <v>276.25</v>
      </c>
      <c r="DS84" s="154">
        <f t="shared" si="86"/>
        <v>-1.3392857142857095E-2</v>
      </c>
      <c r="DT84" s="78">
        <f>AVERAGEIFS('WEEKLY DATA'!DT$11:DT$14576,'WEEKLY DATA'!$A$11:$A$14576,'MONTHLY DATA'!$A84,'WEEKLY DATA'!$B$11:$B$14576,'MONTHLY DATA'!$B84)</f>
        <v>287.5</v>
      </c>
      <c r="DU84" s="78">
        <f>AVERAGEIFS('WEEKLY DATA'!DU$11:DU$14576,'WEEKLY DATA'!$A$11:$A$14576,'MONTHLY DATA'!$A84,'WEEKLY DATA'!$B$11:$B$14576,'MONTHLY DATA'!$B84)</f>
        <v>297.5</v>
      </c>
      <c r="DV84" s="78">
        <f>AVERAGEIFS('WEEKLY DATA'!DV$11:DV$14576,'WEEKLY DATA'!$A$11:$A$14576,'MONTHLY DATA'!$A84,'WEEKLY DATA'!$B$11:$B$14576,'MONTHLY DATA'!$B84)</f>
        <v>292.5</v>
      </c>
      <c r="DW84" s="154">
        <f t="shared" si="87"/>
        <v>-1.845637583892612E-2</v>
      </c>
      <c r="DX84" s="78">
        <f>AVERAGEIFS('WEEKLY DATA'!DX$11:DX$14576,'WEEKLY DATA'!$A$11:$A$14576,'MONTHLY DATA'!$A84,'WEEKLY DATA'!$B$11:$B$14576,'MONTHLY DATA'!$B84)</f>
        <v>435</v>
      </c>
      <c r="DY84" s="78">
        <f>AVERAGEIFS('WEEKLY DATA'!DY$11:DY$14576,'WEEKLY DATA'!$A$11:$A$14576,'MONTHLY DATA'!$A84,'WEEKLY DATA'!$B$11:$B$14576,'MONTHLY DATA'!$B84)</f>
        <v>445</v>
      </c>
      <c r="DZ84" s="78">
        <f>AVERAGEIFS('WEEKLY DATA'!DZ$11:DZ$14576,'WEEKLY DATA'!$A$11:$A$14576,'MONTHLY DATA'!$A84,'WEEKLY DATA'!$B$11:$B$14576,'MONTHLY DATA'!$B84)</f>
        <v>440</v>
      </c>
      <c r="EA84" s="154">
        <f t="shared" si="88"/>
        <v>0</v>
      </c>
      <c r="EB84" s="78">
        <f>AVERAGEIFS('WEEKLY DATA'!EB$11:EB$14576,'WEEKLY DATA'!$A$11:$A$14576,'MONTHLY DATA'!$A84,'WEEKLY DATA'!$B$11:$B$14576,'MONTHLY DATA'!$B84)</f>
        <v>292.5</v>
      </c>
      <c r="EC84" s="78">
        <f>AVERAGEIFS('WEEKLY DATA'!EC$11:EC$14576,'WEEKLY DATA'!$A$11:$A$14576,'MONTHLY DATA'!$A84,'WEEKLY DATA'!$B$11:$B$14576,'MONTHLY DATA'!$B84)</f>
        <v>302.5</v>
      </c>
      <c r="ED84" s="78">
        <f>AVERAGEIFS('WEEKLY DATA'!ED$11:ED$14576,'WEEKLY DATA'!$A$11:$A$14576,'MONTHLY DATA'!$A84,'WEEKLY DATA'!$B$11:$B$14576,'MONTHLY DATA'!$B84)</f>
        <v>297.5</v>
      </c>
      <c r="EE84" s="154">
        <f t="shared" si="89"/>
        <v>-1.8151815181518205E-2</v>
      </c>
      <c r="EF84" s="169">
        <f>AVERAGEIFS('WEEKLY DATA'!EF$11:EF$14576,'WEEKLY DATA'!$A$11:$A$14576,'MONTHLY DATA'!$A84,'WEEKLY DATA'!$B$11:$B$14576,'MONTHLY DATA'!$B84)</f>
        <v>261.25</v>
      </c>
      <c r="EG84" s="78">
        <f>AVERAGEIFS('WEEKLY DATA'!EG$11:EG$14576,'WEEKLY DATA'!$A$11:$A$14576,'MONTHLY DATA'!$A84,'WEEKLY DATA'!$B$11:$B$14576,'MONTHLY DATA'!$B84)</f>
        <v>271.25</v>
      </c>
      <c r="EH84" s="78">
        <f>AVERAGEIFS('WEEKLY DATA'!EH$11:EH$14576,'WEEKLY DATA'!$A$11:$A$14576,'MONTHLY DATA'!$A84,'WEEKLY DATA'!$B$11:$B$14576,'MONTHLY DATA'!$B84)</f>
        <v>266.25</v>
      </c>
      <c r="EI84" s="154">
        <f t="shared" si="90"/>
        <v>-1.388888888888884E-2</v>
      </c>
      <c r="EJ84" s="78">
        <f>AVERAGEIFS('WEEKLY DATA'!EJ$11:EJ$14576,'WEEKLY DATA'!$A$11:$A$14576,'MONTHLY DATA'!$A84,'WEEKLY DATA'!$B$11:$B$14576,'MONTHLY DATA'!$B84)</f>
        <v>277.5</v>
      </c>
      <c r="EK84" s="78">
        <f>AVERAGEIFS('WEEKLY DATA'!EK$11:EK$14576,'WEEKLY DATA'!$A$11:$A$14576,'MONTHLY DATA'!$A84,'WEEKLY DATA'!$B$11:$B$14576,'MONTHLY DATA'!$B84)</f>
        <v>287.5</v>
      </c>
      <c r="EL84" s="78">
        <f>AVERAGEIFS('WEEKLY DATA'!EL$11:EL$14576,'WEEKLY DATA'!$A$11:$A$14576,'MONTHLY DATA'!$A84,'WEEKLY DATA'!$B$11:$B$14576,'MONTHLY DATA'!$B84)</f>
        <v>282.5</v>
      </c>
      <c r="EM84" s="154">
        <f t="shared" si="91"/>
        <v>-1.909722222222221E-2</v>
      </c>
      <c r="EN84" s="78">
        <f>AVERAGEIFS('WEEKLY DATA'!EN$11:EN$14576,'WEEKLY DATA'!$A$11:$A$14576,'MONTHLY DATA'!$A84,'WEEKLY DATA'!$B$11:$B$14576,'MONTHLY DATA'!$B84)</f>
        <v>390</v>
      </c>
      <c r="EO84" s="78">
        <f>AVERAGEIFS('WEEKLY DATA'!EO$11:EO$14576,'WEEKLY DATA'!$A$11:$A$14576,'MONTHLY DATA'!$A84,'WEEKLY DATA'!$B$11:$B$14576,'MONTHLY DATA'!$B84)</f>
        <v>400</v>
      </c>
      <c r="EP84" s="78">
        <f>AVERAGEIFS('WEEKLY DATA'!EP$11:EP$14576,'WEEKLY DATA'!$A$11:$A$14576,'MONTHLY DATA'!$A84,'WEEKLY DATA'!$B$11:$B$14576,'MONTHLY DATA'!$B84)</f>
        <v>395</v>
      </c>
      <c r="EQ84" s="154">
        <f t="shared" si="92"/>
        <v>0</v>
      </c>
      <c r="ER84" s="78">
        <f>AVERAGEIFS('WEEKLY DATA'!ER$11:ER$14576,'WEEKLY DATA'!$A$11:$A$14576,'MONTHLY DATA'!$A84,'WEEKLY DATA'!$B$11:$B$14576,'MONTHLY DATA'!$B84)</f>
        <v>268.75</v>
      </c>
      <c r="ES84" s="78">
        <f>AVERAGEIFS('WEEKLY DATA'!ES$11:ES$14576,'WEEKLY DATA'!$A$11:$A$14576,'MONTHLY DATA'!$A84,'WEEKLY DATA'!$B$11:$B$14576,'MONTHLY DATA'!$B84)</f>
        <v>278.75</v>
      </c>
      <c r="ET84" s="78">
        <f>AVERAGEIFS('WEEKLY DATA'!ET$11:ET$14576,'WEEKLY DATA'!$A$11:$A$14576,'MONTHLY DATA'!$A84,'WEEKLY DATA'!$B$11:$B$14576,'MONTHLY DATA'!$B84)</f>
        <v>273.75</v>
      </c>
      <c r="EU84" s="154">
        <f t="shared" si="93"/>
        <v>2.7472527472527375E-3</v>
      </c>
      <c r="EV84" s="78">
        <f>AVERAGEIFS('WEEKLY DATA'!EV$11:EV$14576,'WEEKLY DATA'!$A$11:$A$14576,'MONTHLY DATA'!$A84,'WEEKLY DATA'!$B$11:$B$14576,'MONTHLY DATA'!$B84)</f>
        <v>215.625</v>
      </c>
      <c r="EW84" s="78">
        <f>AVERAGEIFS('WEEKLY DATA'!EW$11:EW$14576,'WEEKLY DATA'!$A$11:$A$14576,'MONTHLY DATA'!$A84,'WEEKLY DATA'!$B$11:$B$14576,'MONTHLY DATA'!$B84)</f>
        <v>225.625</v>
      </c>
      <c r="EX84" s="78">
        <f>AVERAGEIFS('WEEKLY DATA'!EX$11:EX$14576,'WEEKLY DATA'!$A$11:$A$14576,'MONTHLY DATA'!$A84,'WEEKLY DATA'!$B$11:$B$14576,'MONTHLY DATA'!$B84)</f>
        <v>220.625</v>
      </c>
      <c r="EY84" s="154">
        <f t="shared" si="94"/>
        <v>-1.9444444444444486E-2</v>
      </c>
      <c r="EZ84" s="78">
        <f>AVERAGEIFS('WEEKLY DATA'!EZ$11:EZ$14576,'WEEKLY DATA'!$A$11:$A$14576,'MONTHLY DATA'!$A84,'WEEKLY DATA'!$B$11:$B$14576,'MONTHLY DATA'!$B84)</f>
        <v>240.625</v>
      </c>
      <c r="FA84" s="78">
        <f>AVERAGEIFS('WEEKLY DATA'!FA$11:FA$14576,'WEEKLY DATA'!$A$11:$A$14576,'MONTHLY DATA'!$A84,'WEEKLY DATA'!$B$11:$B$14576,'MONTHLY DATA'!$B84)</f>
        <v>250.625</v>
      </c>
      <c r="FB84" s="78">
        <f>AVERAGEIFS('WEEKLY DATA'!FB$11:FB$14576,'WEEKLY DATA'!$A$11:$A$14576,'MONTHLY DATA'!$A84,'WEEKLY DATA'!$B$11:$B$14576,'MONTHLY DATA'!$B84)</f>
        <v>245.625</v>
      </c>
      <c r="FC84" s="154">
        <f t="shared" si="95"/>
        <v>-9.5766129032257563E-3</v>
      </c>
      <c r="FD84" s="78">
        <f>AVERAGEIFS('WEEKLY DATA'!FD$11:FD$14576,'WEEKLY DATA'!$A$11:$A$14576,'MONTHLY DATA'!$A84,'WEEKLY DATA'!$B$11:$B$14576,'MONTHLY DATA'!$B84)</f>
        <v>465</v>
      </c>
      <c r="FE84" s="78">
        <f>AVERAGEIFS('WEEKLY DATA'!FE$11:FE$14576,'WEEKLY DATA'!$A$11:$A$14576,'MONTHLY DATA'!$A84,'WEEKLY DATA'!$B$11:$B$14576,'MONTHLY DATA'!$B84)</f>
        <v>475</v>
      </c>
      <c r="FF84" s="78">
        <f>AVERAGEIFS('WEEKLY DATA'!FF$11:FF$14576,'WEEKLY DATA'!$A$11:$A$14576,'MONTHLY DATA'!$A84,'WEEKLY DATA'!$B$11:$B$14576,'MONTHLY DATA'!$B84)</f>
        <v>470</v>
      </c>
      <c r="FG84" s="154">
        <f t="shared" si="96"/>
        <v>0</v>
      </c>
      <c r="FH84" s="78">
        <f>AVERAGEIFS('WEEKLY DATA'!FH$11:FH$14576,'WEEKLY DATA'!$A$11:$A$14576,'MONTHLY DATA'!$A84,'WEEKLY DATA'!$B$11:$B$14576,'MONTHLY DATA'!$B84)</f>
        <v>298.75</v>
      </c>
      <c r="FI84" s="78">
        <f>AVERAGEIFS('WEEKLY DATA'!FI$11:FI$14576,'WEEKLY DATA'!$A$11:$A$14576,'MONTHLY DATA'!$A84,'WEEKLY DATA'!$B$11:$B$14576,'MONTHLY DATA'!$B84)</f>
        <v>308.75</v>
      </c>
      <c r="FJ84" s="78">
        <f>AVERAGEIFS('WEEKLY DATA'!FJ$11:FJ$14576,'WEEKLY DATA'!$A$11:$A$14576,'MONTHLY DATA'!$A84,'WEEKLY DATA'!$B$11:$B$14576,'MONTHLY DATA'!$B84)</f>
        <v>303.75</v>
      </c>
      <c r="FK84" s="154">
        <f t="shared" si="97"/>
        <v>-1.6990291262135915E-2</v>
      </c>
      <c r="FL84" s="169">
        <f>AVERAGEIFS('WEEKLY DATA'!FL$11:FL$14576,'WEEKLY DATA'!$A$11:$A$14576,'MONTHLY DATA'!$A84,'WEEKLY DATA'!$B$11:$B$14576,'MONTHLY DATA'!$B84)</f>
        <v>251.875</v>
      </c>
      <c r="FM84" s="78">
        <f>AVERAGEIFS('WEEKLY DATA'!FM$11:FM$14576,'WEEKLY DATA'!$A$11:$A$14576,'MONTHLY DATA'!$A84,'WEEKLY DATA'!$B$11:$B$14576,'MONTHLY DATA'!$B84)</f>
        <v>261.875</v>
      </c>
      <c r="FN84" s="78">
        <f>AVERAGEIFS('WEEKLY DATA'!FN$11:FN$14576,'WEEKLY DATA'!$A$11:$A$14576,'MONTHLY DATA'!$A84,'WEEKLY DATA'!$B$11:$B$14576,'MONTHLY DATA'!$B84)</f>
        <v>256.875</v>
      </c>
      <c r="FO84" s="154">
        <f t="shared" si="98"/>
        <v>-3.0660377358490587E-2</v>
      </c>
      <c r="FP84" s="78">
        <f>AVERAGEIFS('WEEKLY DATA'!FP$11:FP$14576,'WEEKLY DATA'!$A$11:$A$14576,'MONTHLY DATA'!$A84,'WEEKLY DATA'!$B$11:$B$14576,'MONTHLY DATA'!$B84)</f>
        <v>275.625</v>
      </c>
      <c r="FQ84" s="78">
        <f>AVERAGEIFS('WEEKLY DATA'!FQ$11:FQ$14576,'WEEKLY DATA'!$A$11:$A$14576,'MONTHLY DATA'!$A84,'WEEKLY DATA'!$B$11:$B$14576,'MONTHLY DATA'!$B84)</f>
        <v>285.625</v>
      </c>
      <c r="FR84" s="78">
        <f>AVERAGEIFS('WEEKLY DATA'!FR$11:FR$14576,'WEEKLY DATA'!$A$11:$A$14576,'MONTHLY DATA'!$A84,'WEEKLY DATA'!$B$11:$B$14576,'MONTHLY DATA'!$B84)</f>
        <v>280.625</v>
      </c>
      <c r="FS84" s="154">
        <f t="shared" si="99"/>
        <v>-2.560763888888884E-2</v>
      </c>
      <c r="FT84" s="78">
        <f>AVERAGEIFS('WEEKLY DATA'!FT$11:FT$14576,'WEEKLY DATA'!$A$11:$A$14576,'MONTHLY DATA'!$A84,'WEEKLY DATA'!$B$11:$B$14576,'MONTHLY DATA'!$B84)</f>
        <v>285.625</v>
      </c>
      <c r="FU84" s="78">
        <f>AVERAGEIFS('WEEKLY DATA'!FU$11:FU$14576,'WEEKLY DATA'!$A$11:$A$14576,'MONTHLY DATA'!$A84,'WEEKLY DATA'!$B$11:$B$14576,'MONTHLY DATA'!$B84)</f>
        <v>295.625</v>
      </c>
      <c r="FV84" s="78">
        <f>AVERAGEIFS('WEEKLY DATA'!FV$11:FV$14576,'WEEKLY DATA'!$A$11:$A$14576,'MONTHLY DATA'!$A84,'WEEKLY DATA'!$B$11:$B$14576,'MONTHLY DATA'!$B84)</f>
        <v>290.625</v>
      </c>
      <c r="FW84" s="154">
        <f t="shared" si="100"/>
        <v>-3.0017152658662338E-3</v>
      </c>
      <c r="FX84" s="78">
        <f>AVERAGEIFS('WEEKLY DATA'!FX$11:FX$14576,'WEEKLY DATA'!$A$11:$A$14576,'MONTHLY DATA'!$A84,'WEEKLY DATA'!$B$11:$B$14576,'MONTHLY DATA'!$B84)</f>
        <v>325.625</v>
      </c>
      <c r="FY84" s="78">
        <f>AVERAGEIFS('WEEKLY DATA'!FY$11:FY$14576,'WEEKLY DATA'!$A$11:$A$14576,'MONTHLY DATA'!$A84,'WEEKLY DATA'!$B$11:$B$14576,'MONTHLY DATA'!$B84)</f>
        <v>335.625</v>
      </c>
      <c r="FZ84" s="78">
        <f>AVERAGEIFS('WEEKLY DATA'!FZ$11:FZ$14576,'WEEKLY DATA'!$A$11:$A$14576,'MONTHLY DATA'!$A84,'WEEKLY DATA'!$B$11:$B$14576,'MONTHLY DATA'!$B84)</f>
        <v>330.625</v>
      </c>
      <c r="GA84" s="154">
        <f t="shared" si="101"/>
        <v>-3.6078717201166177E-2</v>
      </c>
      <c r="GB84" s="78">
        <f>AVERAGEIFS('WEEKLY DATA'!GB$11:GB$14576,'WEEKLY DATA'!$A$11:$A$14576,'MONTHLY DATA'!$A84,'WEEKLY DATA'!$B$11:$B$14576,'MONTHLY DATA'!$B84)</f>
        <v>320.625</v>
      </c>
      <c r="GC84" s="78">
        <f>AVERAGEIFS('WEEKLY DATA'!GC$11:GC$14576,'WEEKLY DATA'!$A$11:$A$14576,'MONTHLY DATA'!$A84,'WEEKLY DATA'!$B$11:$B$14576,'MONTHLY DATA'!$B84)</f>
        <v>330.625</v>
      </c>
      <c r="GD84" s="78">
        <f>AVERAGEIFS('WEEKLY DATA'!GD$11:GD$14576,'WEEKLY DATA'!$A$11:$A$14576,'MONTHLY DATA'!$A84,'WEEKLY DATA'!$B$11:$B$14576,'MONTHLY DATA'!$B84)</f>
        <v>325.625</v>
      </c>
      <c r="GE84" s="154">
        <f t="shared" si="102"/>
        <v>-1.0258358662613931E-2</v>
      </c>
      <c r="GF84" s="169">
        <f>AVERAGEIFS('WEEKLY DATA'!GF$11:GF$14576,'WEEKLY DATA'!$A$11:$A$14576,'MONTHLY DATA'!$A84,'WEEKLY DATA'!$B$11:$B$14576,'MONTHLY DATA'!$B84)</f>
        <v>296.25</v>
      </c>
      <c r="GG84" s="78">
        <f>AVERAGEIFS('WEEKLY DATA'!GG$11:GG$14576,'WEEKLY DATA'!$A$11:$A$14576,'MONTHLY DATA'!$A84,'WEEKLY DATA'!$B$11:$B$14576,'MONTHLY DATA'!$B84)</f>
        <v>306.25</v>
      </c>
      <c r="GH84" s="78">
        <f>AVERAGEIFS('WEEKLY DATA'!GH$11:GH$14576,'WEEKLY DATA'!$A$11:$A$14576,'MONTHLY DATA'!$A84,'WEEKLY DATA'!$B$11:$B$14576,'MONTHLY DATA'!$B84)</f>
        <v>301.25</v>
      </c>
      <c r="GI84" s="154">
        <f t="shared" si="103"/>
        <v>-1.2295081967213073E-2</v>
      </c>
      <c r="GJ84" s="78">
        <f>AVERAGEIFS('WEEKLY DATA'!GJ$11:GJ$14576,'WEEKLY DATA'!$A$11:$A$14576,'MONTHLY DATA'!$A84,'WEEKLY DATA'!$B$11:$B$14576,'MONTHLY DATA'!$B84)</f>
        <v>309.375</v>
      </c>
      <c r="GK84" s="78">
        <f>AVERAGEIFS('WEEKLY DATA'!GK$11:GK$14576,'WEEKLY DATA'!$A$11:$A$14576,'MONTHLY DATA'!$A84,'WEEKLY DATA'!$B$11:$B$14576,'MONTHLY DATA'!$B84)</f>
        <v>319.375</v>
      </c>
      <c r="GL84" s="78">
        <f>AVERAGEIFS('WEEKLY DATA'!GL$11:GL$14576,'WEEKLY DATA'!$A$11:$A$14576,'MONTHLY DATA'!$A84,'WEEKLY DATA'!$B$11:$B$14576,'MONTHLY DATA'!$B84)</f>
        <v>314.375</v>
      </c>
      <c r="GM84" s="154">
        <f t="shared" si="104"/>
        <v>-1.4498432601880884E-2</v>
      </c>
      <c r="GN84" s="78">
        <f>AVERAGEIFS('WEEKLY DATA'!GN$11:GN$14576,'WEEKLY DATA'!$A$11:$A$14576,'MONTHLY DATA'!$A84,'WEEKLY DATA'!$B$11:$B$14576,'MONTHLY DATA'!$B84)</f>
        <v>465</v>
      </c>
      <c r="GO84" s="78">
        <f>AVERAGEIFS('WEEKLY DATA'!GO$11:GO$14576,'WEEKLY DATA'!$A$11:$A$14576,'MONTHLY DATA'!$A84,'WEEKLY DATA'!$B$11:$B$14576,'MONTHLY DATA'!$B84)</f>
        <v>475</v>
      </c>
      <c r="GP84" s="78">
        <f>AVERAGEIFS('WEEKLY DATA'!GP$11:GP$14576,'WEEKLY DATA'!$A$11:$A$14576,'MONTHLY DATA'!$A84,'WEEKLY DATA'!$B$11:$B$14576,'MONTHLY DATA'!$B84)</f>
        <v>470</v>
      </c>
      <c r="GQ84" s="154">
        <f t="shared" si="105"/>
        <v>0</v>
      </c>
      <c r="GR84" s="78"/>
    </row>
    <row r="85" spans="1:200" ht="15.75" x14ac:dyDescent="0.25">
      <c r="A85">
        <f t="shared" si="55"/>
        <v>3</v>
      </c>
      <c r="B85">
        <f t="shared" si="56"/>
        <v>2016</v>
      </c>
      <c r="C85" s="86">
        <v>42430</v>
      </c>
      <c r="D85" s="78">
        <f>AVERAGEIFS('WEEKLY DATA'!D$11:D$14576,'WEEKLY DATA'!$A$11:$A$14576,'MONTHLY DATA'!$A85,'WEEKLY DATA'!$B$11:$B$14576,'MONTHLY DATA'!$B85)</f>
        <v>331.875</v>
      </c>
      <c r="E85" s="78">
        <f>AVERAGEIFS('WEEKLY DATA'!E$11:E$14576,'WEEKLY DATA'!$A$11:$A$14576,'MONTHLY DATA'!$A85,'WEEKLY DATA'!$B$11:$B$14576,'MONTHLY DATA'!$B85)</f>
        <v>341.875</v>
      </c>
      <c r="F85" s="78">
        <f>AVERAGEIFS('WEEKLY DATA'!F$11:F$14576,'WEEKLY DATA'!$A$11:$A$14576,'MONTHLY DATA'!$A85,'WEEKLY DATA'!$B$11:$B$14576,'MONTHLY DATA'!$B85)</f>
        <v>336.875</v>
      </c>
      <c r="G85" s="154">
        <f t="shared" si="57"/>
        <v>-3.0575539568345356E-2</v>
      </c>
      <c r="H85" s="169">
        <f>AVERAGEIFS('WEEKLY DATA'!H$11:H$14576,'WEEKLY DATA'!$A$11:$A$14576,'MONTHLY DATA'!$A85,'WEEKLY DATA'!$B$11:$B$14576,'MONTHLY DATA'!$B85)</f>
        <v>381.25</v>
      </c>
      <c r="I85" s="78">
        <f>AVERAGEIFS('WEEKLY DATA'!I$11:I$14576,'WEEKLY DATA'!$A$11:$A$14576,'MONTHLY DATA'!$A85,'WEEKLY DATA'!$B$11:$B$14576,'MONTHLY DATA'!$B85)</f>
        <v>391.25</v>
      </c>
      <c r="J85" s="78">
        <f>AVERAGEIFS('WEEKLY DATA'!J$11:J$14576,'WEEKLY DATA'!$A$11:$A$14576,'MONTHLY DATA'!$A85,'WEEKLY DATA'!$B$11:$B$14576,'MONTHLY DATA'!$B85)</f>
        <v>386.25</v>
      </c>
      <c r="K85" s="154">
        <f t="shared" si="58"/>
        <v>-6.3636363636363602E-2</v>
      </c>
      <c r="L85" s="169">
        <f>AVERAGEIFS('WEEKLY DATA'!L$11:L$14576,'WEEKLY DATA'!$A$11:$A$14576,'MONTHLY DATA'!$A85,'WEEKLY DATA'!$B$11:$B$14576,'MONTHLY DATA'!$B85)</f>
        <v>371.25</v>
      </c>
      <c r="M85" s="78">
        <f>AVERAGEIFS('WEEKLY DATA'!M$11:M$14576,'WEEKLY DATA'!$A$11:$A$14576,'MONTHLY DATA'!$A85,'WEEKLY DATA'!$B$11:$B$14576,'MONTHLY DATA'!$B85)</f>
        <v>381.25</v>
      </c>
      <c r="N85" s="78">
        <f>AVERAGEIFS('WEEKLY DATA'!N$11:N$14576,'WEEKLY DATA'!$A$11:$A$14576,'MONTHLY DATA'!$A85,'WEEKLY DATA'!$B$11:$B$14576,'MONTHLY DATA'!$B85)</f>
        <v>376.25</v>
      </c>
      <c r="O85" s="154">
        <f t="shared" si="59"/>
        <v>-9.8684210526315264E-3</v>
      </c>
      <c r="P85" s="169">
        <f>AVERAGEIFS('WEEKLY DATA'!P$11:P$14576,'WEEKLY DATA'!$A$11:$A$14576,'MONTHLY DATA'!$A85,'WEEKLY DATA'!$B$11:$B$14576,'MONTHLY DATA'!$B85)</f>
        <v>280.625</v>
      </c>
      <c r="Q85" s="78">
        <f>AVERAGEIFS('WEEKLY DATA'!Q$11:Q$14576,'WEEKLY DATA'!$A$11:$A$14576,'MONTHLY DATA'!$A85,'WEEKLY DATA'!$B$11:$B$14576,'MONTHLY DATA'!$B85)</f>
        <v>290.625</v>
      </c>
      <c r="R85" s="78">
        <f>AVERAGEIFS('WEEKLY DATA'!R$11:R$14576,'WEEKLY DATA'!$A$11:$A$14576,'MONTHLY DATA'!$A85,'WEEKLY DATA'!$B$11:$B$14576,'MONTHLY DATA'!$B85)</f>
        <v>285.625</v>
      </c>
      <c r="S85" s="154">
        <f t="shared" si="60"/>
        <v>-5.5785123966942129E-2</v>
      </c>
      <c r="T85" s="169">
        <f>AVERAGEIFS('WEEKLY DATA'!T$11:T$14576,'WEEKLY DATA'!$A$11:$A$14576,'MONTHLY DATA'!$A85,'WEEKLY DATA'!$B$11:$B$14576,'MONTHLY DATA'!$B85)</f>
        <v>260</v>
      </c>
      <c r="U85" s="78">
        <f>AVERAGEIFS('WEEKLY DATA'!U$11:U$14576,'WEEKLY DATA'!$A$11:$A$14576,'MONTHLY DATA'!$A85,'WEEKLY DATA'!$B$11:$B$14576,'MONTHLY DATA'!$B85)</f>
        <v>270</v>
      </c>
      <c r="V85" s="78">
        <f>AVERAGEIFS('WEEKLY DATA'!V$11:V$14576,'WEEKLY DATA'!$A$11:$A$14576,'MONTHLY DATA'!$A85,'WEEKLY DATA'!$B$11:$B$14576,'MONTHLY DATA'!$B85)</f>
        <v>265</v>
      </c>
      <c r="W85" s="154">
        <f t="shared" si="61"/>
        <v>-8.0260303687635592E-2</v>
      </c>
      <c r="X85" s="169">
        <f>AVERAGEIFS('WEEKLY DATA'!X$11:X$14576,'WEEKLY DATA'!$A$11:$A$14576,'MONTHLY DATA'!$A85,'WEEKLY DATA'!$B$11:$B$14576,'MONTHLY DATA'!$B85)</f>
        <v>231.25</v>
      </c>
      <c r="Y85" s="78">
        <f>AVERAGEIFS('WEEKLY DATA'!Y$11:Y$14576,'WEEKLY DATA'!$A$11:$A$14576,'MONTHLY DATA'!$A85,'WEEKLY DATA'!$B$11:$B$14576,'MONTHLY DATA'!$B85)</f>
        <v>241.25</v>
      </c>
      <c r="Z85" s="78">
        <f>AVERAGEIFS('WEEKLY DATA'!Z$11:Z$14576,'WEEKLY DATA'!$A$11:$A$14576,'MONTHLY DATA'!$A85,'WEEKLY DATA'!$B$11:$B$14576,'MONTHLY DATA'!$B85)</f>
        <v>236.25</v>
      </c>
      <c r="AA85" s="154">
        <f t="shared" si="62"/>
        <v>-9.9999999999999978E-2</v>
      </c>
      <c r="AB85" s="169">
        <f>AVERAGEIFS('WEEKLY DATA'!AB$11:AB$14576,'WEEKLY DATA'!$A$11:$A$14576,'MONTHLY DATA'!$A85,'WEEKLY DATA'!$B$11:$B$14576,'MONTHLY DATA'!$B85)</f>
        <v>310</v>
      </c>
      <c r="AC85" s="78">
        <f>AVERAGEIFS('WEEKLY DATA'!AC$11:AC$14576,'WEEKLY DATA'!$A$11:$A$14576,'MONTHLY DATA'!$A85,'WEEKLY DATA'!$B$11:$B$14576,'MONTHLY DATA'!$B85)</f>
        <v>320</v>
      </c>
      <c r="AD85" s="78">
        <f>AVERAGEIFS('WEEKLY DATA'!AD$11:AD$14576,'WEEKLY DATA'!$A$11:$A$14576,'MONTHLY DATA'!$A85,'WEEKLY DATA'!$B$11:$B$14576,'MONTHLY DATA'!$B85)</f>
        <v>315</v>
      </c>
      <c r="AE85" s="154">
        <f t="shared" si="63"/>
        <v>-1.5625E-2</v>
      </c>
      <c r="AF85" s="169">
        <f>AVERAGEIFS('WEEKLY DATA'!AF$11:AF$14576,'WEEKLY DATA'!$A$11:$A$14576,'MONTHLY DATA'!$A85,'WEEKLY DATA'!$B$11:$B$14576,'MONTHLY DATA'!$B85)</f>
        <v>228.75</v>
      </c>
      <c r="AG85" s="78">
        <f>AVERAGEIFS('WEEKLY DATA'!AG$11:AG$14576,'WEEKLY DATA'!$A$11:$A$14576,'MONTHLY DATA'!$A85,'WEEKLY DATA'!$B$11:$B$14576,'MONTHLY DATA'!$B85)</f>
        <v>238.75</v>
      </c>
      <c r="AH85" s="78">
        <f>AVERAGEIFS('WEEKLY DATA'!AH$11:AH$14576,'WEEKLY DATA'!$A$11:$A$14576,'MONTHLY DATA'!$A85,'WEEKLY DATA'!$B$11:$B$14576,'MONTHLY DATA'!$B85)</f>
        <v>233.75</v>
      </c>
      <c r="AI85" s="154">
        <f t="shared" si="64"/>
        <v>-0.11583924349881791</v>
      </c>
      <c r="AJ85" s="169">
        <f>AVERAGEIFS('WEEKLY DATA'!AJ$11:AJ$14576,'WEEKLY DATA'!$A$11:$A$14576,'MONTHLY DATA'!$A85,'WEEKLY DATA'!$B$11:$B$14576,'MONTHLY DATA'!$B85)</f>
        <v>300</v>
      </c>
      <c r="AK85" s="78">
        <f>AVERAGEIFS('WEEKLY DATA'!AK$11:AK$14576,'WEEKLY DATA'!$A$11:$A$14576,'MONTHLY DATA'!$A85,'WEEKLY DATA'!$B$11:$B$14576,'MONTHLY DATA'!$B85)</f>
        <v>310</v>
      </c>
      <c r="AL85" s="78">
        <f>AVERAGEIFS('WEEKLY DATA'!AL$11:AL$14576,'WEEKLY DATA'!$A$11:$A$14576,'MONTHLY DATA'!$A85,'WEEKLY DATA'!$B$11:$B$14576,'MONTHLY DATA'!$B85)</f>
        <v>305</v>
      </c>
      <c r="AM85" s="154">
        <f t="shared" si="65"/>
        <v>-3.3663366336633693E-2</v>
      </c>
      <c r="AN85" s="169">
        <f>AVERAGEIFS('WEEKLY DATA'!AN$11:AN$14576,'WEEKLY DATA'!$A$11:$A$14576,'MONTHLY DATA'!$A85,'WEEKLY DATA'!$B$11:$B$14576,'MONTHLY DATA'!$B85)</f>
        <v>272.5</v>
      </c>
      <c r="AO85" s="78">
        <f>AVERAGEIFS('WEEKLY DATA'!AO$11:AO$14576,'WEEKLY DATA'!$A$11:$A$14576,'MONTHLY DATA'!$A85,'WEEKLY DATA'!$B$11:$B$14576,'MONTHLY DATA'!$B85)</f>
        <v>282.5</v>
      </c>
      <c r="AP85" s="78">
        <f>AVERAGEIFS('WEEKLY DATA'!AP$11:AP$14576,'WEEKLY DATA'!$A$11:$A$14576,'MONTHLY DATA'!$A85,'WEEKLY DATA'!$B$11:$B$14576,'MONTHLY DATA'!$B85)</f>
        <v>277.5</v>
      </c>
      <c r="AQ85" s="154">
        <f t="shared" si="66"/>
        <v>-6.1310782241014827E-2</v>
      </c>
      <c r="AR85" s="169">
        <f>AVERAGEIFS('WEEKLY DATA'!AR$11:AR$14576,'WEEKLY DATA'!$A$11:$A$14576,'MONTHLY DATA'!$A85,'WEEKLY DATA'!$B$11:$B$14576,'MONTHLY DATA'!$B85)</f>
        <v>333.75</v>
      </c>
      <c r="AS85" s="78">
        <f>AVERAGEIFS('WEEKLY DATA'!AS$11:AS$14576,'WEEKLY DATA'!$A$11:$A$14576,'MONTHLY DATA'!$A85,'WEEKLY DATA'!$B$11:$B$14576,'MONTHLY DATA'!$B85)</f>
        <v>343.75</v>
      </c>
      <c r="AT85" s="78">
        <f>AVERAGEIFS('WEEKLY DATA'!AT$11:AT$14576,'WEEKLY DATA'!$A$11:$A$14576,'MONTHLY DATA'!$A85,'WEEKLY DATA'!$B$11:$B$14576,'MONTHLY DATA'!$B85)</f>
        <v>338.75</v>
      </c>
      <c r="AU85" s="154">
        <f t="shared" si="67"/>
        <v>-1.8115942028985477E-2</v>
      </c>
      <c r="AV85" s="169">
        <f>AVERAGEIFS('WEEKLY DATA'!AV$11:AV$14576,'WEEKLY DATA'!$A$11:$A$14576,'MONTHLY DATA'!$A85,'WEEKLY DATA'!$B$11:$B$14576,'MONTHLY DATA'!$B85)</f>
        <v>259.375</v>
      </c>
      <c r="AW85" s="78">
        <f>AVERAGEIFS('WEEKLY DATA'!AW$11:AW$14576,'WEEKLY DATA'!$A$11:$A$14576,'MONTHLY DATA'!$A85,'WEEKLY DATA'!$B$11:$B$14576,'MONTHLY DATA'!$B85)</f>
        <v>269.375</v>
      </c>
      <c r="AX85" s="78">
        <f>AVERAGEIFS('WEEKLY DATA'!AX$11:AX$14576,'WEEKLY DATA'!$A$11:$A$14576,'MONTHLY DATA'!$A85,'WEEKLY DATA'!$B$11:$B$14576,'MONTHLY DATA'!$B85)</f>
        <v>264.375</v>
      </c>
      <c r="AY85" s="154">
        <f t="shared" si="68"/>
        <v>-5.7906458797327365E-2</v>
      </c>
      <c r="AZ85" s="169">
        <f>AVERAGEIFS('WEEKLY DATA'!AZ$11:AZ$14576,'WEEKLY DATA'!$A$11:$A$14576,'MONTHLY DATA'!$A85,'WEEKLY DATA'!$B$11:$B$14576,'MONTHLY DATA'!$B85)</f>
        <v>260.625</v>
      </c>
      <c r="BA85" s="78">
        <f>AVERAGEIFS('WEEKLY DATA'!BA$11:BA$14576,'WEEKLY DATA'!$A$11:$A$14576,'MONTHLY DATA'!$A85,'WEEKLY DATA'!$B$11:$B$14576,'MONTHLY DATA'!$B85)</f>
        <v>270.625</v>
      </c>
      <c r="BB85" s="78">
        <f>AVERAGEIFS('WEEKLY DATA'!BB$11:BB$14576,'WEEKLY DATA'!$A$11:$A$14576,'MONTHLY DATA'!$A85,'WEEKLY DATA'!$B$11:$B$14576,'MONTHLY DATA'!$B85)</f>
        <v>265.625</v>
      </c>
      <c r="BC85" s="154">
        <f t="shared" si="69"/>
        <v>-5.3452115812917644E-2</v>
      </c>
      <c r="BD85" s="169">
        <f>AVERAGEIFS('WEEKLY DATA'!BD$11:BD$14576,'WEEKLY DATA'!$A$11:$A$14576,'MONTHLY DATA'!$A85,'WEEKLY DATA'!$B$11:$B$14576,'MONTHLY DATA'!$B85)</f>
        <v>230.625</v>
      </c>
      <c r="BE85" s="78">
        <f>AVERAGEIFS('WEEKLY DATA'!BE$11:BE$14576,'WEEKLY DATA'!$A$11:$A$14576,'MONTHLY DATA'!$A85,'WEEKLY DATA'!$B$11:$B$14576,'MONTHLY DATA'!$B85)</f>
        <v>240.625</v>
      </c>
      <c r="BF85" s="78">
        <f>AVERAGEIFS('WEEKLY DATA'!BF$11:BF$14576,'WEEKLY DATA'!$A$11:$A$14576,'MONTHLY DATA'!$A85,'WEEKLY DATA'!$B$11:$B$14576,'MONTHLY DATA'!$B85)</f>
        <v>235.625</v>
      </c>
      <c r="BG85" s="154">
        <f t="shared" si="70"/>
        <v>-4.5569620253164578E-2</v>
      </c>
      <c r="BH85" s="169">
        <f>AVERAGEIFS('WEEKLY DATA'!BH$11:BH$14576,'WEEKLY DATA'!$A$11:$A$14576,'MONTHLY DATA'!$A85,'WEEKLY DATA'!$B$11:$B$14576,'MONTHLY DATA'!$B85)</f>
        <v>290.625</v>
      </c>
      <c r="BI85" s="78">
        <f>AVERAGEIFS('WEEKLY DATA'!BI$11:BI$14576,'WEEKLY DATA'!$A$11:$A$14576,'MONTHLY DATA'!$A85,'WEEKLY DATA'!$B$11:$B$14576,'MONTHLY DATA'!$B85)</f>
        <v>300.625</v>
      </c>
      <c r="BJ85" s="78">
        <f>AVERAGEIFS('WEEKLY DATA'!BJ$11:BJ$14576,'WEEKLY DATA'!$A$11:$A$14576,'MONTHLY DATA'!$A85,'WEEKLY DATA'!$B$11:$B$14576,'MONTHLY DATA'!$B85)</f>
        <v>295.625</v>
      </c>
      <c r="BK85" s="154">
        <f t="shared" si="71"/>
        <v>-4.8289738430583484E-2</v>
      </c>
      <c r="BL85" s="169">
        <f>AVERAGEIFS('WEEKLY DATA'!BL$11:BL$14576,'WEEKLY DATA'!$A$11:$A$14576,'MONTHLY DATA'!$A85,'WEEKLY DATA'!$B$11:$B$14576,'MONTHLY DATA'!$B85)</f>
        <v>246.875</v>
      </c>
      <c r="BM85" s="78">
        <f>AVERAGEIFS('WEEKLY DATA'!BM$11:BM$14576,'WEEKLY DATA'!$A$11:$A$14576,'MONTHLY DATA'!$A85,'WEEKLY DATA'!$B$11:$B$14576,'MONTHLY DATA'!$B85)</f>
        <v>256.875</v>
      </c>
      <c r="BN85" s="78">
        <f>AVERAGEIFS('WEEKLY DATA'!BN$11:BN$14576,'WEEKLY DATA'!$A$11:$A$14576,'MONTHLY DATA'!$A85,'WEEKLY DATA'!$B$11:$B$14576,'MONTHLY DATA'!$B85)</f>
        <v>251.875</v>
      </c>
      <c r="BO85" s="154">
        <f t="shared" si="72"/>
        <v>-5.1764705882352935E-2</v>
      </c>
      <c r="BP85" s="78">
        <f>AVERAGEIFS('WEEKLY DATA'!BP$11:BP$14576,'WEEKLY DATA'!$A$11:$A$14576,'MONTHLY DATA'!$A85,'WEEKLY DATA'!$B$11:$B$14576,'MONTHLY DATA'!$B85)</f>
        <v>300.625</v>
      </c>
      <c r="BQ85" s="78">
        <f>AVERAGEIFS('WEEKLY DATA'!BQ$11:BQ$14576,'WEEKLY DATA'!$A$11:$A$14576,'MONTHLY DATA'!$A85,'WEEKLY DATA'!$B$11:$B$14576,'MONTHLY DATA'!$B85)</f>
        <v>310.625</v>
      </c>
      <c r="BR85" s="78">
        <f>AVERAGEIFS('WEEKLY DATA'!BR$11:BR$14576,'WEEKLY DATA'!$A$11:$A$14576,'MONTHLY DATA'!$A85,'WEEKLY DATA'!$B$11:$B$14576,'MONTHLY DATA'!$B85)</f>
        <v>305.625</v>
      </c>
      <c r="BS85" s="154">
        <f t="shared" si="73"/>
        <v>-4.3052837573385516E-2</v>
      </c>
      <c r="BT85" s="78">
        <f>AVERAGEIFS('WEEKLY DATA'!BT$11:BT$14576,'WEEKLY DATA'!$A$11:$A$14576,'MONTHLY DATA'!$A85,'WEEKLY DATA'!$B$11:$B$14576,'MONTHLY DATA'!$B85)</f>
        <v>270.625</v>
      </c>
      <c r="BU85" s="78">
        <f>AVERAGEIFS('WEEKLY DATA'!BU$11:BU$14576,'WEEKLY DATA'!$A$11:$A$14576,'MONTHLY DATA'!$A85,'WEEKLY DATA'!$B$11:$B$14576,'MONTHLY DATA'!$B85)</f>
        <v>280.625</v>
      </c>
      <c r="BV85" s="78">
        <f>AVERAGEIFS('WEEKLY DATA'!BV$11:BV$14576,'WEEKLY DATA'!$A$11:$A$14576,'MONTHLY DATA'!$A85,'WEEKLY DATA'!$B$11:$B$14576,'MONTHLY DATA'!$B85)</f>
        <v>275.625</v>
      </c>
      <c r="BW85" s="154">
        <f t="shared" si="74"/>
        <v>-3.9215686274509776E-2</v>
      </c>
      <c r="BX85" s="78">
        <f>AVERAGEIFS('WEEKLY DATA'!BX$11:BX$14576,'WEEKLY DATA'!$A$11:$A$14576,'MONTHLY DATA'!$A85,'WEEKLY DATA'!$B$11:$B$14576,'MONTHLY DATA'!$B85)</f>
        <v>284.375</v>
      </c>
      <c r="BY85" s="78">
        <f>AVERAGEIFS('WEEKLY DATA'!BY$11:BY$14576,'WEEKLY DATA'!$A$11:$A$14576,'MONTHLY DATA'!$A85,'WEEKLY DATA'!$B$11:$B$14576,'MONTHLY DATA'!$B85)</f>
        <v>294.375</v>
      </c>
      <c r="BZ85" s="78">
        <f>AVERAGEIFS('WEEKLY DATA'!BZ$11:BZ$14576,'WEEKLY DATA'!$A$11:$A$14576,'MONTHLY DATA'!$A85,'WEEKLY DATA'!$B$11:$B$14576,'MONTHLY DATA'!$B85)</f>
        <v>289.375</v>
      </c>
      <c r="CA85" s="154">
        <f t="shared" si="75"/>
        <v>-4.1407867494824058E-2</v>
      </c>
      <c r="CB85" s="78">
        <f>AVERAGEIFS('WEEKLY DATA'!CB$11:CB$14576,'WEEKLY DATA'!$A$11:$A$14576,'MONTHLY DATA'!$A85,'WEEKLY DATA'!$B$11:$B$14576,'MONTHLY DATA'!$B85)</f>
        <v>428.75</v>
      </c>
      <c r="CC85" s="78">
        <f>AVERAGEIFS('WEEKLY DATA'!CC$11:CC$14576,'WEEKLY DATA'!$A$11:$A$14576,'MONTHLY DATA'!$A85,'WEEKLY DATA'!$B$11:$B$14576,'MONTHLY DATA'!$B85)</f>
        <v>438.75</v>
      </c>
      <c r="CD85" s="78">
        <f>AVERAGEIFS('WEEKLY DATA'!CD$11:CD$14576,'WEEKLY DATA'!$A$11:$A$14576,'MONTHLY DATA'!$A85,'WEEKLY DATA'!$B$11:$B$14576,'MONTHLY DATA'!$B85)</f>
        <v>433.75</v>
      </c>
      <c r="CE85" s="154">
        <f t="shared" si="76"/>
        <v>-2.8735632183908288E-3</v>
      </c>
      <c r="CF85" s="78">
        <f>AVERAGEIFS('WEEKLY DATA'!CF$11:CF$14576,'WEEKLY DATA'!$A$11:$A$14576,'MONTHLY DATA'!$A85,'WEEKLY DATA'!$B$11:$B$14576,'MONTHLY DATA'!$B85)</f>
        <v>261.875</v>
      </c>
      <c r="CG85" s="78">
        <f>AVERAGEIFS('WEEKLY DATA'!CG$11:CG$14576,'WEEKLY DATA'!$A$11:$A$14576,'MONTHLY DATA'!$A85,'WEEKLY DATA'!$B$11:$B$14576,'MONTHLY DATA'!$B85)</f>
        <v>271.875</v>
      </c>
      <c r="CH85" s="78">
        <f>AVERAGEIFS('WEEKLY DATA'!CH$11:CH$14576,'WEEKLY DATA'!$A$11:$A$14576,'MONTHLY DATA'!$A85,'WEEKLY DATA'!$B$11:$B$14576,'MONTHLY DATA'!$B85)</f>
        <v>266.875</v>
      </c>
      <c r="CI85" s="154">
        <f t="shared" si="77"/>
        <v>-4.2600896860986559E-2</v>
      </c>
      <c r="CJ85" s="78">
        <f>AVERAGEIFS('WEEKLY DATA'!CJ$11:CJ$14576,'WEEKLY DATA'!$A$11:$A$14576,'MONTHLY DATA'!$A85,'WEEKLY DATA'!$B$11:$B$14576,'MONTHLY DATA'!$B85)</f>
        <v>220.625</v>
      </c>
      <c r="CK85" s="78">
        <f>AVERAGEIFS('WEEKLY DATA'!CK$11:CK$14576,'WEEKLY DATA'!$A$11:$A$14576,'MONTHLY DATA'!$A85,'WEEKLY DATA'!$B$11:$B$14576,'MONTHLY DATA'!$B85)</f>
        <v>230.625</v>
      </c>
      <c r="CL85" s="78">
        <f>AVERAGEIFS('WEEKLY DATA'!CL$11:CL$14576,'WEEKLY DATA'!$A$11:$A$14576,'MONTHLY DATA'!$A85,'WEEKLY DATA'!$B$11:$B$14576,'MONTHLY DATA'!$B85)</f>
        <v>225.625</v>
      </c>
      <c r="CM85" s="154">
        <f t="shared" si="78"/>
        <v>-8.8383838383838342E-2</v>
      </c>
      <c r="CN85" s="78">
        <f>AVERAGEIFS('WEEKLY DATA'!CN$11:CN$14576,'WEEKLY DATA'!$A$11:$A$14576,'MONTHLY DATA'!$A85,'WEEKLY DATA'!$B$11:$B$14576,'MONTHLY DATA'!$B85)</f>
        <v>240.625</v>
      </c>
      <c r="CO85" s="78">
        <f>AVERAGEIFS('WEEKLY DATA'!CO$11:CO$14576,'WEEKLY DATA'!$A$11:$A$14576,'MONTHLY DATA'!$A85,'WEEKLY DATA'!$B$11:$B$14576,'MONTHLY DATA'!$B85)</f>
        <v>250.625</v>
      </c>
      <c r="CP85" s="78">
        <f>AVERAGEIFS('WEEKLY DATA'!CP$11:CP$14576,'WEEKLY DATA'!$A$11:$A$14576,'MONTHLY DATA'!$A85,'WEEKLY DATA'!$B$11:$B$14576,'MONTHLY DATA'!$B85)</f>
        <v>245.625</v>
      </c>
      <c r="CQ85" s="154">
        <f t="shared" si="79"/>
        <v>-7.0921985815602828E-2</v>
      </c>
      <c r="CR85" s="78">
        <f>AVERAGEIFS('WEEKLY DATA'!CR$11:CR$14576,'WEEKLY DATA'!$A$11:$A$14576,'MONTHLY DATA'!$A85,'WEEKLY DATA'!$B$11:$B$14576,'MONTHLY DATA'!$B85)</f>
        <v>398.75</v>
      </c>
      <c r="CS85" s="78">
        <f>AVERAGEIFS('WEEKLY DATA'!CS$11:CS$14576,'WEEKLY DATA'!$A$11:$A$14576,'MONTHLY DATA'!$A85,'WEEKLY DATA'!$B$11:$B$14576,'MONTHLY DATA'!$B85)</f>
        <v>408.75</v>
      </c>
      <c r="CT85" s="78">
        <f>AVERAGEIFS('WEEKLY DATA'!CT$11:CT$14576,'WEEKLY DATA'!$A$11:$A$14576,'MONTHLY DATA'!$A85,'WEEKLY DATA'!$B$11:$B$14576,'MONTHLY DATA'!$B85)</f>
        <v>403.75</v>
      </c>
      <c r="CU85" s="154">
        <f t="shared" si="80"/>
        <v>-3.0864197530864335E-3</v>
      </c>
      <c r="CV85" s="169">
        <f>AVERAGEIFS('WEEKLY DATA'!CV$11:CV$14576,'WEEKLY DATA'!$A$11:$A$14576,'MONTHLY DATA'!$A85,'WEEKLY DATA'!$B$11:$B$14576,'MONTHLY DATA'!$B85)</f>
        <v>303.75</v>
      </c>
      <c r="CW85" s="78">
        <f>AVERAGEIFS('WEEKLY DATA'!CW$11:CW$14576,'WEEKLY DATA'!$A$11:$A$14576,'MONTHLY DATA'!$A85,'WEEKLY DATA'!$B$11:$B$14576,'MONTHLY DATA'!$B85)</f>
        <v>313.75</v>
      </c>
      <c r="CX85" s="78">
        <f>AVERAGEIFS('WEEKLY DATA'!CX$11:CX$14576,'WEEKLY DATA'!$A$11:$A$14576,'MONTHLY DATA'!$A85,'WEEKLY DATA'!$B$11:$B$14576,'MONTHLY DATA'!$B85)</f>
        <v>308.75</v>
      </c>
      <c r="CY85" s="154">
        <f t="shared" si="81"/>
        <v>-3.703703703703709E-2</v>
      </c>
      <c r="CZ85" s="169">
        <f>AVERAGEIFS('WEEKLY DATA'!CZ$11:CZ$14576,'WEEKLY DATA'!$A$11:$A$14576,'MONTHLY DATA'!$A85,'WEEKLY DATA'!$B$11:$B$14576,'MONTHLY DATA'!$B85)</f>
        <v>263.125</v>
      </c>
      <c r="DA85" s="78">
        <f>AVERAGEIFS('WEEKLY DATA'!DA$11:DA$14576,'WEEKLY DATA'!$A$11:$A$14576,'MONTHLY DATA'!$A85,'WEEKLY DATA'!$B$11:$B$14576,'MONTHLY DATA'!$B85)</f>
        <v>273.125</v>
      </c>
      <c r="DB85" s="78">
        <f>AVERAGEIFS('WEEKLY DATA'!DB$11:DB$14576,'WEEKLY DATA'!$A$11:$A$14576,'MONTHLY DATA'!$A85,'WEEKLY DATA'!$B$11:$B$14576,'MONTHLY DATA'!$B85)</f>
        <v>268.125</v>
      </c>
      <c r="DC85" s="154">
        <f t="shared" si="82"/>
        <v>-7.9399141630901338E-2</v>
      </c>
      <c r="DD85" s="78">
        <f>AVERAGEIFS('WEEKLY DATA'!DD$11:DD$14576,'WEEKLY DATA'!$A$11:$A$14576,'MONTHLY DATA'!$A85,'WEEKLY DATA'!$B$11:$B$14576,'MONTHLY DATA'!$B85)</f>
        <v>283.75</v>
      </c>
      <c r="DE85" s="78">
        <f>AVERAGEIFS('WEEKLY DATA'!DE$11:DE$14576,'WEEKLY DATA'!$A$11:$A$14576,'MONTHLY DATA'!$A85,'WEEKLY DATA'!$B$11:$B$14576,'MONTHLY DATA'!$B85)</f>
        <v>293.75</v>
      </c>
      <c r="DF85" s="78">
        <f>AVERAGEIFS('WEEKLY DATA'!DF$11:DF$14576,'WEEKLY DATA'!$A$11:$A$14576,'MONTHLY DATA'!$A85,'WEEKLY DATA'!$B$11:$B$14576,'MONTHLY DATA'!$B85)</f>
        <v>288.75</v>
      </c>
      <c r="DG85" s="154">
        <f t="shared" si="83"/>
        <v>-5.5214723926380382E-2</v>
      </c>
      <c r="DH85" s="78">
        <f>AVERAGEIFS('WEEKLY DATA'!DH$11:DH$14576,'WEEKLY DATA'!$A$11:$A$14576,'MONTHLY DATA'!$A85,'WEEKLY DATA'!$B$11:$B$14576,'MONTHLY DATA'!$B85)</f>
        <v>423.75</v>
      </c>
      <c r="DI85" s="78">
        <f>AVERAGEIFS('WEEKLY DATA'!DI$11:DI$14576,'WEEKLY DATA'!$A$11:$A$14576,'MONTHLY DATA'!$A85,'WEEKLY DATA'!$B$11:$B$14576,'MONTHLY DATA'!$B85)</f>
        <v>433.75</v>
      </c>
      <c r="DJ85" s="78">
        <f>AVERAGEIFS('WEEKLY DATA'!DJ$11:DJ$14576,'WEEKLY DATA'!$A$11:$A$14576,'MONTHLY DATA'!$A85,'WEEKLY DATA'!$B$11:$B$14576,'MONTHLY DATA'!$B85)</f>
        <v>428.75</v>
      </c>
      <c r="DK85" s="154">
        <f t="shared" si="84"/>
        <v>-2.9069767441860517E-3</v>
      </c>
      <c r="DL85" s="169">
        <f>AVERAGEIFS('WEEKLY DATA'!DL$11:DL$14576,'WEEKLY DATA'!$A$11:$A$14576,'MONTHLY DATA'!$A85,'WEEKLY DATA'!$B$11:$B$14576,'MONTHLY DATA'!$B85)</f>
        <v>290.625</v>
      </c>
      <c r="DM85" s="78">
        <f>AVERAGEIFS('WEEKLY DATA'!DM$11:DM$14576,'WEEKLY DATA'!$A$11:$A$14576,'MONTHLY DATA'!$A85,'WEEKLY DATA'!$B$11:$B$14576,'MONTHLY DATA'!$B85)</f>
        <v>300.625</v>
      </c>
      <c r="DN85" s="78">
        <f>AVERAGEIFS('WEEKLY DATA'!DN$11:DN$14576,'WEEKLY DATA'!$A$11:$A$14576,'MONTHLY DATA'!$A85,'WEEKLY DATA'!$B$11:$B$14576,'MONTHLY DATA'!$B85)</f>
        <v>295.625</v>
      </c>
      <c r="DO85" s="154">
        <f t="shared" si="85"/>
        <v>-3.8617886178861749E-2</v>
      </c>
      <c r="DP85" s="78">
        <f>AVERAGEIFS('WEEKLY DATA'!DP$11:DP$14576,'WEEKLY DATA'!$A$11:$A$14576,'MONTHLY DATA'!$A85,'WEEKLY DATA'!$B$11:$B$14576,'MONTHLY DATA'!$B85)</f>
        <v>248.75</v>
      </c>
      <c r="DQ85" s="78">
        <f>AVERAGEIFS('WEEKLY DATA'!DQ$11:DQ$14576,'WEEKLY DATA'!$A$11:$A$14576,'MONTHLY DATA'!$A85,'WEEKLY DATA'!$B$11:$B$14576,'MONTHLY DATA'!$B85)</f>
        <v>258.75</v>
      </c>
      <c r="DR85" s="78">
        <f>AVERAGEIFS('WEEKLY DATA'!DR$11:DR$14576,'WEEKLY DATA'!$A$11:$A$14576,'MONTHLY DATA'!$A85,'WEEKLY DATA'!$B$11:$B$14576,'MONTHLY DATA'!$B85)</f>
        <v>253.75</v>
      </c>
      <c r="DS85" s="154">
        <f t="shared" si="86"/>
        <v>-8.1447963800905021E-2</v>
      </c>
      <c r="DT85" s="78">
        <f>AVERAGEIFS('WEEKLY DATA'!DT$11:DT$14576,'WEEKLY DATA'!$A$11:$A$14576,'MONTHLY DATA'!$A85,'WEEKLY DATA'!$B$11:$B$14576,'MONTHLY DATA'!$B85)</f>
        <v>270</v>
      </c>
      <c r="DU85" s="78">
        <f>AVERAGEIFS('WEEKLY DATA'!DU$11:DU$14576,'WEEKLY DATA'!$A$11:$A$14576,'MONTHLY DATA'!$A85,'WEEKLY DATA'!$B$11:$B$14576,'MONTHLY DATA'!$B85)</f>
        <v>280</v>
      </c>
      <c r="DV85" s="78">
        <f>AVERAGEIFS('WEEKLY DATA'!DV$11:DV$14576,'WEEKLY DATA'!$A$11:$A$14576,'MONTHLY DATA'!$A85,'WEEKLY DATA'!$B$11:$B$14576,'MONTHLY DATA'!$B85)</f>
        <v>275</v>
      </c>
      <c r="DW85" s="154">
        <f t="shared" si="87"/>
        <v>-5.9829059829059839E-2</v>
      </c>
      <c r="DX85" s="78">
        <f>AVERAGEIFS('WEEKLY DATA'!DX$11:DX$14576,'WEEKLY DATA'!$A$11:$A$14576,'MONTHLY DATA'!$A85,'WEEKLY DATA'!$B$11:$B$14576,'MONTHLY DATA'!$B85)</f>
        <v>433.75</v>
      </c>
      <c r="DY85" s="78">
        <f>AVERAGEIFS('WEEKLY DATA'!DY$11:DY$14576,'WEEKLY DATA'!$A$11:$A$14576,'MONTHLY DATA'!$A85,'WEEKLY DATA'!$B$11:$B$14576,'MONTHLY DATA'!$B85)</f>
        <v>443.75</v>
      </c>
      <c r="DZ85" s="78">
        <f>AVERAGEIFS('WEEKLY DATA'!DZ$11:DZ$14576,'WEEKLY DATA'!$A$11:$A$14576,'MONTHLY DATA'!$A85,'WEEKLY DATA'!$B$11:$B$14576,'MONTHLY DATA'!$B85)</f>
        <v>438.75</v>
      </c>
      <c r="EA85" s="154">
        <f t="shared" si="88"/>
        <v>-2.8409090909090606E-3</v>
      </c>
      <c r="EB85" s="78">
        <f>AVERAGEIFS('WEEKLY DATA'!EB$11:EB$14576,'WEEKLY DATA'!$A$11:$A$14576,'MONTHLY DATA'!$A85,'WEEKLY DATA'!$B$11:$B$14576,'MONTHLY DATA'!$B85)</f>
        <v>280.625</v>
      </c>
      <c r="EC85" s="78">
        <f>AVERAGEIFS('WEEKLY DATA'!EC$11:EC$14576,'WEEKLY DATA'!$A$11:$A$14576,'MONTHLY DATA'!$A85,'WEEKLY DATA'!$B$11:$B$14576,'MONTHLY DATA'!$B85)</f>
        <v>290.625</v>
      </c>
      <c r="ED85" s="78">
        <f>AVERAGEIFS('WEEKLY DATA'!ED$11:ED$14576,'WEEKLY DATA'!$A$11:$A$14576,'MONTHLY DATA'!$A85,'WEEKLY DATA'!$B$11:$B$14576,'MONTHLY DATA'!$B85)</f>
        <v>285.625</v>
      </c>
      <c r="EE85" s="154">
        <f t="shared" si="89"/>
        <v>-3.9915966386554591E-2</v>
      </c>
      <c r="EF85" s="169">
        <f>AVERAGEIFS('WEEKLY DATA'!EF$11:EF$14576,'WEEKLY DATA'!$A$11:$A$14576,'MONTHLY DATA'!$A85,'WEEKLY DATA'!$B$11:$B$14576,'MONTHLY DATA'!$B85)</f>
        <v>238.75</v>
      </c>
      <c r="EG85" s="78">
        <f>AVERAGEIFS('WEEKLY DATA'!EG$11:EG$14576,'WEEKLY DATA'!$A$11:$A$14576,'MONTHLY DATA'!$A85,'WEEKLY DATA'!$B$11:$B$14576,'MONTHLY DATA'!$B85)</f>
        <v>248.75</v>
      </c>
      <c r="EH85" s="78">
        <f>AVERAGEIFS('WEEKLY DATA'!EH$11:EH$14576,'WEEKLY DATA'!$A$11:$A$14576,'MONTHLY DATA'!$A85,'WEEKLY DATA'!$B$11:$B$14576,'MONTHLY DATA'!$B85)</f>
        <v>243.75</v>
      </c>
      <c r="EI85" s="154">
        <f t="shared" si="90"/>
        <v>-8.4507042253521125E-2</v>
      </c>
      <c r="EJ85" s="78">
        <f>AVERAGEIFS('WEEKLY DATA'!EJ$11:EJ$14576,'WEEKLY DATA'!$A$11:$A$14576,'MONTHLY DATA'!$A85,'WEEKLY DATA'!$B$11:$B$14576,'MONTHLY DATA'!$B85)</f>
        <v>260</v>
      </c>
      <c r="EK85" s="78">
        <f>AVERAGEIFS('WEEKLY DATA'!EK$11:EK$14576,'WEEKLY DATA'!$A$11:$A$14576,'MONTHLY DATA'!$A85,'WEEKLY DATA'!$B$11:$B$14576,'MONTHLY DATA'!$B85)</f>
        <v>270</v>
      </c>
      <c r="EL85" s="78">
        <f>AVERAGEIFS('WEEKLY DATA'!EL$11:EL$14576,'WEEKLY DATA'!$A$11:$A$14576,'MONTHLY DATA'!$A85,'WEEKLY DATA'!$B$11:$B$14576,'MONTHLY DATA'!$B85)</f>
        <v>265</v>
      </c>
      <c r="EM85" s="154">
        <f t="shared" si="91"/>
        <v>-6.1946902654867242E-2</v>
      </c>
      <c r="EN85" s="78">
        <f>AVERAGEIFS('WEEKLY DATA'!EN$11:EN$14576,'WEEKLY DATA'!$A$11:$A$14576,'MONTHLY DATA'!$A85,'WEEKLY DATA'!$B$11:$B$14576,'MONTHLY DATA'!$B85)</f>
        <v>387.5</v>
      </c>
      <c r="EO85" s="78">
        <f>AVERAGEIFS('WEEKLY DATA'!EO$11:EO$14576,'WEEKLY DATA'!$A$11:$A$14576,'MONTHLY DATA'!$A85,'WEEKLY DATA'!$B$11:$B$14576,'MONTHLY DATA'!$B85)</f>
        <v>397.5</v>
      </c>
      <c r="EP85" s="78">
        <f>AVERAGEIFS('WEEKLY DATA'!EP$11:EP$14576,'WEEKLY DATA'!$A$11:$A$14576,'MONTHLY DATA'!$A85,'WEEKLY DATA'!$B$11:$B$14576,'MONTHLY DATA'!$B85)</f>
        <v>392.5</v>
      </c>
      <c r="EQ85" s="154">
        <f t="shared" si="92"/>
        <v>-6.3291139240506666E-3</v>
      </c>
      <c r="ER85" s="78">
        <f>AVERAGEIFS('WEEKLY DATA'!ER$11:ER$14576,'WEEKLY DATA'!$A$11:$A$14576,'MONTHLY DATA'!$A85,'WEEKLY DATA'!$B$11:$B$14576,'MONTHLY DATA'!$B85)</f>
        <v>261.875</v>
      </c>
      <c r="ES85" s="78">
        <f>AVERAGEIFS('WEEKLY DATA'!ES$11:ES$14576,'WEEKLY DATA'!$A$11:$A$14576,'MONTHLY DATA'!$A85,'WEEKLY DATA'!$B$11:$B$14576,'MONTHLY DATA'!$B85)</f>
        <v>271.875</v>
      </c>
      <c r="ET85" s="78">
        <f>AVERAGEIFS('WEEKLY DATA'!ET$11:ET$14576,'WEEKLY DATA'!$A$11:$A$14576,'MONTHLY DATA'!$A85,'WEEKLY DATA'!$B$11:$B$14576,'MONTHLY DATA'!$B85)</f>
        <v>266.875</v>
      </c>
      <c r="EU85" s="154">
        <f t="shared" si="93"/>
        <v>-2.5114155251141579E-2</v>
      </c>
      <c r="EV85" s="78">
        <f>AVERAGEIFS('WEEKLY DATA'!EV$11:EV$14576,'WEEKLY DATA'!$A$11:$A$14576,'MONTHLY DATA'!$A85,'WEEKLY DATA'!$B$11:$B$14576,'MONTHLY DATA'!$B85)</f>
        <v>212.5</v>
      </c>
      <c r="EW85" s="78">
        <f>AVERAGEIFS('WEEKLY DATA'!EW$11:EW$14576,'WEEKLY DATA'!$A$11:$A$14576,'MONTHLY DATA'!$A85,'WEEKLY DATA'!$B$11:$B$14576,'MONTHLY DATA'!$B85)</f>
        <v>222.5</v>
      </c>
      <c r="EX85" s="78">
        <f>AVERAGEIFS('WEEKLY DATA'!EX$11:EX$14576,'WEEKLY DATA'!$A$11:$A$14576,'MONTHLY DATA'!$A85,'WEEKLY DATA'!$B$11:$B$14576,'MONTHLY DATA'!$B85)</f>
        <v>217.5</v>
      </c>
      <c r="EY85" s="154">
        <f t="shared" si="94"/>
        <v>-1.4164305949008527E-2</v>
      </c>
      <c r="EZ85" s="78">
        <f>AVERAGEIFS('WEEKLY DATA'!EZ$11:EZ$14576,'WEEKLY DATA'!$A$11:$A$14576,'MONTHLY DATA'!$A85,'WEEKLY DATA'!$B$11:$B$14576,'MONTHLY DATA'!$B85)</f>
        <v>238.125</v>
      </c>
      <c r="FA85" s="78">
        <f>AVERAGEIFS('WEEKLY DATA'!FA$11:FA$14576,'WEEKLY DATA'!$A$11:$A$14576,'MONTHLY DATA'!$A85,'WEEKLY DATA'!$B$11:$B$14576,'MONTHLY DATA'!$B85)</f>
        <v>248.125</v>
      </c>
      <c r="FB85" s="78">
        <f>AVERAGEIFS('WEEKLY DATA'!FB$11:FB$14576,'WEEKLY DATA'!$A$11:$A$14576,'MONTHLY DATA'!$A85,'WEEKLY DATA'!$B$11:$B$14576,'MONTHLY DATA'!$B85)</f>
        <v>243.125</v>
      </c>
      <c r="FC85" s="154">
        <f t="shared" si="95"/>
        <v>-1.0178117048346036E-2</v>
      </c>
      <c r="FD85" s="78">
        <f>AVERAGEIFS('WEEKLY DATA'!FD$11:FD$14576,'WEEKLY DATA'!$A$11:$A$14576,'MONTHLY DATA'!$A85,'WEEKLY DATA'!$B$11:$B$14576,'MONTHLY DATA'!$B85)</f>
        <v>463.75</v>
      </c>
      <c r="FE85" s="78">
        <f>AVERAGEIFS('WEEKLY DATA'!FE$11:FE$14576,'WEEKLY DATA'!$A$11:$A$14576,'MONTHLY DATA'!$A85,'WEEKLY DATA'!$B$11:$B$14576,'MONTHLY DATA'!$B85)</f>
        <v>473.75</v>
      </c>
      <c r="FF85" s="78">
        <f>AVERAGEIFS('WEEKLY DATA'!FF$11:FF$14576,'WEEKLY DATA'!$A$11:$A$14576,'MONTHLY DATA'!$A85,'WEEKLY DATA'!$B$11:$B$14576,'MONTHLY DATA'!$B85)</f>
        <v>468.75</v>
      </c>
      <c r="FG85" s="154">
        <f t="shared" si="96"/>
        <v>-2.6595744680850686E-3</v>
      </c>
      <c r="FH85" s="78">
        <f>AVERAGEIFS('WEEKLY DATA'!FH$11:FH$14576,'WEEKLY DATA'!$A$11:$A$14576,'MONTHLY DATA'!$A85,'WEEKLY DATA'!$B$11:$B$14576,'MONTHLY DATA'!$B85)</f>
        <v>290</v>
      </c>
      <c r="FI85" s="78">
        <f>AVERAGEIFS('WEEKLY DATA'!FI$11:FI$14576,'WEEKLY DATA'!$A$11:$A$14576,'MONTHLY DATA'!$A85,'WEEKLY DATA'!$B$11:$B$14576,'MONTHLY DATA'!$B85)</f>
        <v>300</v>
      </c>
      <c r="FJ85" s="78">
        <f>AVERAGEIFS('WEEKLY DATA'!FJ$11:FJ$14576,'WEEKLY DATA'!$A$11:$A$14576,'MONTHLY DATA'!$A85,'WEEKLY DATA'!$B$11:$B$14576,'MONTHLY DATA'!$B85)</f>
        <v>295</v>
      </c>
      <c r="FK85" s="154">
        <f t="shared" si="97"/>
        <v>-2.8806584362139898E-2</v>
      </c>
      <c r="FL85" s="169">
        <f>AVERAGEIFS('WEEKLY DATA'!FL$11:FL$14576,'WEEKLY DATA'!$A$11:$A$14576,'MONTHLY DATA'!$A85,'WEEKLY DATA'!$B$11:$B$14576,'MONTHLY DATA'!$B85)</f>
        <v>238.125</v>
      </c>
      <c r="FM85" s="78">
        <f>AVERAGEIFS('WEEKLY DATA'!FM$11:FM$14576,'WEEKLY DATA'!$A$11:$A$14576,'MONTHLY DATA'!$A85,'WEEKLY DATA'!$B$11:$B$14576,'MONTHLY DATA'!$B85)</f>
        <v>248.125</v>
      </c>
      <c r="FN85" s="78">
        <f>AVERAGEIFS('WEEKLY DATA'!FN$11:FN$14576,'WEEKLY DATA'!$A$11:$A$14576,'MONTHLY DATA'!$A85,'WEEKLY DATA'!$B$11:$B$14576,'MONTHLY DATA'!$B85)</f>
        <v>243.125</v>
      </c>
      <c r="FO85" s="154">
        <f t="shared" si="98"/>
        <v>-5.3527980535279851E-2</v>
      </c>
      <c r="FP85" s="78">
        <f>AVERAGEIFS('WEEKLY DATA'!FP$11:FP$14576,'WEEKLY DATA'!$A$11:$A$14576,'MONTHLY DATA'!$A85,'WEEKLY DATA'!$B$11:$B$14576,'MONTHLY DATA'!$B85)</f>
        <v>262.5</v>
      </c>
      <c r="FQ85" s="78">
        <f>AVERAGEIFS('WEEKLY DATA'!FQ$11:FQ$14576,'WEEKLY DATA'!$A$11:$A$14576,'MONTHLY DATA'!$A85,'WEEKLY DATA'!$B$11:$B$14576,'MONTHLY DATA'!$B85)</f>
        <v>272.5</v>
      </c>
      <c r="FR85" s="78">
        <f>AVERAGEIFS('WEEKLY DATA'!FR$11:FR$14576,'WEEKLY DATA'!$A$11:$A$14576,'MONTHLY DATA'!$A85,'WEEKLY DATA'!$B$11:$B$14576,'MONTHLY DATA'!$B85)</f>
        <v>267.5</v>
      </c>
      <c r="FS85" s="154">
        <f t="shared" si="99"/>
        <v>-4.6770601336302842E-2</v>
      </c>
      <c r="FT85" s="78">
        <f>AVERAGEIFS('WEEKLY DATA'!FT$11:FT$14576,'WEEKLY DATA'!$A$11:$A$14576,'MONTHLY DATA'!$A85,'WEEKLY DATA'!$B$11:$B$14576,'MONTHLY DATA'!$B85)</f>
        <v>276.25</v>
      </c>
      <c r="FU85" s="78">
        <f>AVERAGEIFS('WEEKLY DATA'!FU$11:FU$14576,'WEEKLY DATA'!$A$11:$A$14576,'MONTHLY DATA'!$A85,'WEEKLY DATA'!$B$11:$B$14576,'MONTHLY DATA'!$B85)</f>
        <v>286.25</v>
      </c>
      <c r="FV85" s="78">
        <f>AVERAGEIFS('WEEKLY DATA'!FV$11:FV$14576,'WEEKLY DATA'!$A$11:$A$14576,'MONTHLY DATA'!$A85,'WEEKLY DATA'!$B$11:$B$14576,'MONTHLY DATA'!$B85)</f>
        <v>281.25</v>
      </c>
      <c r="FW85" s="154">
        <f t="shared" si="100"/>
        <v>-3.2258064516129004E-2</v>
      </c>
      <c r="FX85" s="78">
        <f>AVERAGEIFS('WEEKLY DATA'!FX$11:FX$14576,'WEEKLY DATA'!$A$11:$A$14576,'MONTHLY DATA'!$A85,'WEEKLY DATA'!$B$11:$B$14576,'MONTHLY DATA'!$B85)</f>
        <v>308.125</v>
      </c>
      <c r="FY85" s="78">
        <f>AVERAGEIFS('WEEKLY DATA'!FY$11:FY$14576,'WEEKLY DATA'!$A$11:$A$14576,'MONTHLY DATA'!$A85,'WEEKLY DATA'!$B$11:$B$14576,'MONTHLY DATA'!$B85)</f>
        <v>318.125</v>
      </c>
      <c r="FZ85" s="78">
        <f>AVERAGEIFS('WEEKLY DATA'!FZ$11:FZ$14576,'WEEKLY DATA'!$A$11:$A$14576,'MONTHLY DATA'!$A85,'WEEKLY DATA'!$B$11:$B$14576,'MONTHLY DATA'!$B85)</f>
        <v>313.125</v>
      </c>
      <c r="GA85" s="154">
        <f t="shared" si="101"/>
        <v>-5.2930056710774998E-2</v>
      </c>
      <c r="GB85" s="78">
        <f>AVERAGEIFS('WEEKLY DATA'!GB$11:GB$14576,'WEEKLY DATA'!$A$11:$A$14576,'MONTHLY DATA'!$A85,'WEEKLY DATA'!$B$11:$B$14576,'MONTHLY DATA'!$B85)</f>
        <v>307.5</v>
      </c>
      <c r="GC85" s="78">
        <f>AVERAGEIFS('WEEKLY DATA'!GC$11:GC$14576,'WEEKLY DATA'!$A$11:$A$14576,'MONTHLY DATA'!$A85,'WEEKLY DATA'!$B$11:$B$14576,'MONTHLY DATA'!$B85)</f>
        <v>317.5</v>
      </c>
      <c r="GD85" s="78">
        <f>AVERAGEIFS('WEEKLY DATA'!GD$11:GD$14576,'WEEKLY DATA'!$A$11:$A$14576,'MONTHLY DATA'!$A85,'WEEKLY DATA'!$B$11:$B$14576,'MONTHLY DATA'!$B85)</f>
        <v>312.5</v>
      </c>
      <c r="GE85" s="154">
        <f t="shared" si="102"/>
        <v>-4.0307101727447225E-2</v>
      </c>
      <c r="GF85" s="169">
        <f>AVERAGEIFS('WEEKLY DATA'!GF$11:GF$14576,'WEEKLY DATA'!$A$11:$A$14576,'MONTHLY DATA'!$A85,'WEEKLY DATA'!$B$11:$B$14576,'MONTHLY DATA'!$B85)</f>
        <v>273.75</v>
      </c>
      <c r="GG85" s="78">
        <f>AVERAGEIFS('WEEKLY DATA'!GG$11:GG$14576,'WEEKLY DATA'!$A$11:$A$14576,'MONTHLY DATA'!$A85,'WEEKLY DATA'!$B$11:$B$14576,'MONTHLY DATA'!$B85)</f>
        <v>283.75</v>
      </c>
      <c r="GH85" s="78">
        <f>AVERAGEIFS('WEEKLY DATA'!GH$11:GH$14576,'WEEKLY DATA'!$A$11:$A$14576,'MONTHLY DATA'!$A85,'WEEKLY DATA'!$B$11:$B$14576,'MONTHLY DATA'!$B85)</f>
        <v>278.75</v>
      </c>
      <c r="GI85" s="154">
        <f t="shared" si="103"/>
        <v>-7.4688796680497882E-2</v>
      </c>
      <c r="GJ85" s="78">
        <f>AVERAGEIFS('WEEKLY DATA'!GJ$11:GJ$14576,'WEEKLY DATA'!$A$11:$A$14576,'MONTHLY DATA'!$A85,'WEEKLY DATA'!$B$11:$B$14576,'MONTHLY DATA'!$B85)</f>
        <v>290.625</v>
      </c>
      <c r="GK85" s="78">
        <f>AVERAGEIFS('WEEKLY DATA'!GK$11:GK$14576,'WEEKLY DATA'!$A$11:$A$14576,'MONTHLY DATA'!$A85,'WEEKLY DATA'!$B$11:$B$14576,'MONTHLY DATA'!$B85)</f>
        <v>300.625</v>
      </c>
      <c r="GL85" s="78">
        <f>AVERAGEIFS('WEEKLY DATA'!GL$11:GL$14576,'WEEKLY DATA'!$A$11:$A$14576,'MONTHLY DATA'!$A85,'WEEKLY DATA'!$B$11:$B$14576,'MONTHLY DATA'!$B85)</f>
        <v>295.625</v>
      </c>
      <c r="GM85" s="154">
        <f t="shared" si="104"/>
        <v>-5.9642147117296207E-2</v>
      </c>
      <c r="GN85" s="78">
        <f>AVERAGEIFS('WEEKLY DATA'!GN$11:GN$14576,'WEEKLY DATA'!$A$11:$A$14576,'MONTHLY DATA'!$A85,'WEEKLY DATA'!$B$11:$B$14576,'MONTHLY DATA'!$B85)</f>
        <v>463.75</v>
      </c>
      <c r="GO85" s="78">
        <f>AVERAGEIFS('WEEKLY DATA'!GO$11:GO$14576,'WEEKLY DATA'!$A$11:$A$14576,'MONTHLY DATA'!$A85,'WEEKLY DATA'!$B$11:$B$14576,'MONTHLY DATA'!$B85)</f>
        <v>473.75</v>
      </c>
      <c r="GP85" s="78">
        <f>AVERAGEIFS('WEEKLY DATA'!GP$11:GP$14576,'WEEKLY DATA'!$A$11:$A$14576,'MONTHLY DATA'!$A85,'WEEKLY DATA'!$B$11:$B$14576,'MONTHLY DATA'!$B85)</f>
        <v>468.75</v>
      </c>
      <c r="GQ85" s="154">
        <f t="shared" si="105"/>
        <v>-2.6595744680850686E-3</v>
      </c>
      <c r="GR85" s="78"/>
    </row>
    <row r="86" spans="1:200" ht="15.75" x14ac:dyDescent="0.25">
      <c r="A86">
        <f t="shared" si="55"/>
        <v>4</v>
      </c>
      <c r="B86">
        <f t="shared" si="56"/>
        <v>2016</v>
      </c>
      <c r="C86" s="86">
        <v>42461</v>
      </c>
      <c r="D86" s="78">
        <f>AVERAGEIFS('WEEKLY DATA'!D$11:D$14576,'WEEKLY DATA'!$A$11:$A$14576,'MONTHLY DATA'!$A86,'WEEKLY DATA'!$B$11:$B$14576,'MONTHLY DATA'!$B86)</f>
        <v>333</v>
      </c>
      <c r="E86" s="78">
        <f>AVERAGEIFS('WEEKLY DATA'!E$11:E$14576,'WEEKLY DATA'!$A$11:$A$14576,'MONTHLY DATA'!$A86,'WEEKLY DATA'!$B$11:$B$14576,'MONTHLY DATA'!$B86)</f>
        <v>343</v>
      </c>
      <c r="F86" s="78">
        <f>AVERAGEIFS('WEEKLY DATA'!F$11:F$14576,'WEEKLY DATA'!$A$11:$A$14576,'MONTHLY DATA'!$A86,'WEEKLY DATA'!$B$11:$B$14576,'MONTHLY DATA'!$B86)</f>
        <v>338</v>
      </c>
      <c r="G86" s="154">
        <f t="shared" si="57"/>
        <v>3.3395176252319914E-3</v>
      </c>
      <c r="H86" s="169">
        <f>AVERAGEIFS('WEEKLY DATA'!H$11:H$14576,'WEEKLY DATA'!$A$11:$A$14576,'MONTHLY DATA'!$A86,'WEEKLY DATA'!$B$11:$B$14576,'MONTHLY DATA'!$B86)</f>
        <v>378</v>
      </c>
      <c r="I86" s="78">
        <f>AVERAGEIFS('WEEKLY DATA'!I$11:I$14576,'WEEKLY DATA'!$A$11:$A$14576,'MONTHLY DATA'!$A86,'WEEKLY DATA'!$B$11:$B$14576,'MONTHLY DATA'!$B86)</f>
        <v>388</v>
      </c>
      <c r="J86" s="78">
        <f>AVERAGEIFS('WEEKLY DATA'!J$11:J$14576,'WEEKLY DATA'!$A$11:$A$14576,'MONTHLY DATA'!$A86,'WEEKLY DATA'!$B$11:$B$14576,'MONTHLY DATA'!$B86)</f>
        <v>383</v>
      </c>
      <c r="K86" s="154">
        <f t="shared" si="58"/>
        <v>-8.4142394822006583E-3</v>
      </c>
      <c r="L86" s="169">
        <f>AVERAGEIFS('WEEKLY DATA'!L$11:L$14576,'WEEKLY DATA'!$A$11:$A$14576,'MONTHLY DATA'!$A86,'WEEKLY DATA'!$B$11:$B$14576,'MONTHLY DATA'!$B86)</f>
        <v>359</v>
      </c>
      <c r="M86" s="78">
        <f>AVERAGEIFS('WEEKLY DATA'!M$11:M$14576,'WEEKLY DATA'!$A$11:$A$14576,'MONTHLY DATA'!$A86,'WEEKLY DATA'!$B$11:$B$14576,'MONTHLY DATA'!$B86)</f>
        <v>369</v>
      </c>
      <c r="N86" s="78">
        <f>AVERAGEIFS('WEEKLY DATA'!N$11:N$14576,'WEEKLY DATA'!$A$11:$A$14576,'MONTHLY DATA'!$A86,'WEEKLY DATA'!$B$11:$B$14576,'MONTHLY DATA'!$B86)</f>
        <v>364</v>
      </c>
      <c r="O86" s="154">
        <f t="shared" si="59"/>
        <v>-3.2558139534883734E-2</v>
      </c>
      <c r="P86" s="169">
        <f>AVERAGEIFS('WEEKLY DATA'!P$11:P$14576,'WEEKLY DATA'!$A$11:$A$14576,'MONTHLY DATA'!$A86,'WEEKLY DATA'!$B$11:$B$14576,'MONTHLY DATA'!$B86)</f>
        <v>274</v>
      </c>
      <c r="Q86" s="78">
        <f>AVERAGEIFS('WEEKLY DATA'!Q$11:Q$14576,'WEEKLY DATA'!$A$11:$A$14576,'MONTHLY DATA'!$A86,'WEEKLY DATA'!$B$11:$B$14576,'MONTHLY DATA'!$B86)</f>
        <v>284</v>
      </c>
      <c r="R86" s="78">
        <f>AVERAGEIFS('WEEKLY DATA'!R$11:R$14576,'WEEKLY DATA'!$A$11:$A$14576,'MONTHLY DATA'!$A86,'WEEKLY DATA'!$B$11:$B$14576,'MONTHLY DATA'!$B86)</f>
        <v>279</v>
      </c>
      <c r="S86" s="154">
        <f t="shared" si="60"/>
        <v>-2.3194748358862149E-2</v>
      </c>
      <c r="T86" s="169">
        <f>AVERAGEIFS('WEEKLY DATA'!T$11:T$14576,'WEEKLY DATA'!$A$11:$A$14576,'MONTHLY DATA'!$A86,'WEEKLY DATA'!$B$11:$B$14576,'MONTHLY DATA'!$B86)</f>
        <v>264</v>
      </c>
      <c r="U86" s="78">
        <f>AVERAGEIFS('WEEKLY DATA'!U$11:U$14576,'WEEKLY DATA'!$A$11:$A$14576,'MONTHLY DATA'!$A86,'WEEKLY DATA'!$B$11:$B$14576,'MONTHLY DATA'!$B86)</f>
        <v>274</v>
      </c>
      <c r="V86" s="78">
        <f>AVERAGEIFS('WEEKLY DATA'!V$11:V$14576,'WEEKLY DATA'!$A$11:$A$14576,'MONTHLY DATA'!$A86,'WEEKLY DATA'!$B$11:$B$14576,'MONTHLY DATA'!$B86)</f>
        <v>269</v>
      </c>
      <c r="W86" s="154">
        <f t="shared" si="61"/>
        <v>1.5094339622641506E-2</v>
      </c>
      <c r="X86" s="169">
        <f>AVERAGEIFS('WEEKLY DATA'!X$11:X$14576,'WEEKLY DATA'!$A$11:$A$14576,'MONTHLY DATA'!$A86,'WEEKLY DATA'!$B$11:$B$14576,'MONTHLY DATA'!$B86)</f>
        <v>228</v>
      </c>
      <c r="Y86" s="78">
        <f>AVERAGEIFS('WEEKLY DATA'!Y$11:Y$14576,'WEEKLY DATA'!$A$11:$A$14576,'MONTHLY DATA'!$A86,'WEEKLY DATA'!$B$11:$B$14576,'MONTHLY DATA'!$B86)</f>
        <v>238</v>
      </c>
      <c r="Z86" s="78">
        <f>AVERAGEIFS('WEEKLY DATA'!Z$11:Z$14576,'WEEKLY DATA'!$A$11:$A$14576,'MONTHLY DATA'!$A86,'WEEKLY DATA'!$B$11:$B$14576,'MONTHLY DATA'!$B86)</f>
        <v>233</v>
      </c>
      <c r="AA86" s="154">
        <f t="shared" si="62"/>
        <v>-1.3756613756613745E-2</v>
      </c>
      <c r="AB86" s="169">
        <f>AVERAGEIFS('WEEKLY DATA'!AB$11:AB$14576,'WEEKLY DATA'!$A$11:$A$14576,'MONTHLY DATA'!$A86,'WEEKLY DATA'!$B$11:$B$14576,'MONTHLY DATA'!$B86)</f>
        <v>290</v>
      </c>
      <c r="AC86" s="78">
        <f>AVERAGEIFS('WEEKLY DATA'!AC$11:AC$14576,'WEEKLY DATA'!$A$11:$A$14576,'MONTHLY DATA'!$A86,'WEEKLY DATA'!$B$11:$B$14576,'MONTHLY DATA'!$B86)</f>
        <v>300</v>
      </c>
      <c r="AD86" s="78">
        <f>AVERAGEIFS('WEEKLY DATA'!AD$11:AD$14576,'WEEKLY DATA'!$A$11:$A$14576,'MONTHLY DATA'!$A86,'WEEKLY DATA'!$B$11:$B$14576,'MONTHLY DATA'!$B86)</f>
        <v>295</v>
      </c>
      <c r="AE86" s="154">
        <f t="shared" si="63"/>
        <v>-6.3492063492063489E-2</v>
      </c>
      <c r="AF86" s="169">
        <f>AVERAGEIFS('WEEKLY DATA'!AF$11:AF$14576,'WEEKLY DATA'!$A$11:$A$14576,'MONTHLY DATA'!$A86,'WEEKLY DATA'!$B$11:$B$14576,'MONTHLY DATA'!$B86)</f>
        <v>210</v>
      </c>
      <c r="AG86" s="78">
        <f>AVERAGEIFS('WEEKLY DATA'!AG$11:AG$14576,'WEEKLY DATA'!$A$11:$A$14576,'MONTHLY DATA'!$A86,'WEEKLY DATA'!$B$11:$B$14576,'MONTHLY DATA'!$B86)</f>
        <v>220</v>
      </c>
      <c r="AH86" s="78">
        <f>AVERAGEIFS('WEEKLY DATA'!AH$11:AH$14576,'WEEKLY DATA'!$A$11:$A$14576,'MONTHLY DATA'!$A86,'WEEKLY DATA'!$B$11:$B$14576,'MONTHLY DATA'!$B86)</f>
        <v>215</v>
      </c>
      <c r="AI86" s="154">
        <f t="shared" si="64"/>
        <v>-8.0213903743315496E-2</v>
      </c>
      <c r="AJ86" s="169">
        <f>AVERAGEIFS('WEEKLY DATA'!AJ$11:AJ$14576,'WEEKLY DATA'!$A$11:$A$14576,'MONTHLY DATA'!$A86,'WEEKLY DATA'!$B$11:$B$14576,'MONTHLY DATA'!$B86)</f>
        <v>300</v>
      </c>
      <c r="AK86" s="78">
        <f>AVERAGEIFS('WEEKLY DATA'!AK$11:AK$14576,'WEEKLY DATA'!$A$11:$A$14576,'MONTHLY DATA'!$A86,'WEEKLY DATA'!$B$11:$B$14576,'MONTHLY DATA'!$B86)</f>
        <v>310</v>
      </c>
      <c r="AL86" s="78">
        <f>AVERAGEIFS('WEEKLY DATA'!AL$11:AL$14576,'WEEKLY DATA'!$A$11:$A$14576,'MONTHLY DATA'!$A86,'WEEKLY DATA'!$B$11:$B$14576,'MONTHLY DATA'!$B86)</f>
        <v>305</v>
      </c>
      <c r="AM86" s="154">
        <f t="shared" si="65"/>
        <v>0</v>
      </c>
      <c r="AN86" s="169">
        <f>AVERAGEIFS('WEEKLY DATA'!AN$11:AN$14576,'WEEKLY DATA'!$A$11:$A$14576,'MONTHLY DATA'!$A86,'WEEKLY DATA'!$B$11:$B$14576,'MONTHLY DATA'!$B86)</f>
        <v>275</v>
      </c>
      <c r="AO86" s="78">
        <f>AVERAGEIFS('WEEKLY DATA'!AO$11:AO$14576,'WEEKLY DATA'!$A$11:$A$14576,'MONTHLY DATA'!$A86,'WEEKLY DATA'!$B$11:$B$14576,'MONTHLY DATA'!$B86)</f>
        <v>285</v>
      </c>
      <c r="AP86" s="78">
        <f>AVERAGEIFS('WEEKLY DATA'!AP$11:AP$14576,'WEEKLY DATA'!$A$11:$A$14576,'MONTHLY DATA'!$A86,'WEEKLY DATA'!$B$11:$B$14576,'MONTHLY DATA'!$B86)</f>
        <v>280</v>
      </c>
      <c r="AQ86" s="154">
        <f t="shared" si="66"/>
        <v>9.009009009008917E-3</v>
      </c>
      <c r="AR86" s="169">
        <f>AVERAGEIFS('WEEKLY DATA'!AR$11:AR$14576,'WEEKLY DATA'!$A$11:$A$14576,'MONTHLY DATA'!$A86,'WEEKLY DATA'!$B$11:$B$14576,'MONTHLY DATA'!$B86)</f>
        <v>324</v>
      </c>
      <c r="AS86" s="78">
        <f>AVERAGEIFS('WEEKLY DATA'!AS$11:AS$14576,'WEEKLY DATA'!$A$11:$A$14576,'MONTHLY DATA'!$A86,'WEEKLY DATA'!$B$11:$B$14576,'MONTHLY DATA'!$B86)</f>
        <v>334</v>
      </c>
      <c r="AT86" s="78">
        <f>AVERAGEIFS('WEEKLY DATA'!AT$11:AT$14576,'WEEKLY DATA'!$A$11:$A$14576,'MONTHLY DATA'!$A86,'WEEKLY DATA'!$B$11:$B$14576,'MONTHLY DATA'!$B86)</f>
        <v>329</v>
      </c>
      <c r="AU86" s="154">
        <f t="shared" si="67"/>
        <v>-2.8782287822878283E-2</v>
      </c>
      <c r="AV86" s="169">
        <f>AVERAGEIFS('WEEKLY DATA'!AV$11:AV$14576,'WEEKLY DATA'!$A$11:$A$14576,'MONTHLY DATA'!$A86,'WEEKLY DATA'!$B$11:$B$14576,'MONTHLY DATA'!$B86)</f>
        <v>252</v>
      </c>
      <c r="AW86" s="78">
        <f>AVERAGEIFS('WEEKLY DATA'!AW$11:AW$14576,'WEEKLY DATA'!$A$11:$A$14576,'MONTHLY DATA'!$A86,'WEEKLY DATA'!$B$11:$B$14576,'MONTHLY DATA'!$B86)</f>
        <v>262</v>
      </c>
      <c r="AX86" s="78">
        <f>AVERAGEIFS('WEEKLY DATA'!AX$11:AX$14576,'WEEKLY DATA'!$A$11:$A$14576,'MONTHLY DATA'!$A86,'WEEKLY DATA'!$B$11:$B$14576,'MONTHLY DATA'!$B86)</f>
        <v>257</v>
      </c>
      <c r="AY86" s="154">
        <f t="shared" si="68"/>
        <v>-2.7895981087470489E-2</v>
      </c>
      <c r="AZ86" s="169">
        <f>AVERAGEIFS('WEEKLY DATA'!AZ$11:AZ$14576,'WEEKLY DATA'!$A$11:$A$14576,'MONTHLY DATA'!$A86,'WEEKLY DATA'!$B$11:$B$14576,'MONTHLY DATA'!$B86)</f>
        <v>262</v>
      </c>
      <c r="BA86" s="78">
        <f>AVERAGEIFS('WEEKLY DATA'!BA$11:BA$14576,'WEEKLY DATA'!$A$11:$A$14576,'MONTHLY DATA'!$A86,'WEEKLY DATA'!$B$11:$B$14576,'MONTHLY DATA'!$B86)</f>
        <v>272</v>
      </c>
      <c r="BB86" s="78">
        <f>AVERAGEIFS('WEEKLY DATA'!BB$11:BB$14576,'WEEKLY DATA'!$A$11:$A$14576,'MONTHLY DATA'!$A86,'WEEKLY DATA'!$B$11:$B$14576,'MONTHLY DATA'!$B86)</f>
        <v>267</v>
      </c>
      <c r="BC86" s="154">
        <f t="shared" si="69"/>
        <v>5.1764705882353379E-3</v>
      </c>
      <c r="BD86" s="169">
        <f>AVERAGEIFS('WEEKLY DATA'!BD$11:BD$14576,'WEEKLY DATA'!$A$11:$A$14576,'MONTHLY DATA'!$A86,'WEEKLY DATA'!$B$11:$B$14576,'MONTHLY DATA'!$B86)</f>
        <v>224</v>
      </c>
      <c r="BE86" s="78">
        <f>AVERAGEIFS('WEEKLY DATA'!BE$11:BE$14576,'WEEKLY DATA'!$A$11:$A$14576,'MONTHLY DATA'!$A86,'WEEKLY DATA'!$B$11:$B$14576,'MONTHLY DATA'!$B86)</f>
        <v>234</v>
      </c>
      <c r="BF86" s="78">
        <f>AVERAGEIFS('WEEKLY DATA'!BF$11:BF$14576,'WEEKLY DATA'!$A$11:$A$14576,'MONTHLY DATA'!$A86,'WEEKLY DATA'!$B$11:$B$14576,'MONTHLY DATA'!$B86)</f>
        <v>229</v>
      </c>
      <c r="BG86" s="154">
        <f t="shared" si="70"/>
        <v>-2.8116710875331519E-2</v>
      </c>
      <c r="BH86" s="169">
        <f>AVERAGEIFS('WEEKLY DATA'!BH$11:BH$14576,'WEEKLY DATA'!$A$11:$A$14576,'MONTHLY DATA'!$A86,'WEEKLY DATA'!$B$11:$B$14576,'MONTHLY DATA'!$B86)</f>
        <v>292</v>
      </c>
      <c r="BI86" s="78">
        <f>AVERAGEIFS('WEEKLY DATA'!BI$11:BI$14576,'WEEKLY DATA'!$A$11:$A$14576,'MONTHLY DATA'!$A86,'WEEKLY DATA'!$B$11:$B$14576,'MONTHLY DATA'!$B86)</f>
        <v>302</v>
      </c>
      <c r="BJ86" s="78">
        <f>AVERAGEIFS('WEEKLY DATA'!BJ$11:BJ$14576,'WEEKLY DATA'!$A$11:$A$14576,'MONTHLY DATA'!$A86,'WEEKLY DATA'!$B$11:$B$14576,'MONTHLY DATA'!$B86)</f>
        <v>297</v>
      </c>
      <c r="BK86" s="154">
        <f t="shared" si="71"/>
        <v>4.6511627906977715E-3</v>
      </c>
      <c r="BL86" s="169">
        <f>AVERAGEIFS('WEEKLY DATA'!BL$11:BL$14576,'WEEKLY DATA'!$A$11:$A$14576,'MONTHLY DATA'!$A86,'WEEKLY DATA'!$B$11:$B$14576,'MONTHLY DATA'!$B86)</f>
        <v>245</v>
      </c>
      <c r="BM86" s="78">
        <f>AVERAGEIFS('WEEKLY DATA'!BM$11:BM$14576,'WEEKLY DATA'!$A$11:$A$14576,'MONTHLY DATA'!$A86,'WEEKLY DATA'!$B$11:$B$14576,'MONTHLY DATA'!$B86)</f>
        <v>255</v>
      </c>
      <c r="BN86" s="78">
        <f>AVERAGEIFS('WEEKLY DATA'!BN$11:BN$14576,'WEEKLY DATA'!$A$11:$A$14576,'MONTHLY DATA'!$A86,'WEEKLY DATA'!$B$11:$B$14576,'MONTHLY DATA'!$B86)</f>
        <v>250</v>
      </c>
      <c r="BO86" s="154">
        <f t="shared" si="72"/>
        <v>-7.4441687344912744E-3</v>
      </c>
      <c r="BP86" s="78">
        <f>AVERAGEIFS('WEEKLY DATA'!BP$11:BP$14576,'WEEKLY DATA'!$A$11:$A$14576,'MONTHLY DATA'!$A86,'WEEKLY DATA'!$B$11:$B$14576,'MONTHLY DATA'!$B86)</f>
        <v>302</v>
      </c>
      <c r="BQ86" s="78">
        <f>AVERAGEIFS('WEEKLY DATA'!BQ$11:BQ$14576,'WEEKLY DATA'!$A$11:$A$14576,'MONTHLY DATA'!$A86,'WEEKLY DATA'!$B$11:$B$14576,'MONTHLY DATA'!$B86)</f>
        <v>312</v>
      </c>
      <c r="BR86" s="78">
        <f>AVERAGEIFS('WEEKLY DATA'!BR$11:BR$14576,'WEEKLY DATA'!$A$11:$A$14576,'MONTHLY DATA'!$A86,'WEEKLY DATA'!$B$11:$B$14576,'MONTHLY DATA'!$B86)</f>
        <v>307</v>
      </c>
      <c r="BS86" s="154">
        <f t="shared" si="73"/>
        <v>4.4989775051125225E-3</v>
      </c>
      <c r="BT86" s="78">
        <f>AVERAGEIFS('WEEKLY DATA'!BT$11:BT$14576,'WEEKLY DATA'!$A$11:$A$14576,'MONTHLY DATA'!$A86,'WEEKLY DATA'!$B$11:$B$14576,'MONTHLY DATA'!$B86)</f>
        <v>264</v>
      </c>
      <c r="BU86" s="78">
        <f>AVERAGEIFS('WEEKLY DATA'!BU$11:BU$14576,'WEEKLY DATA'!$A$11:$A$14576,'MONTHLY DATA'!$A86,'WEEKLY DATA'!$B$11:$B$14576,'MONTHLY DATA'!$B86)</f>
        <v>274</v>
      </c>
      <c r="BV86" s="78">
        <f>AVERAGEIFS('WEEKLY DATA'!BV$11:BV$14576,'WEEKLY DATA'!$A$11:$A$14576,'MONTHLY DATA'!$A86,'WEEKLY DATA'!$B$11:$B$14576,'MONTHLY DATA'!$B86)</f>
        <v>269</v>
      </c>
      <c r="BW86" s="154">
        <f t="shared" si="74"/>
        <v>-2.4036281179138363E-2</v>
      </c>
      <c r="BX86" s="78">
        <f>AVERAGEIFS('WEEKLY DATA'!BX$11:BX$14576,'WEEKLY DATA'!$A$11:$A$14576,'MONTHLY DATA'!$A86,'WEEKLY DATA'!$B$11:$B$14576,'MONTHLY DATA'!$B86)</f>
        <v>281</v>
      </c>
      <c r="BY86" s="78">
        <f>AVERAGEIFS('WEEKLY DATA'!BY$11:BY$14576,'WEEKLY DATA'!$A$11:$A$14576,'MONTHLY DATA'!$A86,'WEEKLY DATA'!$B$11:$B$14576,'MONTHLY DATA'!$B86)</f>
        <v>291</v>
      </c>
      <c r="BZ86" s="78">
        <f>AVERAGEIFS('WEEKLY DATA'!BZ$11:BZ$14576,'WEEKLY DATA'!$A$11:$A$14576,'MONTHLY DATA'!$A86,'WEEKLY DATA'!$B$11:$B$14576,'MONTHLY DATA'!$B86)</f>
        <v>286</v>
      </c>
      <c r="CA86" s="154">
        <f t="shared" si="75"/>
        <v>-1.1663066954643586E-2</v>
      </c>
      <c r="CB86" s="78">
        <f>AVERAGEIFS('WEEKLY DATA'!CB$11:CB$14576,'WEEKLY DATA'!$A$11:$A$14576,'MONTHLY DATA'!$A86,'WEEKLY DATA'!$B$11:$B$14576,'MONTHLY DATA'!$B86)</f>
        <v>426</v>
      </c>
      <c r="CC86" s="78">
        <f>AVERAGEIFS('WEEKLY DATA'!CC$11:CC$14576,'WEEKLY DATA'!$A$11:$A$14576,'MONTHLY DATA'!$A86,'WEEKLY DATA'!$B$11:$B$14576,'MONTHLY DATA'!$B86)</f>
        <v>436</v>
      </c>
      <c r="CD86" s="78">
        <f>AVERAGEIFS('WEEKLY DATA'!CD$11:CD$14576,'WEEKLY DATA'!$A$11:$A$14576,'MONTHLY DATA'!$A86,'WEEKLY DATA'!$B$11:$B$14576,'MONTHLY DATA'!$B86)</f>
        <v>431</v>
      </c>
      <c r="CE86" s="154">
        <f t="shared" si="76"/>
        <v>-6.3400576368876083E-3</v>
      </c>
      <c r="CF86" s="78">
        <f>AVERAGEIFS('WEEKLY DATA'!CF$11:CF$14576,'WEEKLY DATA'!$A$11:$A$14576,'MONTHLY DATA'!$A86,'WEEKLY DATA'!$B$11:$B$14576,'MONTHLY DATA'!$B86)</f>
        <v>255</v>
      </c>
      <c r="CG86" s="78">
        <f>AVERAGEIFS('WEEKLY DATA'!CG$11:CG$14576,'WEEKLY DATA'!$A$11:$A$14576,'MONTHLY DATA'!$A86,'WEEKLY DATA'!$B$11:$B$14576,'MONTHLY DATA'!$B86)</f>
        <v>265</v>
      </c>
      <c r="CH86" s="78">
        <f>AVERAGEIFS('WEEKLY DATA'!CH$11:CH$14576,'WEEKLY DATA'!$A$11:$A$14576,'MONTHLY DATA'!$A86,'WEEKLY DATA'!$B$11:$B$14576,'MONTHLY DATA'!$B86)</f>
        <v>260</v>
      </c>
      <c r="CI86" s="154">
        <f t="shared" si="77"/>
        <v>-2.5761124121779888E-2</v>
      </c>
      <c r="CJ86" s="78">
        <f>AVERAGEIFS('WEEKLY DATA'!CJ$11:CJ$14576,'WEEKLY DATA'!$A$11:$A$14576,'MONTHLY DATA'!$A86,'WEEKLY DATA'!$B$11:$B$14576,'MONTHLY DATA'!$B86)</f>
        <v>219</v>
      </c>
      <c r="CK86" s="78">
        <f>AVERAGEIFS('WEEKLY DATA'!CK$11:CK$14576,'WEEKLY DATA'!$A$11:$A$14576,'MONTHLY DATA'!$A86,'WEEKLY DATA'!$B$11:$B$14576,'MONTHLY DATA'!$B86)</f>
        <v>229</v>
      </c>
      <c r="CL86" s="78">
        <f>AVERAGEIFS('WEEKLY DATA'!CL$11:CL$14576,'WEEKLY DATA'!$A$11:$A$14576,'MONTHLY DATA'!$A86,'WEEKLY DATA'!$B$11:$B$14576,'MONTHLY DATA'!$B86)</f>
        <v>224</v>
      </c>
      <c r="CM86" s="154">
        <f t="shared" si="78"/>
        <v>-7.2022160664819701E-3</v>
      </c>
      <c r="CN86" s="78">
        <f>AVERAGEIFS('WEEKLY DATA'!CN$11:CN$14576,'WEEKLY DATA'!$A$11:$A$14576,'MONTHLY DATA'!$A86,'WEEKLY DATA'!$B$11:$B$14576,'MONTHLY DATA'!$B86)</f>
        <v>238</v>
      </c>
      <c r="CO86" s="78">
        <f>AVERAGEIFS('WEEKLY DATA'!CO$11:CO$14576,'WEEKLY DATA'!$A$11:$A$14576,'MONTHLY DATA'!$A86,'WEEKLY DATA'!$B$11:$B$14576,'MONTHLY DATA'!$B86)</f>
        <v>248</v>
      </c>
      <c r="CP86" s="78">
        <f>AVERAGEIFS('WEEKLY DATA'!CP$11:CP$14576,'WEEKLY DATA'!$A$11:$A$14576,'MONTHLY DATA'!$A86,'WEEKLY DATA'!$B$11:$B$14576,'MONTHLY DATA'!$B86)</f>
        <v>243</v>
      </c>
      <c r="CQ86" s="154">
        <f t="shared" si="79"/>
        <v>-1.0687022900763399E-2</v>
      </c>
      <c r="CR86" s="78">
        <f>AVERAGEIFS('WEEKLY DATA'!CR$11:CR$14576,'WEEKLY DATA'!$A$11:$A$14576,'MONTHLY DATA'!$A86,'WEEKLY DATA'!$B$11:$B$14576,'MONTHLY DATA'!$B86)</f>
        <v>396</v>
      </c>
      <c r="CS86" s="78">
        <f>AVERAGEIFS('WEEKLY DATA'!CS$11:CS$14576,'WEEKLY DATA'!$A$11:$A$14576,'MONTHLY DATA'!$A86,'WEEKLY DATA'!$B$11:$B$14576,'MONTHLY DATA'!$B86)</f>
        <v>406</v>
      </c>
      <c r="CT86" s="78">
        <f>AVERAGEIFS('WEEKLY DATA'!CT$11:CT$14576,'WEEKLY DATA'!$A$11:$A$14576,'MONTHLY DATA'!$A86,'WEEKLY DATA'!$B$11:$B$14576,'MONTHLY DATA'!$B86)</f>
        <v>401</v>
      </c>
      <c r="CU86" s="154">
        <f t="shared" si="80"/>
        <v>-6.8111455108359475E-3</v>
      </c>
      <c r="CV86" s="169">
        <f>AVERAGEIFS('WEEKLY DATA'!CV$11:CV$14576,'WEEKLY DATA'!$A$11:$A$14576,'MONTHLY DATA'!$A86,'WEEKLY DATA'!$B$11:$B$14576,'MONTHLY DATA'!$B86)</f>
        <v>299</v>
      </c>
      <c r="CW86" s="78">
        <f>AVERAGEIFS('WEEKLY DATA'!CW$11:CW$14576,'WEEKLY DATA'!$A$11:$A$14576,'MONTHLY DATA'!$A86,'WEEKLY DATA'!$B$11:$B$14576,'MONTHLY DATA'!$B86)</f>
        <v>309</v>
      </c>
      <c r="CX86" s="78">
        <f>AVERAGEIFS('WEEKLY DATA'!CX$11:CX$14576,'WEEKLY DATA'!$A$11:$A$14576,'MONTHLY DATA'!$A86,'WEEKLY DATA'!$B$11:$B$14576,'MONTHLY DATA'!$B86)</f>
        <v>304</v>
      </c>
      <c r="CY86" s="154">
        <f t="shared" si="81"/>
        <v>-1.538461538461533E-2</v>
      </c>
      <c r="CZ86" s="169">
        <f>AVERAGEIFS('WEEKLY DATA'!CZ$11:CZ$14576,'WEEKLY DATA'!$A$11:$A$14576,'MONTHLY DATA'!$A86,'WEEKLY DATA'!$B$11:$B$14576,'MONTHLY DATA'!$B86)</f>
        <v>260</v>
      </c>
      <c r="DA86" s="78">
        <f>AVERAGEIFS('WEEKLY DATA'!DA$11:DA$14576,'WEEKLY DATA'!$A$11:$A$14576,'MONTHLY DATA'!$A86,'WEEKLY DATA'!$B$11:$B$14576,'MONTHLY DATA'!$B86)</f>
        <v>270</v>
      </c>
      <c r="DB86" s="78">
        <f>AVERAGEIFS('WEEKLY DATA'!DB$11:DB$14576,'WEEKLY DATA'!$A$11:$A$14576,'MONTHLY DATA'!$A86,'WEEKLY DATA'!$B$11:$B$14576,'MONTHLY DATA'!$B86)</f>
        <v>265</v>
      </c>
      <c r="DC86" s="154">
        <f t="shared" si="82"/>
        <v>-1.1655011655011704E-2</v>
      </c>
      <c r="DD86" s="78">
        <f>AVERAGEIFS('WEEKLY DATA'!DD$11:DD$14576,'WEEKLY DATA'!$A$11:$A$14576,'MONTHLY DATA'!$A86,'WEEKLY DATA'!$B$11:$B$14576,'MONTHLY DATA'!$B86)</f>
        <v>279</v>
      </c>
      <c r="DE86" s="78">
        <f>AVERAGEIFS('WEEKLY DATA'!DE$11:DE$14576,'WEEKLY DATA'!$A$11:$A$14576,'MONTHLY DATA'!$A86,'WEEKLY DATA'!$B$11:$B$14576,'MONTHLY DATA'!$B86)</f>
        <v>289</v>
      </c>
      <c r="DF86" s="78">
        <f>AVERAGEIFS('WEEKLY DATA'!DF$11:DF$14576,'WEEKLY DATA'!$A$11:$A$14576,'MONTHLY DATA'!$A86,'WEEKLY DATA'!$B$11:$B$14576,'MONTHLY DATA'!$B86)</f>
        <v>284</v>
      </c>
      <c r="DG86" s="154">
        <f t="shared" si="83"/>
        <v>-1.6450216450216493E-2</v>
      </c>
      <c r="DH86" s="78">
        <f>AVERAGEIFS('WEEKLY DATA'!DH$11:DH$14576,'WEEKLY DATA'!$A$11:$A$14576,'MONTHLY DATA'!$A86,'WEEKLY DATA'!$B$11:$B$14576,'MONTHLY DATA'!$B86)</f>
        <v>413</v>
      </c>
      <c r="DI86" s="78">
        <f>AVERAGEIFS('WEEKLY DATA'!DI$11:DI$14576,'WEEKLY DATA'!$A$11:$A$14576,'MONTHLY DATA'!$A86,'WEEKLY DATA'!$B$11:$B$14576,'MONTHLY DATA'!$B86)</f>
        <v>423</v>
      </c>
      <c r="DJ86" s="78">
        <f>AVERAGEIFS('WEEKLY DATA'!DJ$11:DJ$14576,'WEEKLY DATA'!$A$11:$A$14576,'MONTHLY DATA'!$A86,'WEEKLY DATA'!$B$11:$B$14576,'MONTHLY DATA'!$B86)</f>
        <v>418</v>
      </c>
      <c r="DK86" s="154">
        <f t="shared" si="84"/>
        <v>-2.507288629737614E-2</v>
      </c>
      <c r="DL86" s="169">
        <f>AVERAGEIFS('WEEKLY DATA'!DL$11:DL$14576,'WEEKLY DATA'!$A$11:$A$14576,'MONTHLY DATA'!$A86,'WEEKLY DATA'!$B$11:$B$14576,'MONTHLY DATA'!$B86)</f>
        <v>284</v>
      </c>
      <c r="DM86" s="78">
        <f>AVERAGEIFS('WEEKLY DATA'!DM$11:DM$14576,'WEEKLY DATA'!$A$11:$A$14576,'MONTHLY DATA'!$A86,'WEEKLY DATA'!$B$11:$B$14576,'MONTHLY DATA'!$B86)</f>
        <v>294</v>
      </c>
      <c r="DN86" s="78">
        <f>AVERAGEIFS('WEEKLY DATA'!DN$11:DN$14576,'WEEKLY DATA'!$A$11:$A$14576,'MONTHLY DATA'!$A86,'WEEKLY DATA'!$B$11:$B$14576,'MONTHLY DATA'!$B86)</f>
        <v>289</v>
      </c>
      <c r="DO86" s="154">
        <f t="shared" si="85"/>
        <v>-2.2410147991543394E-2</v>
      </c>
      <c r="DP86" s="78">
        <f>AVERAGEIFS('WEEKLY DATA'!DP$11:DP$14576,'WEEKLY DATA'!$A$11:$A$14576,'MONTHLY DATA'!$A86,'WEEKLY DATA'!$B$11:$B$14576,'MONTHLY DATA'!$B86)</f>
        <v>247</v>
      </c>
      <c r="DQ86" s="78">
        <f>AVERAGEIFS('WEEKLY DATA'!DQ$11:DQ$14576,'WEEKLY DATA'!$A$11:$A$14576,'MONTHLY DATA'!$A86,'WEEKLY DATA'!$B$11:$B$14576,'MONTHLY DATA'!$B86)</f>
        <v>257</v>
      </c>
      <c r="DR86" s="78">
        <f>AVERAGEIFS('WEEKLY DATA'!DR$11:DR$14576,'WEEKLY DATA'!$A$11:$A$14576,'MONTHLY DATA'!$A86,'WEEKLY DATA'!$B$11:$B$14576,'MONTHLY DATA'!$B86)</f>
        <v>252</v>
      </c>
      <c r="DS86" s="154">
        <f t="shared" si="86"/>
        <v>-6.8965517241379448E-3</v>
      </c>
      <c r="DT86" s="78">
        <f>AVERAGEIFS('WEEKLY DATA'!DT$11:DT$14576,'WEEKLY DATA'!$A$11:$A$14576,'MONTHLY DATA'!$A86,'WEEKLY DATA'!$B$11:$B$14576,'MONTHLY DATA'!$B86)</f>
        <v>265</v>
      </c>
      <c r="DU86" s="78">
        <f>AVERAGEIFS('WEEKLY DATA'!DU$11:DU$14576,'WEEKLY DATA'!$A$11:$A$14576,'MONTHLY DATA'!$A86,'WEEKLY DATA'!$B$11:$B$14576,'MONTHLY DATA'!$B86)</f>
        <v>275</v>
      </c>
      <c r="DV86" s="78">
        <f>AVERAGEIFS('WEEKLY DATA'!DV$11:DV$14576,'WEEKLY DATA'!$A$11:$A$14576,'MONTHLY DATA'!$A86,'WEEKLY DATA'!$B$11:$B$14576,'MONTHLY DATA'!$B86)</f>
        <v>270</v>
      </c>
      <c r="DW86" s="154">
        <f t="shared" si="87"/>
        <v>-1.8181818181818188E-2</v>
      </c>
      <c r="DX86" s="78">
        <f>AVERAGEIFS('WEEKLY DATA'!DX$11:DX$14576,'WEEKLY DATA'!$A$11:$A$14576,'MONTHLY DATA'!$A86,'WEEKLY DATA'!$B$11:$B$14576,'MONTHLY DATA'!$B86)</f>
        <v>423</v>
      </c>
      <c r="DY86" s="78">
        <f>AVERAGEIFS('WEEKLY DATA'!DY$11:DY$14576,'WEEKLY DATA'!$A$11:$A$14576,'MONTHLY DATA'!$A86,'WEEKLY DATA'!$B$11:$B$14576,'MONTHLY DATA'!$B86)</f>
        <v>433</v>
      </c>
      <c r="DZ86" s="78">
        <f>AVERAGEIFS('WEEKLY DATA'!DZ$11:DZ$14576,'WEEKLY DATA'!$A$11:$A$14576,'MONTHLY DATA'!$A86,'WEEKLY DATA'!$B$11:$B$14576,'MONTHLY DATA'!$B86)</f>
        <v>428</v>
      </c>
      <c r="EA86" s="154">
        <f t="shared" si="88"/>
        <v>-2.4501424501424451E-2</v>
      </c>
      <c r="EB86" s="78">
        <f>AVERAGEIFS('WEEKLY DATA'!EB$11:EB$14576,'WEEKLY DATA'!$A$11:$A$14576,'MONTHLY DATA'!$A86,'WEEKLY DATA'!$B$11:$B$14576,'MONTHLY DATA'!$B86)</f>
        <v>274</v>
      </c>
      <c r="EC86" s="78">
        <f>AVERAGEIFS('WEEKLY DATA'!EC$11:EC$14576,'WEEKLY DATA'!$A$11:$A$14576,'MONTHLY DATA'!$A86,'WEEKLY DATA'!$B$11:$B$14576,'MONTHLY DATA'!$B86)</f>
        <v>284</v>
      </c>
      <c r="ED86" s="78">
        <f>AVERAGEIFS('WEEKLY DATA'!ED$11:ED$14576,'WEEKLY DATA'!$A$11:$A$14576,'MONTHLY DATA'!$A86,'WEEKLY DATA'!$B$11:$B$14576,'MONTHLY DATA'!$B86)</f>
        <v>279</v>
      </c>
      <c r="EE86" s="154">
        <f t="shared" si="89"/>
        <v>-2.3194748358862149E-2</v>
      </c>
      <c r="EF86" s="169">
        <f>AVERAGEIFS('WEEKLY DATA'!EF$11:EF$14576,'WEEKLY DATA'!$A$11:$A$14576,'MONTHLY DATA'!$A86,'WEEKLY DATA'!$B$11:$B$14576,'MONTHLY DATA'!$B86)</f>
        <v>237</v>
      </c>
      <c r="EG86" s="78">
        <f>AVERAGEIFS('WEEKLY DATA'!EG$11:EG$14576,'WEEKLY DATA'!$A$11:$A$14576,'MONTHLY DATA'!$A86,'WEEKLY DATA'!$B$11:$B$14576,'MONTHLY DATA'!$B86)</f>
        <v>247</v>
      </c>
      <c r="EH86" s="78">
        <f>AVERAGEIFS('WEEKLY DATA'!EH$11:EH$14576,'WEEKLY DATA'!$A$11:$A$14576,'MONTHLY DATA'!$A86,'WEEKLY DATA'!$B$11:$B$14576,'MONTHLY DATA'!$B86)</f>
        <v>242</v>
      </c>
      <c r="EI86" s="154">
        <f t="shared" si="90"/>
        <v>-7.1794871794871318E-3</v>
      </c>
      <c r="EJ86" s="78">
        <f>AVERAGEIFS('WEEKLY DATA'!EJ$11:EJ$14576,'WEEKLY DATA'!$A$11:$A$14576,'MONTHLY DATA'!$A86,'WEEKLY DATA'!$B$11:$B$14576,'MONTHLY DATA'!$B86)</f>
        <v>255</v>
      </c>
      <c r="EK86" s="78">
        <f>AVERAGEIFS('WEEKLY DATA'!EK$11:EK$14576,'WEEKLY DATA'!$A$11:$A$14576,'MONTHLY DATA'!$A86,'WEEKLY DATA'!$B$11:$B$14576,'MONTHLY DATA'!$B86)</f>
        <v>265</v>
      </c>
      <c r="EL86" s="78">
        <f>AVERAGEIFS('WEEKLY DATA'!EL$11:EL$14576,'WEEKLY DATA'!$A$11:$A$14576,'MONTHLY DATA'!$A86,'WEEKLY DATA'!$B$11:$B$14576,'MONTHLY DATA'!$B86)</f>
        <v>260</v>
      </c>
      <c r="EM86" s="154">
        <f t="shared" si="91"/>
        <v>-1.8867924528301883E-2</v>
      </c>
      <c r="EN86" s="78">
        <f>AVERAGEIFS('WEEKLY DATA'!EN$11:EN$14576,'WEEKLY DATA'!$A$11:$A$14576,'MONTHLY DATA'!$A86,'WEEKLY DATA'!$B$11:$B$14576,'MONTHLY DATA'!$B86)</f>
        <v>378</v>
      </c>
      <c r="EO86" s="78">
        <f>AVERAGEIFS('WEEKLY DATA'!EO$11:EO$14576,'WEEKLY DATA'!$A$11:$A$14576,'MONTHLY DATA'!$A86,'WEEKLY DATA'!$B$11:$B$14576,'MONTHLY DATA'!$B86)</f>
        <v>388</v>
      </c>
      <c r="EP86" s="78">
        <f>AVERAGEIFS('WEEKLY DATA'!EP$11:EP$14576,'WEEKLY DATA'!$A$11:$A$14576,'MONTHLY DATA'!$A86,'WEEKLY DATA'!$B$11:$B$14576,'MONTHLY DATA'!$B86)</f>
        <v>383</v>
      </c>
      <c r="EQ86" s="154">
        <f t="shared" si="92"/>
        <v>-2.420382165605095E-2</v>
      </c>
      <c r="ER86" s="78">
        <f>AVERAGEIFS('WEEKLY DATA'!ER$11:ER$14576,'WEEKLY DATA'!$A$11:$A$14576,'MONTHLY DATA'!$A86,'WEEKLY DATA'!$B$11:$B$14576,'MONTHLY DATA'!$B86)</f>
        <v>260</v>
      </c>
      <c r="ES86" s="78">
        <f>AVERAGEIFS('WEEKLY DATA'!ES$11:ES$14576,'WEEKLY DATA'!$A$11:$A$14576,'MONTHLY DATA'!$A86,'WEEKLY DATA'!$B$11:$B$14576,'MONTHLY DATA'!$B86)</f>
        <v>270</v>
      </c>
      <c r="ET86" s="78">
        <f>AVERAGEIFS('WEEKLY DATA'!ET$11:ET$14576,'WEEKLY DATA'!$A$11:$A$14576,'MONTHLY DATA'!$A86,'WEEKLY DATA'!$B$11:$B$14576,'MONTHLY DATA'!$B86)</f>
        <v>265</v>
      </c>
      <c r="EU86" s="154">
        <f t="shared" si="93"/>
        <v>-7.0257611241217877E-3</v>
      </c>
      <c r="EV86" s="78">
        <f>AVERAGEIFS('WEEKLY DATA'!EV$11:EV$14576,'WEEKLY DATA'!$A$11:$A$14576,'MONTHLY DATA'!$A86,'WEEKLY DATA'!$B$11:$B$14576,'MONTHLY DATA'!$B86)</f>
        <v>204</v>
      </c>
      <c r="EW86" s="78">
        <f>AVERAGEIFS('WEEKLY DATA'!EW$11:EW$14576,'WEEKLY DATA'!$A$11:$A$14576,'MONTHLY DATA'!$A86,'WEEKLY DATA'!$B$11:$B$14576,'MONTHLY DATA'!$B86)</f>
        <v>214</v>
      </c>
      <c r="EX86" s="78">
        <f>AVERAGEIFS('WEEKLY DATA'!EX$11:EX$14576,'WEEKLY DATA'!$A$11:$A$14576,'MONTHLY DATA'!$A86,'WEEKLY DATA'!$B$11:$B$14576,'MONTHLY DATA'!$B86)</f>
        <v>209</v>
      </c>
      <c r="EY86" s="154">
        <f t="shared" si="94"/>
        <v>-3.9080459770114984E-2</v>
      </c>
      <c r="EZ86" s="78">
        <f>AVERAGEIFS('WEEKLY DATA'!EZ$11:EZ$14576,'WEEKLY DATA'!$A$11:$A$14576,'MONTHLY DATA'!$A86,'WEEKLY DATA'!$B$11:$B$14576,'MONTHLY DATA'!$B86)</f>
        <v>234</v>
      </c>
      <c r="FA86" s="78">
        <f>AVERAGEIFS('WEEKLY DATA'!FA$11:FA$14576,'WEEKLY DATA'!$A$11:$A$14576,'MONTHLY DATA'!$A86,'WEEKLY DATA'!$B$11:$B$14576,'MONTHLY DATA'!$B86)</f>
        <v>244</v>
      </c>
      <c r="FB86" s="78">
        <f>AVERAGEIFS('WEEKLY DATA'!FB$11:FB$14576,'WEEKLY DATA'!$A$11:$A$14576,'MONTHLY DATA'!$A86,'WEEKLY DATA'!$B$11:$B$14576,'MONTHLY DATA'!$B86)</f>
        <v>239</v>
      </c>
      <c r="FC86" s="154">
        <f t="shared" si="95"/>
        <v>-1.6966580976863765E-2</v>
      </c>
      <c r="FD86" s="78">
        <f>AVERAGEIFS('WEEKLY DATA'!FD$11:FD$14576,'WEEKLY DATA'!$A$11:$A$14576,'MONTHLY DATA'!$A86,'WEEKLY DATA'!$B$11:$B$14576,'MONTHLY DATA'!$B86)</f>
        <v>459</v>
      </c>
      <c r="FE86" s="78">
        <f>AVERAGEIFS('WEEKLY DATA'!FE$11:FE$14576,'WEEKLY DATA'!$A$11:$A$14576,'MONTHLY DATA'!$A86,'WEEKLY DATA'!$B$11:$B$14576,'MONTHLY DATA'!$B86)</f>
        <v>469</v>
      </c>
      <c r="FF86" s="78">
        <f>AVERAGEIFS('WEEKLY DATA'!FF$11:FF$14576,'WEEKLY DATA'!$A$11:$A$14576,'MONTHLY DATA'!$A86,'WEEKLY DATA'!$B$11:$B$14576,'MONTHLY DATA'!$B86)</f>
        <v>464</v>
      </c>
      <c r="FG86" s="154">
        <f t="shared" si="96"/>
        <v>-1.0133333333333328E-2</v>
      </c>
      <c r="FH86" s="78">
        <f>AVERAGEIFS('WEEKLY DATA'!FH$11:FH$14576,'WEEKLY DATA'!$A$11:$A$14576,'MONTHLY DATA'!$A86,'WEEKLY DATA'!$B$11:$B$14576,'MONTHLY DATA'!$B86)</f>
        <v>292</v>
      </c>
      <c r="FI86" s="78">
        <f>AVERAGEIFS('WEEKLY DATA'!FI$11:FI$14576,'WEEKLY DATA'!$A$11:$A$14576,'MONTHLY DATA'!$A86,'WEEKLY DATA'!$B$11:$B$14576,'MONTHLY DATA'!$B86)</f>
        <v>302</v>
      </c>
      <c r="FJ86" s="78">
        <f>AVERAGEIFS('WEEKLY DATA'!FJ$11:FJ$14576,'WEEKLY DATA'!$A$11:$A$14576,'MONTHLY DATA'!$A86,'WEEKLY DATA'!$B$11:$B$14576,'MONTHLY DATA'!$B86)</f>
        <v>297</v>
      </c>
      <c r="FK86" s="154">
        <f t="shared" si="97"/>
        <v>6.7796610169490457E-3</v>
      </c>
      <c r="FL86" s="169">
        <f>AVERAGEIFS('WEEKLY DATA'!FL$11:FL$14576,'WEEKLY DATA'!$A$11:$A$14576,'MONTHLY DATA'!$A86,'WEEKLY DATA'!$B$11:$B$14576,'MONTHLY DATA'!$B86)</f>
        <v>229</v>
      </c>
      <c r="FM86" s="78">
        <f>AVERAGEIFS('WEEKLY DATA'!FM$11:FM$14576,'WEEKLY DATA'!$A$11:$A$14576,'MONTHLY DATA'!$A86,'WEEKLY DATA'!$B$11:$B$14576,'MONTHLY DATA'!$B86)</f>
        <v>239</v>
      </c>
      <c r="FN86" s="78">
        <f>AVERAGEIFS('WEEKLY DATA'!FN$11:FN$14576,'WEEKLY DATA'!$A$11:$A$14576,'MONTHLY DATA'!$A86,'WEEKLY DATA'!$B$11:$B$14576,'MONTHLY DATA'!$B86)</f>
        <v>234</v>
      </c>
      <c r="FO86" s="154">
        <f t="shared" si="98"/>
        <v>-3.7532133676092538E-2</v>
      </c>
      <c r="FP86" s="78">
        <f>AVERAGEIFS('WEEKLY DATA'!FP$11:FP$14576,'WEEKLY DATA'!$A$11:$A$14576,'MONTHLY DATA'!$A86,'WEEKLY DATA'!$B$11:$B$14576,'MONTHLY DATA'!$B86)</f>
        <v>261</v>
      </c>
      <c r="FQ86" s="78">
        <f>AVERAGEIFS('WEEKLY DATA'!FQ$11:FQ$14576,'WEEKLY DATA'!$A$11:$A$14576,'MONTHLY DATA'!$A86,'WEEKLY DATA'!$B$11:$B$14576,'MONTHLY DATA'!$B86)</f>
        <v>271</v>
      </c>
      <c r="FR86" s="78">
        <f>AVERAGEIFS('WEEKLY DATA'!FR$11:FR$14576,'WEEKLY DATA'!$A$11:$A$14576,'MONTHLY DATA'!$A86,'WEEKLY DATA'!$B$11:$B$14576,'MONTHLY DATA'!$B86)</f>
        <v>266</v>
      </c>
      <c r="FS86" s="154">
        <f t="shared" si="99"/>
        <v>-5.6074766355139749E-3</v>
      </c>
      <c r="FT86" s="78">
        <f>AVERAGEIFS('WEEKLY DATA'!FT$11:FT$14576,'WEEKLY DATA'!$A$11:$A$14576,'MONTHLY DATA'!$A86,'WEEKLY DATA'!$B$11:$B$14576,'MONTHLY DATA'!$B86)</f>
        <v>260</v>
      </c>
      <c r="FU86" s="78">
        <f>AVERAGEIFS('WEEKLY DATA'!FU$11:FU$14576,'WEEKLY DATA'!$A$11:$A$14576,'MONTHLY DATA'!$A86,'WEEKLY DATA'!$B$11:$B$14576,'MONTHLY DATA'!$B86)</f>
        <v>270</v>
      </c>
      <c r="FV86" s="78">
        <f>AVERAGEIFS('WEEKLY DATA'!FV$11:FV$14576,'WEEKLY DATA'!$A$11:$A$14576,'MONTHLY DATA'!$A86,'WEEKLY DATA'!$B$11:$B$14576,'MONTHLY DATA'!$B86)</f>
        <v>265</v>
      </c>
      <c r="FW86" s="154">
        <f t="shared" si="100"/>
        <v>-5.7777777777777817E-2</v>
      </c>
      <c r="FX86" s="78">
        <f>AVERAGEIFS('WEEKLY DATA'!FX$11:FX$14576,'WEEKLY DATA'!$A$11:$A$14576,'MONTHLY DATA'!$A86,'WEEKLY DATA'!$B$11:$B$14576,'MONTHLY DATA'!$B86)</f>
        <v>299</v>
      </c>
      <c r="FY86" s="78">
        <f>AVERAGEIFS('WEEKLY DATA'!FY$11:FY$14576,'WEEKLY DATA'!$A$11:$A$14576,'MONTHLY DATA'!$A86,'WEEKLY DATA'!$B$11:$B$14576,'MONTHLY DATA'!$B86)</f>
        <v>309</v>
      </c>
      <c r="FZ86" s="78">
        <f>AVERAGEIFS('WEEKLY DATA'!FZ$11:FZ$14576,'WEEKLY DATA'!$A$11:$A$14576,'MONTHLY DATA'!$A86,'WEEKLY DATA'!$B$11:$B$14576,'MONTHLY DATA'!$B86)</f>
        <v>304</v>
      </c>
      <c r="GA86" s="154">
        <f t="shared" si="101"/>
        <v>-2.914171656686626E-2</v>
      </c>
      <c r="GB86" s="78">
        <f>AVERAGEIFS('WEEKLY DATA'!GB$11:GB$14576,'WEEKLY DATA'!$A$11:$A$14576,'MONTHLY DATA'!$A86,'WEEKLY DATA'!$B$11:$B$14576,'MONTHLY DATA'!$B86)</f>
        <v>303</v>
      </c>
      <c r="GC86" s="78">
        <f>AVERAGEIFS('WEEKLY DATA'!GC$11:GC$14576,'WEEKLY DATA'!$A$11:$A$14576,'MONTHLY DATA'!$A86,'WEEKLY DATA'!$B$11:$B$14576,'MONTHLY DATA'!$B86)</f>
        <v>313</v>
      </c>
      <c r="GD86" s="78">
        <f>AVERAGEIFS('WEEKLY DATA'!GD$11:GD$14576,'WEEKLY DATA'!$A$11:$A$14576,'MONTHLY DATA'!$A86,'WEEKLY DATA'!$B$11:$B$14576,'MONTHLY DATA'!$B86)</f>
        <v>308</v>
      </c>
      <c r="GE86" s="154">
        <f t="shared" si="102"/>
        <v>-1.4399999999999968E-2</v>
      </c>
      <c r="GF86" s="169">
        <f>AVERAGEIFS('WEEKLY DATA'!GF$11:GF$14576,'WEEKLY DATA'!$A$11:$A$14576,'MONTHLY DATA'!$A86,'WEEKLY DATA'!$B$11:$B$14576,'MONTHLY DATA'!$B86)</f>
        <v>272</v>
      </c>
      <c r="GG86" s="78">
        <f>AVERAGEIFS('WEEKLY DATA'!GG$11:GG$14576,'WEEKLY DATA'!$A$11:$A$14576,'MONTHLY DATA'!$A86,'WEEKLY DATA'!$B$11:$B$14576,'MONTHLY DATA'!$B86)</f>
        <v>282</v>
      </c>
      <c r="GH86" s="78">
        <f>AVERAGEIFS('WEEKLY DATA'!GH$11:GH$14576,'WEEKLY DATA'!$A$11:$A$14576,'MONTHLY DATA'!$A86,'WEEKLY DATA'!$B$11:$B$14576,'MONTHLY DATA'!$B86)</f>
        <v>277</v>
      </c>
      <c r="GI86" s="154">
        <f t="shared" si="103"/>
        <v>-6.2780269058295701E-3</v>
      </c>
      <c r="GJ86" s="78">
        <f>AVERAGEIFS('WEEKLY DATA'!GJ$11:GJ$14576,'WEEKLY DATA'!$A$11:$A$14576,'MONTHLY DATA'!$A86,'WEEKLY DATA'!$B$11:$B$14576,'MONTHLY DATA'!$B86)</f>
        <v>287</v>
      </c>
      <c r="GK86" s="78">
        <f>AVERAGEIFS('WEEKLY DATA'!GK$11:GK$14576,'WEEKLY DATA'!$A$11:$A$14576,'MONTHLY DATA'!$A86,'WEEKLY DATA'!$B$11:$B$14576,'MONTHLY DATA'!$B86)</f>
        <v>297</v>
      </c>
      <c r="GL86" s="78">
        <f>AVERAGEIFS('WEEKLY DATA'!GL$11:GL$14576,'WEEKLY DATA'!$A$11:$A$14576,'MONTHLY DATA'!$A86,'WEEKLY DATA'!$B$11:$B$14576,'MONTHLY DATA'!$B86)</f>
        <v>292</v>
      </c>
      <c r="GM86" s="154">
        <f t="shared" si="104"/>
        <v>-1.2262156448202943E-2</v>
      </c>
      <c r="GN86" s="78">
        <f>AVERAGEIFS('WEEKLY DATA'!GN$11:GN$14576,'WEEKLY DATA'!$A$11:$A$14576,'MONTHLY DATA'!$A86,'WEEKLY DATA'!$B$11:$B$14576,'MONTHLY DATA'!$B86)</f>
        <v>453</v>
      </c>
      <c r="GO86" s="78">
        <f>AVERAGEIFS('WEEKLY DATA'!GO$11:GO$14576,'WEEKLY DATA'!$A$11:$A$14576,'MONTHLY DATA'!$A86,'WEEKLY DATA'!$B$11:$B$14576,'MONTHLY DATA'!$B86)</f>
        <v>463</v>
      </c>
      <c r="GP86" s="78">
        <f>AVERAGEIFS('WEEKLY DATA'!GP$11:GP$14576,'WEEKLY DATA'!$A$11:$A$14576,'MONTHLY DATA'!$A86,'WEEKLY DATA'!$B$11:$B$14576,'MONTHLY DATA'!$B86)</f>
        <v>458</v>
      </c>
      <c r="GQ86" s="154">
        <f t="shared" si="105"/>
        <v>-2.2933333333333361E-2</v>
      </c>
      <c r="GR86" s="78"/>
    </row>
    <row r="87" spans="1:200" ht="15.75" x14ac:dyDescent="0.25">
      <c r="A87">
        <f t="shared" si="55"/>
        <v>5</v>
      </c>
      <c r="B87">
        <f t="shared" si="56"/>
        <v>2016</v>
      </c>
      <c r="C87" s="86">
        <v>42491</v>
      </c>
      <c r="D87" s="78">
        <f>AVERAGEIFS('WEEKLY DATA'!D$11:D$14576,'WEEKLY DATA'!$A$11:$A$14576,'MONTHLY DATA'!$A87,'WEEKLY DATA'!$B$11:$B$14576,'MONTHLY DATA'!$B87)</f>
        <v>342.5</v>
      </c>
      <c r="E87" s="78">
        <f>AVERAGEIFS('WEEKLY DATA'!E$11:E$14576,'WEEKLY DATA'!$A$11:$A$14576,'MONTHLY DATA'!$A87,'WEEKLY DATA'!$B$11:$B$14576,'MONTHLY DATA'!$B87)</f>
        <v>352.5</v>
      </c>
      <c r="F87" s="78">
        <f>AVERAGEIFS('WEEKLY DATA'!F$11:F$14576,'WEEKLY DATA'!$A$11:$A$14576,'MONTHLY DATA'!$A87,'WEEKLY DATA'!$B$11:$B$14576,'MONTHLY DATA'!$B87)</f>
        <v>347.5</v>
      </c>
      <c r="G87" s="154">
        <f t="shared" si="57"/>
        <v>2.8106508875739733E-2</v>
      </c>
      <c r="H87" s="169">
        <f>AVERAGEIFS('WEEKLY DATA'!H$11:H$14576,'WEEKLY DATA'!$A$11:$A$14576,'MONTHLY DATA'!$A87,'WEEKLY DATA'!$B$11:$B$14576,'MONTHLY DATA'!$B87)</f>
        <v>401.25</v>
      </c>
      <c r="I87" s="78">
        <f>AVERAGEIFS('WEEKLY DATA'!I$11:I$14576,'WEEKLY DATA'!$A$11:$A$14576,'MONTHLY DATA'!$A87,'WEEKLY DATA'!$B$11:$B$14576,'MONTHLY DATA'!$B87)</f>
        <v>411.25</v>
      </c>
      <c r="J87" s="78">
        <f>AVERAGEIFS('WEEKLY DATA'!J$11:J$14576,'WEEKLY DATA'!$A$11:$A$14576,'MONTHLY DATA'!$A87,'WEEKLY DATA'!$B$11:$B$14576,'MONTHLY DATA'!$B87)</f>
        <v>406.25</v>
      </c>
      <c r="K87" s="154">
        <f t="shared" si="58"/>
        <v>6.0704960835509247E-2</v>
      </c>
      <c r="L87" s="169">
        <f>AVERAGEIFS('WEEKLY DATA'!L$11:L$14576,'WEEKLY DATA'!$A$11:$A$14576,'MONTHLY DATA'!$A87,'WEEKLY DATA'!$B$11:$B$14576,'MONTHLY DATA'!$B87)</f>
        <v>360</v>
      </c>
      <c r="M87" s="78">
        <f>AVERAGEIFS('WEEKLY DATA'!M$11:M$14576,'WEEKLY DATA'!$A$11:$A$14576,'MONTHLY DATA'!$A87,'WEEKLY DATA'!$B$11:$B$14576,'MONTHLY DATA'!$B87)</f>
        <v>370</v>
      </c>
      <c r="N87" s="78">
        <f>AVERAGEIFS('WEEKLY DATA'!N$11:N$14576,'WEEKLY DATA'!$A$11:$A$14576,'MONTHLY DATA'!$A87,'WEEKLY DATA'!$B$11:$B$14576,'MONTHLY DATA'!$B87)</f>
        <v>365</v>
      </c>
      <c r="O87" s="154">
        <f t="shared" si="59"/>
        <v>2.7472527472527375E-3</v>
      </c>
      <c r="P87" s="169">
        <f>AVERAGEIFS('WEEKLY DATA'!P$11:P$14576,'WEEKLY DATA'!$A$11:$A$14576,'MONTHLY DATA'!$A87,'WEEKLY DATA'!$B$11:$B$14576,'MONTHLY DATA'!$B87)</f>
        <v>293.75</v>
      </c>
      <c r="Q87" s="78">
        <f>AVERAGEIFS('WEEKLY DATA'!Q$11:Q$14576,'WEEKLY DATA'!$A$11:$A$14576,'MONTHLY DATA'!$A87,'WEEKLY DATA'!$B$11:$B$14576,'MONTHLY DATA'!$B87)</f>
        <v>303.75</v>
      </c>
      <c r="R87" s="78">
        <f>AVERAGEIFS('WEEKLY DATA'!R$11:R$14576,'WEEKLY DATA'!$A$11:$A$14576,'MONTHLY DATA'!$A87,'WEEKLY DATA'!$B$11:$B$14576,'MONTHLY DATA'!$B87)</f>
        <v>298.75</v>
      </c>
      <c r="S87" s="154">
        <f t="shared" si="60"/>
        <v>7.0788530465949906E-2</v>
      </c>
      <c r="T87" s="169">
        <f>AVERAGEIFS('WEEKLY DATA'!T$11:T$14576,'WEEKLY DATA'!$A$11:$A$14576,'MONTHLY DATA'!$A87,'WEEKLY DATA'!$B$11:$B$14576,'MONTHLY DATA'!$B87)</f>
        <v>281.25</v>
      </c>
      <c r="U87" s="78">
        <f>AVERAGEIFS('WEEKLY DATA'!U$11:U$14576,'WEEKLY DATA'!$A$11:$A$14576,'MONTHLY DATA'!$A87,'WEEKLY DATA'!$B$11:$B$14576,'MONTHLY DATA'!$B87)</f>
        <v>291.25</v>
      </c>
      <c r="V87" s="78">
        <f>AVERAGEIFS('WEEKLY DATA'!V$11:V$14576,'WEEKLY DATA'!$A$11:$A$14576,'MONTHLY DATA'!$A87,'WEEKLY DATA'!$B$11:$B$14576,'MONTHLY DATA'!$B87)</f>
        <v>286.25</v>
      </c>
      <c r="W87" s="154">
        <f t="shared" si="61"/>
        <v>6.4126394052044677E-2</v>
      </c>
      <c r="X87" s="169">
        <f>AVERAGEIFS('WEEKLY DATA'!X$11:X$14576,'WEEKLY DATA'!$A$11:$A$14576,'MONTHLY DATA'!$A87,'WEEKLY DATA'!$B$11:$B$14576,'MONTHLY DATA'!$B87)</f>
        <v>251.25</v>
      </c>
      <c r="Y87" s="78">
        <f>AVERAGEIFS('WEEKLY DATA'!Y$11:Y$14576,'WEEKLY DATA'!$A$11:$A$14576,'MONTHLY DATA'!$A87,'WEEKLY DATA'!$B$11:$B$14576,'MONTHLY DATA'!$B87)</f>
        <v>261.25</v>
      </c>
      <c r="Z87" s="78">
        <f>AVERAGEIFS('WEEKLY DATA'!Z$11:Z$14576,'WEEKLY DATA'!$A$11:$A$14576,'MONTHLY DATA'!$A87,'WEEKLY DATA'!$B$11:$B$14576,'MONTHLY DATA'!$B87)</f>
        <v>256.25</v>
      </c>
      <c r="AA87" s="154">
        <f t="shared" si="62"/>
        <v>9.9785407725321962E-2</v>
      </c>
      <c r="AB87" s="169">
        <f>AVERAGEIFS('WEEKLY DATA'!AB$11:AB$14576,'WEEKLY DATA'!$A$11:$A$14576,'MONTHLY DATA'!$A87,'WEEKLY DATA'!$B$11:$B$14576,'MONTHLY DATA'!$B87)</f>
        <v>295</v>
      </c>
      <c r="AC87" s="78">
        <f>AVERAGEIFS('WEEKLY DATA'!AC$11:AC$14576,'WEEKLY DATA'!$A$11:$A$14576,'MONTHLY DATA'!$A87,'WEEKLY DATA'!$B$11:$B$14576,'MONTHLY DATA'!$B87)</f>
        <v>305</v>
      </c>
      <c r="AD87" s="78">
        <f>AVERAGEIFS('WEEKLY DATA'!AD$11:AD$14576,'WEEKLY DATA'!$A$11:$A$14576,'MONTHLY DATA'!$A87,'WEEKLY DATA'!$B$11:$B$14576,'MONTHLY DATA'!$B87)</f>
        <v>300</v>
      </c>
      <c r="AE87" s="154">
        <f t="shared" si="63"/>
        <v>1.6949152542372836E-2</v>
      </c>
      <c r="AF87" s="169">
        <f>AVERAGEIFS('WEEKLY DATA'!AF$11:AF$14576,'WEEKLY DATA'!$A$11:$A$14576,'MONTHLY DATA'!$A87,'WEEKLY DATA'!$B$11:$B$14576,'MONTHLY DATA'!$B87)</f>
        <v>232.5</v>
      </c>
      <c r="AG87" s="78">
        <f>AVERAGEIFS('WEEKLY DATA'!AG$11:AG$14576,'WEEKLY DATA'!$A$11:$A$14576,'MONTHLY DATA'!$A87,'WEEKLY DATA'!$B$11:$B$14576,'MONTHLY DATA'!$B87)</f>
        <v>242.5</v>
      </c>
      <c r="AH87" s="78">
        <f>AVERAGEIFS('WEEKLY DATA'!AH$11:AH$14576,'WEEKLY DATA'!$A$11:$A$14576,'MONTHLY DATA'!$A87,'WEEKLY DATA'!$B$11:$B$14576,'MONTHLY DATA'!$B87)</f>
        <v>237.5</v>
      </c>
      <c r="AI87" s="154">
        <f t="shared" si="64"/>
        <v>0.10465116279069764</v>
      </c>
      <c r="AJ87" s="169">
        <f>AVERAGEIFS('WEEKLY DATA'!AJ$11:AJ$14576,'WEEKLY DATA'!$A$11:$A$14576,'MONTHLY DATA'!$A87,'WEEKLY DATA'!$B$11:$B$14576,'MONTHLY DATA'!$B87)</f>
        <v>302.5</v>
      </c>
      <c r="AK87" s="78">
        <f>AVERAGEIFS('WEEKLY DATA'!AK$11:AK$14576,'WEEKLY DATA'!$A$11:$A$14576,'MONTHLY DATA'!$A87,'WEEKLY DATA'!$B$11:$B$14576,'MONTHLY DATA'!$B87)</f>
        <v>312.5</v>
      </c>
      <c r="AL87" s="78">
        <f>AVERAGEIFS('WEEKLY DATA'!AL$11:AL$14576,'WEEKLY DATA'!$A$11:$A$14576,'MONTHLY DATA'!$A87,'WEEKLY DATA'!$B$11:$B$14576,'MONTHLY DATA'!$B87)</f>
        <v>307.5</v>
      </c>
      <c r="AM87" s="154">
        <f t="shared" si="65"/>
        <v>8.1967213114753079E-3</v>
      </c>
      <c r="AN87" s="169">
        <f>AVERAGEIFS('WEEKLY DATA'!AN$11:AN$14576,'WEEKLY DATA'!$A$11:$A$14576,'MONTHLY DATA'!$A87,'WEEKLY DATA'!$B$11:$B$14576,'MONTHLY DATA'!$B87)</f>
        <v>281.25</v>
      </c>
      <c r="AO87" s="78">
        <f>AVERAGEIFS('WEEKLY DATA'!AO$11:AO$14576,'WEEKLY DATA'!$A$11:$A$14576,'MONTHLY DATA'!$A87,'WEEKLY DATA'!$B$11:$B$14576,'MONTHLY DATA'!$B87)</f>
        <v>291.25</v>
      </c>
      <c r="AP87" s="78">
        <f>AVERAGEIFS('WEEKLY DATA'!AP$11:AP$14576,'WEEKLY DATA'!$A$11:$A$14576,'MONTHLY DATA'!$A87,'WEEKLY DATA'!$B$11:$B$14576,'MONTHLY DATA'!$B87)</f>
        <v>286.25</v>
      </c>
      <c r="AQ87" s="154">
        <f t="shared" si="66"/>
        <v>2.2321428571428603E-2</v>
      </c>
      <c r="AR87" s="169">
        <f>AVERAGEIFS('WEEKLY DATA'!AR$11:AR$14576,'WEEKLY DATA'!$A$11:$A$14576,'MONTHLY DATA'!$A87,'WEEKLY DATA'!$B$11:$B$14576,'MONTHLY DATA'!$B87)</f>
        <v>317.5</v>
      </c>
      <c r="AS87" s="78">
        <f>AVERAGEIFS('WEEKLY DATA'!AS$11:AS$14576,'WEEKLY DATA'!$A$11:$A$14576,'MONTHLY DATA'!$A87,'WEEKLY DATA'!$B$11:$B$14576,'MONTHLY DATA'!$B87)</f>
        <v>327.5</v>
      </c>
      <c r="AT87" s="78">
        <f>AVERAGEIFS('WEEKLY DATA'!AT$11:AT$14576,'WEEKLY DATA'!$A$11:$A$14576,'MONTHLY DATA'!$A87,'WEEKLY DATA'!$B$11:$B$14576,'MONTHLY DATA'!$B87)</f>
        <v>322.5</v>
      </c>
      <c r="AU87" s="154">
        <f t="shared" si="67"/>
        <v>-1.9756838905775065E-2</v>
      </c>
      <c r="AV87" s="169">
        <f>AVERAGEIFS('WEEKLY DATA'!AV$11:AV$14576,'WEEKLY DATA'!$A$11:$A$14576,'MONTHLY DATA'!$A87,'WEEKLY DATA'!$B$11:$B$14576,'MONTHLY DATA'!$B87)</f>
        <v>257.5</v>
      </c>
      <c r="AW87" s="78">
        <f>AVERAGEIFS('WEEKLY DATA'!AW$11:AW$14576,'WEEKLY DATA'!$A$11:$A$14576,'MONTHLY DATA'!$A87,'WEEKLY DATA'!$B$11:$B$14576,'MONTHLY DATA'!$B87)</f>
        <v>267.5</v>
      </c>
      <c r="AX87" s="78">
        <f>AVERAGEIFS('WEEKLY DATA'!AX$11:AX$14576,'WEEKLY DATA'!$A$11:$A$14576,'MONTHLY DATA'!$A87,'WEEKLY DATA'!$B$11:$B$14576,'MONTHLY DATA'!$B87)</f>
        <v>262.5</v>
      </c>
      <c r="AY87" s="154">
        <f t="shared" si="68"/>
        <v>2.1400778210116655E-2</v>
      </c>
      <c r="AZ87" s="169">
        <f>AVERAGEIFS('WEEKLY DATA'!AZ$11:AZ$14576,'WEEKLY DATA'!$A$11:$A$14576,'MONTHLY DATA'!$A87,'WEEKLY DATA'!$B$11:$B$14576,'MONTHLY DATA'!$B87)</f>
        <v>260</v>
      </c>
      <c r="BA87" s="78">
        <f>AVERAGEIFS('WEEKLY DATA'!BA$11:BA$14576,'WEEKLY DATA'!$A$11:$A$14576,'MONTHLY DATA'!$A87,'WEEKLY DATA'!$B$11:$B$14576,'MONTHLY DATA'!$B87)</f>
        <v>270</v>
      </c>
      <c r="BB87" s="78">
        <f>AVERAGEIFS('WEEKLY DATA'!BB$11:BB$14576,'WEEKLY DATA'!$A$11:$A$14576,'MONTHLY DATA'!$A87,'WEEKLY DATA'!$B$11:$B$14576,'MONTHLY DATA'!$B87)</f>
        <v>265</v>
      </c>
      <c r="BC87" s="154">
        <f t="shared" si="69"/>
        <v>-7.4906367041198685E-3</v>
      </c>
      <c r="BD87" s="169">
        <f>AVERAGEIFS('WEEKLY DATA'!BD$11:BD$14576,'WEEKLY DATA'!$A$11:$A$14576,'MONTHLY DATA'!$A87,'WEEKLY DATA'!$B$11:$B$14576,'MONTHLY DATA'!$B87)</f>
        <v>222.5</v>
      </c>
      <c r="BE87" s="78">
        <f>AVERAGEIFS('WEEKLY DATA'!BE$11:BE$14576,'WEEKLY DATA'!$A$11:$A$14576,'MONTHLY DATA'!$A87,'WEEKLY DATA'!$B$11:$B$14576,'MONTHLY DATA'!$B87)</f>
        <v>232.5</v>
      </c>
      <c r="BF87" s="78">
        <f>AVERAGEIFS('WEEKLY DATA'!BF$11:BF$14576,'WEEKLY DATA'!$A$11:$A$14576,'MONTHLY DATA'!$A87,'WEEKLY DATA'!$B$11:$B$14576,'MONTHLY DATA'!$B87)</f>
        <v>227.5</v>
      </c>
      <c r="BG87" s="154">
        <f t="shared" si="70"/>
        <v>-6.5502183406113135E-3</v>
      </c>
      <c r="BH87" s="169">
        <f>AVERAGEIFS('WEEKLY DATA'!BH$11:BH$14576,'WEEKLY DATA'!$A$11:$A$14576,'MONTHLY DATA'!$A87,'WEEKLY DATA'!$B$11:$B$14576,'MONTHLY DATA'!$B87)</f>
        <v>290</v>
      </c>
      <c r="BI87" s="78">
        <f>AVERAGEIFS('WEEKLY DATA'!BI$11:BI$14576,'WEEKLY DATA'!$A$11:$A$14576,'MONTHLY DATA'!$A87,'WEEKLY DATA'!$B$11:$B$14576,'MONTHLY DATA'!$B87)</f>
        <v>300</v>
      </c>
      <c r="BJ87" s="78">
        <f>AVERAGEIFS('WEEKLY DATA'!BJ$11:BJ$14576,'WEEKLY DATA'!$A$11:$A$14576,'MONTHLY DATA'!$A87,'WEEKLY DATA'!$B$11:$B$14576,'MONTHLY DATA'!$B87)</f>
        <v>295</v>
      </c>
      <c r="BK87" s="154">
        <f t="shared" si="71"/>
        <v>-6.7340067340067034E-3</v>
      </c>
      <c r="BL87" s="169">
        <f>AVERAGEIFS('WEEKLY DATA'!BL$11:BL$14576,'WEEKLY DATA'!$A$11:$A$14576,'MONTHLY DATA'!$A87,'WEEKLY DATA'!$B$11:$B$14576,'MONTHLY DATA'!$B87)</f>
        <v>227.5</v>
      </c>
      <c r="BM87" s="78">
        <f>AVERAGEIFS('WEEKLY DATA'!BM$11:BM$14576,'WEEKLY DATA'!$A$11:$A$14576,'MONTHLY DATA'!$A87,'WEEKLY DATA'!$B$11:$B$14576,'MONTHLY DATA'!$B87)</f>
        <v>237.5</v>
      </c>
      <c r="BN87" s="78">
        <f>AVERAGEIFS('WEEKLY DATA'!BN$11:BN$14576,'WEEKLY DATA'!$A$11:$A$14576,'MONTHLY DATA'!$A87,'WEEKLY DATA'!$B$11:$B$14576,'MONTHLY DATA'!$B87)</f>
        <v>232.5</v>
      </c>
      <c r="BO87" s="154">
        <f t="shared" si="72"/>
        <v>-6.9999999999999951E-2</v>
      </c>
      <c r="BP87" s="78">
        <f>AVERAGEIFS('WEEKLY DATA'!BP$11:BP$14576,'WEEKLY DATA'!$A$11:$A$14576,'MONTHLY DATA'!$A87,'WEEKLY DATA'!$B$11:$B$14576,'MONTHLY DATA'!$B87)</f>
        <v>303.75</v>
      </c>
      <c r="BQ87" s="78">
        <f>AVERAGEIFS('WEEKLY DATA'!BQ$11:BQ$14576,'WEEKLY DATA'!$A$11:$A$14576,'MONTHLY DATA'!$A87,'WEEKLY DATA'!$B$11:$B$14576,'MONTHLY DATA'!$B87)</f>
        <v>313.75</v>
      </c>
      <c r="BR87" s="78">
        <f>AVERAGEIFS('WEEKLY DATA'!BR$11:BR$14576,'WEEKLY DATA'!$A$11:$A$14576,'MONTHLY DATA'!$A87,'WEEKLY DATA'!$B$11:$B$14576,'MONTHLY DATA'!$B87)</f>
        <v>308.75</v>
      </c>
      <c r="BS87" s="154">
        <f t="shared" si="73"/>
        <v>5.7003257328989143E-3</v>
      </c>
      <c r="BT87" s="78">
        <f>AVERAGEIFS('WEEKLY DATA'!BT$11:BT$14576,'WEEKLY DATA'!$A$11:$A$14576,'MONTHLY DATA'!$A87,'WEEKLY DATA'!$B$11:$B$14576,'MONTHLY DATA'!$B87)</f>
        <v>267.5</v>
      </c>
      <c r="BU87" s="78">
        <f>AVERAGEIFS('WEEKLY DATA'!BU$11:BU$14576,'WEEKLY DATA'!$A$11:$A$14576,'MONTHLY DATA'!$A87,'WEEKLY DATA'!$B$11:$B$14576,'MONTHLY DATA'!$B87)</f>
        <v>277.5</v>
      </c>
      <c r="BV87" s="78">
        <f>AVERAGEIFS('WEEKLY DATA'!BV$11:BV$14576,'WEEKLY DATA'!$A$11:$A$14576,'MONTHLY DATA'!$A87,'WEEKLY DATA'!$B$11:$B$14576,'MONTHLY DATA'!$B87)</f>
        <v>272.5</v>
      </c>
      <c r="BW87" s="154">
        <f t="shared" si="74"/>
        <v>1.3011152416356975E-2</v>
      </c>
      <c r="BX87" s="78">
        <f>AVERAGEIFS('WEEKLY DATA'!BX$11:BX$14576,'WEEKLY DATA'!$A$11:$A$14576,'MONTHLY DATA'!$A87,'WEEKLY DATA'!$B$11:$B$14576,'MONTHLY DATA'!$B87)</f>
        <v>285</v>
      </c>
      <c r="BY87" s="78">
        <f>AVERAGEIFS('WEEKLY DATA'!BY$11:BY$14576,'WEEKLY DATA'!$A$11:$A$14576,'MONTHLY DATA'!$A87,'WEEKLY DATA'!$B$11:$B$14576,'MONTHLY DATA'!$B87)</f>
        <v>295</v>
      </c>
      <c r="BZ87" s="78">
        <f>AVERAGEIFS('WEEKLY DATA'!BZ$11:BZ$14576,'WEEKLY DATA'!$A$11:$A$14576,'MONTHLY DATA'!$A87,'WEEKLY DATA'!$B$11:$B$14576,'MONTHLY DATA'!$B87)</f>
        <v>290</v>
      </c>
      <c r="CA87" s="154">
        <f t="shared" si="75"/>
        <v>1.3986013986013957E-2</v>
      </c>
      <c r="CB87" s="78">
        <f>AVERAGEIFS('WEEKLY DATA'!CB$11:CB$14576,'WEEKLY DATA'!$A$11:$A$14576,'MONTHLY DATA'!$A87,'WEEKLY DATA'!$B$11:$B$14576,'MONTHLY DATA'!$B87)</f>
        <v>433.75</v>
      </c>
      <c r="CC87" s="78">
        <f>AVERAGEIFS('WEEKLY DATA'!CC$11:CC$14576,'WEEKLY DATA'!$A$11:$A$14576,'MONTHLY DATA'!$A87,'WEEKLY DATA'!$B$11:$B$14576,'MONTHLY DATA'!$B87)</f>
        <v>443.75</v>
      </c>
      <c r="CD87" s="78">
        <f>AVERAGEIFS('WEEKLY DATA'!CD$11:CD$14576,'WEEKLY DATA'!$A$11:$A$14576,'MONTHLY DATA'!$A87,'WEEKLY DATA'!$B$11:$B$14576,'MONTHLY DATA'!$B87)</f>
        <v>438.75</v>
      </c>
      <c r="CE87" s="154">
        <f t="shared" si="76"/>
        <v>1.7981438515081161E-2</v>
      </c>
      <c r="CF87" s="78">
        <f>AVERAGEIFS('WEEKLY DATA'!CF$11:CF$14576,'WEEKLY DATA'!$A$11:$A$14576,'MONTHLY DATA'!$A87,'WEEKLY DATA'!$B$11:$B$14576,'MONTHLY DATA'!$B87)</f>
        <v>275</v>
      </c>
      <c r="CG87" s="78">
        <f>AVERAGEIFS('WEEKLY DATA'!CG$11:CG$14576,'WEEKLY DATA'!$A$11:$A$14576,'MONTHLY DATA'!$A87,'WEEKLY DATA'!$B$11:$B$14576,'MONTHLY DATA'!$B87)</f>
        <v>285</v>
      </c>
      <c r="CH87" s="78">
        <f>AVERAGEIFS('WEEKLY DATA'!CH$11:CH$14576,'WEEKLY DATA'!$A$11:$A$14576,'MONTHLY DATA'!$A87,'WEEKLY DATA'!$B$11:$B$14576,'MONTHLY DATA'!$B87)</f>
        <v>280</v>
      </c>
      <c r="CI87" s="154">
        <f t="shared" si="77"/>
        <v>7.6923076923076872E-2</v>
      </c>
      <c r="CJ87" s="78">
        <f>AVERAGEIFS('WEEKLY DATA'!CJ$11:CJ$14576,'WEEKLY DATA'!$A$11:$A$14576,'MONTHLY DATA'!$A87,'WEEKLY DATA'!$B$11:$B$14576,'MONTHLY DATA'!$B87)</f>
        <v>236.25</v>
      </c>
      <c r="CK87" s="78">
        <f>AVERAGEIFS('WEEKLY DATA'!CK$11:CK$14576,'WEEKLY DATA'!$A$11:$A$14576,'MONTHLY DATA'!$A87,'WEEKLY DATA'!$B$11:$B$14576,'MONTHLY DATA'!$B87)</f>
        <v>246.25</v>
      </c>
      <c r="CL87" s="78">
        <f>AVERAGEIFS('WEEKLY DATA'!CL$11:CL$14576,'WEEKLY DATA'!$A$11:$A$14576,'MONTHLY DATA'!$A87,'WEEKLY DATA'!$B$11:$B$14576,'MONTHLY DATA'!$B87)</f>
        <v>241.25</v>
      </c>
      <c r="CM87" s="154">
        <f t="shared" si="78"/>
        <v>7.7008928571428603E-2</v>
      </c>
      <c r="CN87" s="78">
        <f>AVERAGEIFS('WEEKLY DATA'!CN$11:CN$14576,'WEEKLY DATA'!$A$11:$A$14576,'MONTHLY DATA'!$A87,'WEEKLY DATA'!$B$11:$B$14576,'MONTHLY DATA'!$B87)</f>
        <v>256.25</v>
      </c>
      <c r="CO87" s="78">
        <f>AVERAGEIFS('WEEKLY DATA'!CO$11:CO$14576,'WEEKLY DATA'!$A$11:$A$14576,'MONTHLY DATA'!$A87,'WEEKLY DATA'!$B$11:$B$14576,'MONTHLY DATA'!$B87)</f>
        <v>266.25</v>
      </c>
      <c r="CP87" s="78">
        <f>AVERAGEIFS('WEEKLY DATA'!CP$11:CP$14576,'WEEKLY DATA'!$A$11:$A$14576,'MONTHLY DATA'!$A87,'WEEKLY DATA'!$B$11:$B$14576,'MONTHLY DATA'!$B87)</f>
        <v>261.25</v>
      </c>
      <c r="CQ87" s="154">
        <f t="shared" si="79"/>
        <v>7.5102880658436177E-2</v>
      </c>
      <c r="CR87" s="78">
        <f>AVERAGEIFS('WEEKLY DATA'!CR$11:CR$14576,'WEEKLY DATA'!$A$11:$A$14576,'MONTHLY DATA'!$A87,'WEEKLY DATA'!$B$11:$B$14576,'MONTHLY DATA'!$B87)</f>
        <v>396.25</v>
      </c>
      <c r="CS87" s="78">
        <f>AVERAGEIFS('WEEKLY DATA'!CS$11:CS$14576,'WEEKLY DATA'!$A$11:$A$14576,'MONTHLY DATA'!$A87,'WEEKLY DATA'!$B$11:$B$14576,'MONTHLY DATA'!$B87)</f>
        <v>406.25</v>
      </c>
      <c r="CT87" s="78">
        <f>AVERAGEIFS('WEEKLY DATA'!CT$11:CT$14576,'WEEKLY DATA'!$A$11:$A$14576,'MONTHLY DATA'!$A87,'WEEKLY DATA'!$B$11:$B$14576,'MONTHLY DATA'!$B87)</f>
        <v>401.25</v>
      </c>
      <c r="CU87" s="154">
        <f t="shared" si="80"/>
        <v>6.2344139650871711E-4</v>
      </c>
      <c r="CV87" s="169">
        <f>AVERAGEIFS('WEEKLY DATA'!CV$11:CV$14576,'WEEKLY DATA'!$A$11:$A$14576,'MONTHLY DATA'!$A87,'WEEKLY DATA'!$B$11:$B$14576,'MONTHLY DATA'!$B87)</f>
        <v>307.5</v>
      </c>
      <c r="CW87" s="78">
        <f>AVERAGEIFS('WEEKLY DATA'!CW$11:CW$14576,'WEEKLY DATA'!$A$11:$A$14576,'MONTHLY DATA'!$A87,'WEEKLY DATA'!$B$11:$B$14576,'MONTHLY DATA'!$B87)</f>
        <v>317.5</v>
      </c>
      <c r="CX87" s="78">
        <f>AVERAGEIFS('WEEKLY DATA'!CX$11:CX$14576,'WEEKLY DATA'!$A$11:$A$14576,'MONTHLY DATA'!$A87,'WEEKLY DATA'!$B$11:$B$14576,'MONTHLY DATA'!$B87)</f>
        <v>312.5</v>
      </c>
      <c r="CY87" s="154">
        <f t="shared" si="81"/>
        <v>2.796052631578938E-2</v>
      </c>
      <c r="CZ87" s="169">
        <f>AVERAGEIFS('WEEKLY DATA'!CZ$11:CZ$14576,'WEEKLY DATA'!$A$11:$A$14576,'MONTHLY DATA'!$A87,'WEEKLY DATA'!$B$11:$B$14576,'MONTHLY DATA'!$B87)</f>
        <v>271.25</v>
      </c>
      <c r="DA87" s="78">
        <f>AVERAGEIFS('WEEKLY DATA'!DA$11:DA$14576,'WEEKLY DATA'!$A$11:$A$14576,'MONTHLY DATA'!$A87,'WEEKLY DATA'!$B$11:$B$14576,'MONTHLY DATA'!$B87)</f>
        <v>281.25</v>
      </c>
      <c r="DB87" s="78">
        <f>AVERAGEIFS('WEEKLY DATA'!DB$11:DB$14576,'WEEKLY DATA'!$A$11:$A$14576,'MONTHLY DATA'!$A87,'WEEKLY DATA'!$B$11:$B$14576,'MONTHLY DATA'!$B87)</f>
        <v>276.25</v>
      </c>
      <c r="DC87" s="154">
        <f t="shared" si="82"/>
        <v>4.2452830188679291E-2</v>
      </c>
      <c r="DD87" s="78">
        <f>AVERAGEIFS('WEEKLY DATA'!DD$11:DD$14576,'WEEKLY DATA'!$A$11:$A$14576,'MONTHLY DATA'!$A87,'WEEKLY DATA'!$B$11:$B$14576,'MONTHLY DATA'!$B87)</f>
        <v>291.25</v>
      </c>
      <c r="DE87" s="78">
        <f>AVERAGEIFS('WEEKLY DATA'!DE$11:DE$14576,'WEEKLY DATA'!$A$11:$A$14576,'MONTHLY DATA'!$A87,'WEEKLY DATA'!$B$11:$B$14576,'MONTHLY DATA'!$B87)</f>
        <v>301.25</v>
      </c>
      <c r="DF87" s="78">
        <f>AVERAGEIFS('WEEKLY DATA'!DF$11:DF$14576,'WEEKLY DATA'!$A$11:$A$14576,'MONTHLY DATA'!$A87,'WEEKLY DATA'!$B$11:$B$14576,'MONTHLY DATA'!$B87)</f>
        <v>296.25</v>
      </c>
      <c r="DG87" s="154">
        <f t="shared" si="83"/>
        <v>4.313380281690149E-2</v>
      </c>
      <c r="DH87" s="78">
        <f>AVERAGEIFS('WEEKLY DATA'!DH$11:DH$14576,'WEEKLY DATA'!$A$11:$A$14576,'MONTHLY DATA'!$A87,'WEEKLY DATA'!$B$11:$B$14576,'MONTHLY DATA'!$B87)</f>
        <v>402.5</v>
      </c>
      <c r="DI87" s="78">
        <f>AVERAGEIFS('WEEKLY DATA'!DI$11:DI$14576,'WEEKLY DATA'!$A$11:$A$14576,'MONTHLY DATA'!$A87,'WEEKLY DATA'!$B$11:$B$14576,'MONTHLY DATA'!$B87)</f>
        <v>412.5</v>
      </c>
      <c r="DJ87" s="78">
        <f>AVERAGEIFS('WEEKLY DATA'!DJ$11:DJ$14576,'WEEKLY DATA'!$A$11:$A$14576,'MONTHLY DATA'!$A87,'WEEKLY DATA'!$B$11:$B$14576,'MONTHLY DATA'!$B87)</f>
        <v>407.5</v>
      </c>
      <c r="DK87" s="154">
        <f t="shared" si="84"/>
        <v>-2.5119617224880431E-2</v>
      </c>
      <c r="DL87" s="169">
        <f>AVERAGEIFS('WEEKLY DATA'!DL$11:DL$14576,'WEEKLY DATA'!$A$11:$A$14576,'MONTHLY DATA'!$A87,'WEEKLY DATA'!$B$11:$B$14576,'MONTHLY DATA'!$B87)</f>
        <v>290</v>
      </c>
      <c r="DM87" s="78">
        <f>AVERAGEIFS('WEEKLY DATA'!DM$11:DM$14576,'WEEKLY DATA'!$A$11:$A$14576,'MONTHLY DATA'!$A87,'WEEKLY DATA'!$B$11:$B$14576,'MONTHLY DATA'!$B87)</f>
        <v>300</v>
      </c>
      <c r="DN87" s="78">
        <f>AVERAGEIFS('WEEKLY DATA'!DN$11:DN$14576,'WEEKLY DATA'!$A$11:$A$14576,'MONTHLY DATA'!$A87,'WEEKLY DATA'!$B$11:$B$14576,'MONTHLY DATA'!$B87)</f>
        <v>295</v>
      </c>
      <c r="DO87" s="154">
        <f t="shared" si="85"/>
        <v>2.076124567474058E-2</v>
      </c>
      <c r="DP87" s="78">
        <f>AVERAGEIFS('WEEKLY DATA'!DP$11:DP$14576,'WEEKLY DATA'!$A$11:$A$14576,'MONTHLY DATA'!$A87,'WEEKLY DATA'!$B$11:$B$14576,'MONTHLY DATA'!$B87)</f>
        <v>253.75</v>
      </c>
      <c r="DQ87" s="78">
        <f>AVERAGEIFS('WEEKLY DATA'!DQ$11:DQ$14576,'WEEKLY DATA'!$A$11:$A$14576,'MONTHLY DATA'!$A87,'WEEKLY DATA'!$B$11:$B$14576,'MONTHLY DATA'!$B87)</f>
        <v>263.75</v>
      </c>
      <c r="DR87" s="78">
        <f>AVERAGEIFS('WEEKLY DATA'!DR$11:DR$14576,'WEEKLY DATA'!$A$11:$A$14576,'MONTHLY DATA'!$A87,'WEEKLY DATA'!$B$11:$B$14576,'MONTHLY DATA'!$B87)</f>
        <v>258.75</v>
      </c>
      <c r="DS87" s="154">
        <f t="shared" si="86"/>
        <v>2.6785714285714191E-2</v>
      </c>
      <c r="DT87" s="78">
        <f>AVERAGEIFS('WEEKLY DATA'!DT$11:DT$14576,'WEEKLY DATA'!$A$11:$A$14576,'MONTHLY DATA'!$A87,'WEEKLY DATA'!$B$11:$B$14576,'MONTHLY DATA'!$B87)</f>
        <v>273.75</v>
      </c>
      <c r="DU87" s="78">
        <f>AVERAGEIFS('WEEKLY DATA'!DU$11:DU$14576,'WEEKLY DATA'!$A$11:$A$14576,'MONTHLY DATA'!$A87,'WEEKLY DATA'!$B$11:$B$14576,'MONTHLY DATA'!$B87)</f>
        <v>283.75</v>
      </c>
      <c r="DV87" s="78">
        <f>AVERAGEIFS('WEEKLY DATA'!DV$11:DV$14576,'WEEKLY DATA'!$A$11:$A$14576,'MONTHLY DATA'!$A87,'WEEKLY DATA'!$B$11:$B$14576,'MONTHLY DATA'!$B87)</f>
        <v>278.75</v>
      </c>
      <c r="DW87" s="154">
        <f t="shared" si="87"/>
        <v>3.240740740740744E-2</v>
      </c>
      <c r="DX87" s="78">
        <f>AVERAGEIFS('WEEKLY DATA'!DX$11:DX$14576,'WEEKLY DATA'!$A$11:$A$14576,'MONTHLY DATA'!$A87,'WEEKLY DATA'!$B$11:$B$14576,'MONTHLY DATA'!$B87)</f>
        <v>412.5</v>
      </c>
      <c r="DY87" s="78">
        <f>AVERAGEIFS('WEEKLY DATA'!DY$11:DY$14576,'WEEKLY DATA'!$A$11:$A$14576,'MONTHLY DATA'!$A87,'WEEKLY DATA'!$B$11:$B$14576,'MONTHLY DATA'!$B87)</f>
        <v>422.5</v>
      </c>
      <c r="DZ87" s="78">
        <f>AVERAGEIFS('WEEKLY DATA'!DZ$11:DZ$14576,'WEEKLY DATA'!$A$11:$A$14576,'MONTHLY DATA'!$A87,'WEEKLY DATA'!$B$11:$B$14576,'MONTHLY DATA'!$B87)</f>
        <v>417.5</v>
      </c>
      <c r="EA87" s="154">
        <f t="shared" si="88"/>
        <v>-2.4532710280373848E-2</v>
      </c>
      <c r="EB87" s="78">
        <f>AVERAGEIFS('WEEKLY DATA'!EB$11:EB$14576,'WEEKLY DATA'!$A$11:$A$14576,'MONTHLY DATA'!$A87,'WEEKLY DATA'!$B$11:$B$14576,'MONTHLY DATA'!$B87)</f>
        <v>282.5</v>
      </c>
      <c r="EC87" s="78">
        <f>AVERAGEIFS('WEEKLY DATA'!EC$11:EC$14576,'WEEKLY DATA'!$A$11:$A$14576,'MONTHLY DATA'!$A87,'WEEKLY DATA'!$B$11:$B$14576,'MONTHLY DATA'!$B87)</f>
        <v>292.5</v>
      </c>
      <c r="ED87" s="78">
        <f>AVERAGEIFS('WEEKLY DATA'!ED$11:ED$14576,'WEEKLY DATA'!$A$11:$A$14576,'MONTHLY DATA'!$A87,'WEEKLY DATA'!$B$11:$B$14576,'MONTHLY DATA'!$B87)</f>
        <v>287.5</v>
      </c>
      <c r="EE87" s="154">
        <f t="shared" si="89"/>
        <v>3.0465949820788429E-2</v>
      </c>
      <c r="EF87" s="169">
        <f>AVERAGEIFS('WEEKLY DATA'!EF$11:EF$14576,'WEEKLY DATA'!$A$11:$A$14576,'MONTHLY DATA'!$A87,'WEEKLY DATA'!$B$11:$B$14576,'MONTHLY DATA'!$B87)</f>
        <v>246.25</v>
      </c>
      <c r="EG87" s="78">
        <f>AVERAGEIFS('WEEKLY DATA'!EG$11:EG$14576,'WEEKLY DATA'!$A$11:$A$14576,'MONTHLY DATA'!$A87,'WEEKLY DATA'!$B$11:$B$14576,'MONTHLY DATA'!$B87)</f>
        <v>256.25</v>
      </c>
      <c r="EH87" s="78">
        <f>AVERAGEIFS('WEEKLY DATA'!EH$11:EH$14576,'WEEKLY DATA'!$A$11:$A$14576,'MONTHLY DATA'!$A87,'WEEKLY DATA'!$B$11:$B$14576,'MONTHLY DATA'!$B87)</f>
        <v>251.25</v>
      </c>
      <c r="EI87" s="154">
        <f t="shared" si="90"/>
        <v>3.8223140495867725E-2</v>
      </c>
      <c r="EJ87" s="78">
        <f>AVERAGEIFS('WEEKLY DATA'!EJ$11:EJ$14576,'WEEKLY DATA'!$A$11:$A$14576,'MONTHLY DATA'!$A87,'WEEKLY DATA'!$B$11:$B$14576,'MONTHLY DATA'!$B87)</f>
        <v>266.25</v>
      </c>
      <c r="EK87" s="78">
        <f>AVERAGEIFS('WEEKLY DATA'!EK$11:EK$14576,'WEEKLY DATA'!$A$11:$A$14576,'MONTHLY DATA'!$A87,'WEEKLY DATA'!$B$11:$B$14576,'MONTHLY DATA'!$B87)</f>
        <v>276.25</v>
      </c>
      <c r="EL87" s="78">
        <f>AVERAGEIFS('WEEKLY DATA'!EL$11:EL$14576,'WEEKLY DATA'!$A$11:$A$14576,'MONTHLY DATA'!$A87,'WEEKLY DATA'!$B$11:$B$14576,'MONTHLY DATA'!$B87)</f>
        <v>271.25</v>
      </c>
      <c r="EM87" s="154">
        <f t="shared" si="91"/>
        <v>4.3269230769230838E-2</v>
      </c>
      <c r="EN87" s="78">
        <f>AVERAGEIFS('WEEKLY DATA'!EN$11:EN$14576,'WEEKLY DATA'!$A$11:$A$14576,'MONTHLY DATA'!$A87,'WEEKLY DATA'!$B$11:$B$14576,'MONTHLY DATA'!$B87)</f>
        <v>390</v>
      </c>
      <c r="EO87" s="78">
        <f>AVERAGEIFS('WEEKLY DATA'!EO$11:EO$14576,'WEEKLY DATA'!$A$11:$A$14576,'MONTHLY DATA'!$A87,'WEEKLY DATA'!$B$11:$B$14576,'MONTHLY DATA'!$B87)</f>
        <v>400</v>
      </c>
      <c r="EP87" s="78">
        <f>AVERAGEIFS('WEEKLY DATA'!EP$11:EP$14576,'WEEKLY DATA'!$A$11:$A$14576,'MONTHLY DATA'!$A87,'WEEKLY DATA'!$B$11:$B$14576,'MONTHLY DATA'!$B87)</f>
        <v>395</v>
      </c>
      <c r="EQ87" s="154">
        <f t="shared" si="92"/>
        <v>3.1331592689294974E-2</v>
      </c>
      <c r="ER87" s="78">
        <f>AVERAGEIFS('WEEKLY DATA'!ER$11:ER$14576,'WEEKLY DATA'!$A$11:$A$14576,'MONTHLY DATA'!$A87,'WEEKLY DATA'!$B$11:$B$14576,'MONTHLY DATA'!$B87)</f>
        <v>268.75</v>
      </c>
      <c r="ES87" s="78">
        <f>AVERAGEIFS('WEEKLY DATA'!ES$11:ES$14576,'WEEKLY DATA'!$A$11:$A$14576,'MONTHLY DATA'!$A87,'WEEKLY DATA'!$B$11:$B$14576,'MONTHLY DATA'!$B87)</f>
        <v>278.75</v>
      </c>
      <c r="ET87" s="78">
        <f>AVERAGEIFS('WEEKLY DATA'!ET$11:ET$14576,'WEEKLY DATA'!$A$11:$A$14576,'MONTHLY DATA'!$A87,'WEEKLY DATA'!$B$11:$B$14576,'MONTHLY DATA'!$B87)</f>
        <v>273.75</v>
      </c>
      <c r="EU87" s="154">
        <f t="shared" si="93"/>
        <v>3.3018867924528239E-2</v>
      </c>
      <c r="EV87" s="78">
        <f>AVERAGEIFS('WEEKLY DATA'!EV$11:EV$14576,'WEEKLY DATA'!$A$11:$A$14576,'MONTHLY DATA'!$A87,'WEEKLY DATA'!$B$11:$B$14576,'MONTHLY DATA'!$B87)</f>
        <v>210</v>
      </c>
      <c r="EW87" s="78">
        <f>AVERAGEIFS('WEEKLY DATA'!EW$11:EW$14576,'WEEKLY DATA'!$A$11:$A$14576,'MONTHLY DATA'!$A87,'WEEKLY DATA'!$B$11:$B$14576,'MONTHLY DATA'!$B87)</f>
        <v>220</v>
      </c>
      <c r="EX87" s="78">
        <f>AVERAGEIFS('WEEKLY DATA'!EX$11:EX$14576,'WEEKLY DATA'!$A$11:$A$14576,'MONTHLY DATA'!$A87,'WEEKLY DATA'!$B$11:$B$14576,'MONTHLY DATA'!$B87)</f>
        <v>215</v>
      </c>
      <c r="EY87" s="154">
        <f t="shared" si="94"/>
        <v>2.8708133971291794E-2</v>
      </c>
      <c r="EZ87" s="78">
        <f>AVERAGEIFS('WEEKLY DATA'!EZ$11:EZ$14576,'WEEKLY DATA'!$A$11:$A$14576,'MONTHLY DATA'!$A87,'WEEKLY DATA'!$B$11:$B$14576,'MONTHLY DATA'!$B87)</f>
        <v>238.75</v>
      </c>
      <c r="FA87" s="78">
        <f>AVERAGEIFS('WEEKLY DATA'!FA$11:FA$14576,'WEEKLY DATA'!$A$11:$A$14576,'MONTHLY DATA'!$A87,'WEEKLY DATA'!$B$11:$B$14576,'MONTHLY DATA'!$B87)</f>
        <v>248.75</v>
      </c>
      <c r="FB87" s="78">
        <f>AVERAGEIFS('WEEKLY DATA'!FB$11:FB$14576,'WEEKLY DATA'!$A$11:$A$14576,'MONTHLY DATA'!$A87,'WEEKLY DATA'!$B$11:$B$14576,'MONTHLY DATA'!$B87)</f>
        <v>243.75</v>
      </c>
      <c r="FC87" s="154">
        <f t="shared" si="95"/>
        <v>1.9874476987447709E-2</v>
      </c>
      <c r="FD87" s="78">
        <f>AVERAGEIFS('WEEKLY DATA'!FD$11:FD$14576,'WEEKLY DATA'!$A$11:$A$14576,'MONTHLY DATA'!$A87,'WEEKLY DATA'!$B$11:$B$14576,'MONTHLY DATA'!$B87)</f>
        <v>455</v>
      </c>
      <c r="FE87" s="78">
        <f>AVERAGEIFS('WEEKLY DATA'!FE$11:FE$14576,'WEEKLY DATA'!$A$11:$A$14576,'MONTHLY DATA'!$A87,'WEEKLY DATA'!$B$11:$B$14576,'MONTHLY DATA'!$B87)</f>
        <v>465</v>
      </c>
      <c r="FF87" s="78">
        <f>AVERAGEIFS('WEEKLY DATA'!FF$11:FF$14576,'WEEKLY DATA'!$A$11:$A$14576,'MONTHLY DATA'!$A87,'WEEKLY DATA'!$B$11:$B$14576,'MONTHLY DATA'!$B87)</f>
        <v>460</v>
      </c>
      <c r="FG87" s="154">
        <f t="shared" si="96"/>
        <v>-8.6206896551723755E-3</v>
      </c>
      <c r="FH87" s="78">
        <f>AVERAGEIFS('WEEKLY DATA'!FH$11:FH$14576,'WEEKLY DATA'!$A$11:$A$14576,'MONTHLY DATA'!$A87,'WEEKLY DATA'!$B$11:$B$14576,'MONTHLY DATA'!$B87)</f>
        <v>297.5</v>
      </c>
      <c r="FI87" s="78">
        <f>AVERAGEIFS('WEEKLY DATA'!FI$11:FI$14576,'WEEKLY DATA'!$A$11:$A$14576,'MONTHLY DATA'!$A87,'WEEKLY DATA'!$B$11:$B$14576,'MONTHLY DATA'!$B87)</f>
        <v>307.5</v>
      </c>
      <c r="FJ87" s="78">
        <f>AVERAGEIFS('WEEKLY DATA'!FJ$11:FJ$14576,'WEEKLY DATA'!$A$11:$A$14576,'MONTHLY DATA'!$A87,'WEEKLY DATA'!$B$11:$B$14576,'MONTHLY DATA'!$B87)</f>
        <v>302.5</v>
      </c>
      <c r="FK87" s="154">
        <f t="shared" si="97"/>
        <v>1.8518518518518601E-2</v>
      </c>
      <c r="FL87" s="169">
        <f>AVERAGEIFS('WEEKLY DATA'!FL$11:FL$14576,'WEEKLY DATA'!$A$11:$A$14576,'MONTHLY DATA'!$A87,'WEEKLY DATA'!$B$11:$B$14576,'MONTHLY DATA'!$B87)</f>
        <v>240</v>
      </c>
      <c r="FM87" s="78">
        <f>AVERAGEIFS('WEEKLY DATA'!FM$11:FM$14576,'WEEKLY DATA'!$A$11:$A$14576,'MONTHLY DATA'!$A87,'WEEKLY DATA'!$B$11:$B$14576,'MONTHLY DATA'!$B87)</f>
        <v>250</v>
      </c>
      <c r="FN87" s="78">
        <f>AVERAGEIFS('WEEKLY DATA'!FN$11:FN$14576,'WEEKLY DATA'!$A$11:$A$14576,'MONTHLY DATA'!$A87,'WEEKLY DATA'!$B$11:$B$14576,'MONTHLY DATA'!$B87)</f>
        <v>245</v>
      </c>
      <c r="FO87" s="154">
        <f t="shared" si="98"/>
        <v>4.7008547008547064E-2</v>
      </c>
      <c r="FP87" s="78">
        <f>AVERAGEIFS('WEEKLY DATA'!FP$11:FP$14576,'WEEKLY DATA'!$A$11:$A$14576,'MONTHLY DATA'!$A87,'WEEKLY DATA'!$B$11:$B$14576,'MONTHLY DATA'!$B87)</f>
        <v>268.75</v>
      </c>
      <c r="FQ87" s="78">
        <f>AVERAGEIFS('WEEKLY DATA'!FQ$11:FQ$14576,'WEEKLY DATA'!$A$11:$A$14576,'MONTHLY DATA'!$A87,'WEEKLY DATA'!$B$11:$B$14576,'MONTHLY DATA'!$B87)</f>
        <v>278.75</v>
      </c>
      <c r="FR87" s="78">
        <f>AVERAGEIFS('WEEKLY DATA'!FR$11:FR$14576,'WEEKLY DATA'!$A$11:$A$14576,'MONTHLY DATA'!$A87,'WEEKLY DATA'!$B$11:$B$14576,'MONTHLY DATA'!$B87)</f>
        <v>273.75</v>
      </c>
      <c r="FS87" s="154">
        <f t="shared" si="99"/>
        <v>2.913533834586457E-2</v>
      </c>
      <c r="FT87" s="78">
        <f>AVERAGEIFS('WEEKLY DATA'!FT$11:FT$14576,'WEEKLY DATA'!$A$11:$A$14576,'MONTHLY DATA'!$A87,'WEEKLY DATA'!$B$11:$B$14576,'MONTHLY DATA'!$B87)</f>
        <v>245</v>
      </c>
      <c r="FU87" s="78">
        <f>AVERAGEIFS('WEEKLY DATA'!FU$11:FU$14576,'WEEKLY DATA'!$A$11:$A$14576,'MONTHLY DATA'!$A87,'WEEKLY DATA'!$B$11:$B$14576,'MONTHLY DATA'!$B87)</f>
        <v>255</v>
      </c>
      <c r="FV87" s="78">
        <f>AVERAGEIFS('WEEKLY DATA'!FV$11:FV$14576,'WEEKLY DATA'!$A$11:$A$14576,'MONTHLY DATA'!$A87,'WEEKLY DATA'!$B$11:$B$14576,'MONTHLY DATA'!$B87)</f>
        <v>250</v>
      </c>
      <c r="FW87" s="154">
        <f t="shared" si="100"/>
        <v>-5.6603773584905648E-2</v>
      </c>
      <c r="FX87" s="78">
        <f>AVERAGEIFS('WEEKLY DATA'!FX$11:FX$14576,'WEEKLY DATA'!$A$11:$A$14576,'MONTHLY DATA'!$A87,'WEEKLY DATA'!$B$11:$B$14576,'MONTHLY DATA'!$B87)</f>
        <v>312.5</v>
      </c>
      <c r="FY87" s="78">
        <f>AVERAGEIFS('WEEKLY DATA'!FY$11:FY$14576,'WEEKLY DATA'!$A$11:$A$14576,'MONTHLY DATA'!$A87,'WEEKLY DATA'!$B$11:$B$14576,'MONTHLY DATA'!$B87)</f>
        <v>322.5</v>
      </c>
      <c r="FZ87" s="78">
        <f>AVERAGEIFS('WEEKLY DATA'!FZ$11:FZ$14576,'WEEKLY DATA'!$A$11:$A$14576,'MONTHLY DATA'!$A87,'WEEKLY DATA'!$B$11:$B$14576,'MONTHLY DATA'!$B87)</f>
        <v>317.5</v>
      </c>
      <c r="GA87" s="154">
        <f t="shared" si="101"/>
        <v>4.4407894736842035E-2</v>
      </c>
      <c r="GB87" s="78">
        <f>AVERAGEIFS('WEEKLY DATA'!GB$11:GB$14576,'WEEKLY DATA'!$A$11:$A$14576,'MONTHLY DATA'!$A87,'WEEKLY DATA'!$B$11:$B$14576,'MONTHLY DATA'!$B87)</f>
        <v>332.5</v>
      </c>
      <c r="GC87" s="78">
        <f>AVERAGEIFS('WEEKLY DATA'!GC$11:GC$14576,'WEEKLY DATA'!$A$11:$A$14576,'MONTHLY DATA'!$A87,'WEEKLY DATA'!$B$11:$B$14576,'MONTHLY DATA'!$B87)</f>
        <v>342.5</v>
      </c>
      <c r="GD87" s="78">
        <f>AVERAGEIFS('WEEKLY DATA'!GD$11:GD$14576,'WEEKLY DATA'!$A$11:$A$14576,'MONTHLY DATA'!$A87,'WEEKLY DATA'!$B$11:$B$14576,'MONTHLY DATA'!$B87)</f>
        <v>337.5</v>
      </c>
      <c r="GE87" s="154">
        <f t="shared" si="102"/>
        <v>9.5779220779220742E-2</v>
      </c>
      <c r="GF87" s="169">
        <f>AVERAGEIFS('WEEKLY DATA'!GF$11:GF$14576,'WEEKLY DATA'!$A$11:$A$14576,'MONTHLY DATA'!$A87,'WEEKLY DATA'!$B$11:$B$14576,'MONTHLY DATA'!$B87)</f>
        <v>303.75</v>
      </c>
      <c r="GG87" s="78">
        <f>AVERAGEIFS('WEEKLY DATA'!GG$11:GG$14576,'WEEKLY DATA'!$A$11:$A$14576,'MONTHLY DATA'!$A87,'WEEKLY DATA'!$B$11:$B$14576,'MONTHLY DATA'!$B87)</f>
        <v>313.75</v>
      </c>
      <c r="GH87" s="78">
        <f>AVERAGEIFS('WEEKLY DATA'!GH$11:GH$14576,'WEEKLY DATA'!$A$11:$A$14576,'MONTHLY DATA'!$A87,'WEEKLY DATA'!$B$11:$B$14576,'MONTHLY DATA'!$B87)</f>
        <v>308.75</v>
      </c>
      <c r="GI87" s="154">
        <f t="shared" si="103"/>
        <v>0.11462093862815892</v>
      </c>
      <c r="GJ87" s="78">
        <f>AVERAGEIFS('WEEKLY DATA'!GJ$11:GJ$14576,'WEEKLY DATA'!$A$11:$A$14576,'MONTHLY DATA'!$A87,'WEEKLY DATA'!$B$11:$B$14576,'MONTHLY DATA'!$B87)</f>
        <v>317.5</v>
      </c>
      <c r="GK87" s="78">
        <f>AVERAGEIFS('WEEKLY DATA'!GK$11:GK$14576,'WEEKLY DATA'!$A$11:$A$14576,'MONTHLY DATA'!$A87,'WEEKLY DATA'!$B$11:$B$14576,'MONTHLY DATA'!$B87)</f>
        <v>327.5</v>
      </c>
      <c r="GL87" s="78">
        <f>AVERAGEIFS('WEEKLY DATA'!GL$11:GL$14576,'WEEKLY DATA'!$A$11:$A$14576,'MONTHLY DATA'!$A87,'WEEKLY DATA'!$B$11:$B$14576,'MONTHLY DATA'!$B87)</f>
        <v>322.5</v>
      </c>
      <c r="GM87" s="154">
        <f t="shared" si="104"/>
        <v>0.10445205479452047</v>
      </c>
      <c r="GN87" s="78">
        <f>AVERAGEIFS('WEEKLY DATA'!GN$11:GN$14576,'WEEKLY DATA'!$A$11:$A$14576,'MONTHLY DATA'!$A87,'WEEKLY DATA'!$B$11:$B$14576,'MONTHLY DATA'!$B87)</f>
        <v>442.5</v>
      </c>
      <c r="GO87" s="78">
        <f>AVERAGEIFS('WEEKLY DATA'!GO$11:GO$14576,'WEEKLY DATA'!$A$11:$A$14576,'MONTHLY DATA'!$A87,'WEEKLY DATA'!$B$11:$B$14576,'MONTHLY DATA'!$B87)</f>
        <v>452.5</v>
      </c>
      <c r="GP87" s="78">
        <f>AVERAGEIFS('WEEKLY DATA'!GP$11:GP$14576,'WEEKLY DATA'!$A$11:$A$14576,'MONTHLY DATA'!$A87,'WEEKLY DATA'!$B$11:$B$14576,'MONTHLY DATA'!$B87)</f>
        <v>447.5</v>
      </c>
      <c r="GQ87" s="154">
        <f t="shared" si="105"/>
        <v>-2.2925764192139764E-2</v>
      </c>
      <c r="GR87" s="78"/>
    </row>
    <row r="88" spans="1:200" ht="15.75" x14ac:dyDescent="0.25">
      <c r="A88">
        <f t="shared" si="55"/>
        <v>6</v>
      </c>
      <c r="B88">
        <f t="shared" si="56"/>
        <v>2016</v>
      </c>
      <c r="C88" s="86">
        <v>42522</v>
      </c>
      <c r="D88" s="78">
        <f>AVERAGEIFS('WEEKLY DATA'!D$11:D$14576,'WEEKLY DATA'!$A$11:$A$14576,'MONTHLY DATA'!$A88,'WEEKLY DATA'!$B$11:$B$14576,'MONTHLY DATA'!$B88)</f>
        <v>346.25</v>
      </c>
      <c r="E88" s="78">
        <f>AVERAGEIFS('WEEKLY DATA'!E$11:E$14576,'WEEKLY DATA'!$A$11:$A$14576,'MONTHLY DATA'!$A88,'WEEKLY DATA'!$B$11:$B$14576,'MONTHLY DATA'!$B88)</f>
        <v>356.25</v>
      </c>
      <c r="F88" s="78">
        <f>AVERAGEIFS('WEEKLY DATA'!F$11:F$14576,'WEEKLY DATA'!$A$11:$A$14576,'MONTHLY DATA'!$A88,'WEEKLY DATA'!$B$11:$B$14576,'MONTHLY DATA'!$B88)</f>
        <v>351.25</v>
      </c>
      <c r="G88" s="154">
        <f t="shared" si="57"/>
        <v>1.0791366906474753E-2</v>
      </c>
      <c r="H88" s="169">
        <f>AVERAGEIFS('WEEKLY DATA'!H$11:H$14576,'WEEKLY DATA'!$A$11:$A$14576,'MONTHLY DATA'!$A88,'WEEKLY DATA'!$B$11:$B$14576,'MONTHLY DATA'!$B88)</f>
        <v>408.75</v>
      </c>
      <c r="I88" s="78">
        <f>AVERAGEIFS('WEEKLY DATA'!I$11:I$14576,'WEEKLY DATA'!$A$11:$A$14576,'MONTHLY DATA'!$A88,'WEEKLY DATA'!$B$11:$B$14576,'MONTHLY DATA'!$B88)</f>
        <v>418.75</v>
      </c>
      <c r="J88" s="78">
        <f>AVERAGEIFS('WEEKLY DATA'!J$11:J$14576,'WEEKLY DATA'!$A$11:$A$14576,'MONTHLY DATA'!$A88,'WEEKLY DATA'!$B$11:$B$14576,'MONTHLY DATA'!$B88)</f>
        <v>413.75</v>
      </c>
      <c r="K88" s="154">
        <f t="shared" si="58"/>
        <v>1.8461538461538529E-2</v>
      </c>
      <c r="L88" s="169">
        <f>AVERAGEIFS('WEEKLY DATA'!L$11:L$14576,'WEEKLY DATA'!$A$11:$A$14576,'MONTHLY DATA'!$A88,'WEEKLY DATA'!$B$11:$B$14576,'MONTHLY DATA'!$B88)</f>
        <v>360</v>
      </c>
      <c r="M88" s="78">
        <f>AVERAGEIFS('WEEKLY DATA'!M$11:M$14576,'WEEKLY DATA'!$A$11:$A$14576,'MONTHLY DATA'!$A88,'WEEKLY DATA'!$B$11:$B$14576,'MONTHLY DATA'!$B88)</f>
        <v>370</v>
      </c>
      <c r="N88" s="78">
        <f>AVERAGEIFS('WEEKLY DATA'!N$11:N$14576,'WEEKLY DATA'!$A$11:$A$14576,'MONTHLY DATA'!$A88,'WEEKLY DATA'!$B$11:$B$14576,'MONTHLY DATA'!$B88)</f>
        <v>365</v>
      </c>
      <c r="O88" s="154">
        <f t="shared" si="59"/>
        <v>0</v>
      </c>
      <c r="P88" s="169">
        <f>AVERAGEIFS('WEEKLY DATA'!P$11:P$14576,'WEEKLY DATA'!$A$11:$A$14576,'MONTHLY DATA'!$A88,'WEEKLY DATA'!$B$11:$B$14576,'MONTHLY DATA'!$B88)</f>
        <v>296.25</v>
      </c>
      <c r="Q88" s="78">
        <f>AVERAGEIFS('WEEKLY DATA'!Q$11:Q$14576,'WEEKLY DATA'!$A$11:$A$14576,'MONTHLY DATA'!$A88,'WEEKLY DATA'!$B$11:$B$14576,'MONTHLY DATA'!$B88)</f>
        <v>306.25</v>
      </c>
      <c r="R88" s="78">
        <f>AVERAGEIFS('WEEKLY DATA'!R$11:R$14576,'WEEKLY DATA'!$A$11:$A$14576,'MONTHLY DATA'!$A88,'WEEKLY DATA'!$B$11:$B$14576,'MONTHLY DATA'!$B88)</f>
        <v>301.25</v>
      </c>
      <c r="S88" s="154">
        <f t="shared" si="60"/>
        <v>8.3682008368199945E-3</v>
      </c>
      <c r="T88" s="169">
        <f>AVERAGEIFS('WEEKLY DATA'!T$11:T$14576,'WEEKLY DATA'!$A$11:$A$14576,'MONTHLY DATA'!$A88,'WEEKLY DATA'!$B$11:$B$14576,'MONTHLY DATA'!$B88)</f>
        <v>286.25</v>
      </c>
      <c r="U88" s="78">
        <f>AVERAGEIFS('WEEKLY DATA'!U$11:U$14576,'WEEKLY DATA'!$A$11:$A$14576,'MONTHLY DATA'!$A88,'WEEKLY DATA'!$B$11:$B$14576,'MONTHLY DATA'!$B88)</f>
        <v>296.25</v>
      </c>
      <c r="V88" s="78">
        <f>AVERAGEIFS('WEEKLY DATA'!V$11:V$14576,'WEEKLY DATA'!$A$11:$A$14576,'MONTHLY DATA'!$A88,'WEEKLY DATA'!$B$11:$B$14576,'MONTHLY DATA'!$B88)</f>
        <v>291.25</v>
      </c>
      <c r="W88" s="154">
        <f t="shared" si="61"/>
        <v>1.7467248908296984E-2</v>
      </c>
      <c r="X88" s="169">
        <f>AVERAGEIFS('WEEKLY DATA'!X$11:X$14576,'WEEKLY DATA'!$A$11:$A$14576,'MONTHLY DATA'!$A88,'WEEKLY DATA'!$B$11:$B$14576,'MONTHLY DATA'!$B88)</f>
        <v>258.75</v>
      </c>
      <c r="Y88" s="78">
        <f>AVERAGEIFS('WEEKLY DATA'!Y$11:Y$14576,'WEEKLY DATA'!$A$11:$A$14576,'MONTHLY DATA'!$A88,'WEEKLY DATA'!$B$11:$B$14576,'MONTHLY DATA'!$B88)</f>
        <v>268.75</v>
      </c>
      <c r="Z88" s="78">
        <f>AVERAGEIFS('WEEKLY DATA'!Z$11:Z$14576,'WEEKLY DATA'!$A$11:$A$14576,'MONTHLY DATA'!$A88,'WEEKLY DATA'!$B$11:$B$14576,'MONTHLY DATA'!$B88)</f>
        <v>263.75</v>
      </c>
      <c r="AA88" s="154">
        <f t="shared" si="62"/>
        <v>2.9268292682926855E-2</v>
      </c>
      <c r="AB88" s="169">
        <f>AVERAGEIFS('WEEKLY DATA'!AB$11:AB$14576,'WEEKLY DATA'!$A$11:$A$14576,'MONTHLY DATA'!$A88,'WEEKLY DATA'!$B$11:$B$14576,'MONTHLY DATA'!$B88)</f>
        <v>300</v>
      </c>
      <c r="AC88" s="78">
        <f>AVERAGEIFS('WEEKLY DATA'!AC$11:AC$14576,'WEEKLY DATA'!$A$11:$A$14576,'MONTHLY DATA'!$A88,'WEEKLY DATA'!$B$11:$B$14576,'MONTHLY DATA'!$B88)</f>
        <v>310</v>
      </c>
      <c r="AD88" s="78">
        <f>AVERAGEIFS('WEEKLY DATA'!AD$11:AD$14576,'WEEKLY DATA'!$A$11:$A$14576,'MONTHLY DATA'!$A88,'WEEKLY DATA'!$B$11:$B$14576,'MONTHLY DATA'!$B88)</f>
        <v>305</v>
      </c>
      <c r="AE88" s="154">
        <f t="shared" si="63"/>
        <v>1.6666666666666607E-2</v>
      </c>
      <c r="AF88" s="169">
        <f>AVERAGEIFS('WEEKLY DATA'!AF$11:AF$14576,'WEEKLY DATA'!$A$11:$A$14576,'MONTHLY DATA'!$A88,'WEEKLY DATA'!$B$11:$B$14576,'MONTHLY DATA'!$B88)</f>
        <v>241.25</v>
      </c>
      <c r="AG88" s="78">
        <f>AVERAGEIFS('WEEKLY DATA'!AG$11:AG$14576,'WEEKLY DATA'!$A$11:$A$14576,'MONTHLY DATA'!$A88,'WEEKLY DATA'!$B$11:$B$14576,'MONTHLY DATA'!$B88)</f>
        <v>251.25</v>
      </c>
      <c r="AH88" s="78">
        <f>AVERAGEIFS('WEEKLY DATA'!AH$11:AH$14576,'WEEKLY DATA'!$A$11:$A$14576,'MONTHLY DATA'!$A88,'WEEKLY DATA'!$B$11:$B$14576,'MONTHLY DATA'!$B88)</f>
        <v>246.25</v>
      </c>
      <c r="AI88" s="154">
        <f t="shared" si="64"/>
        <v>3.6842105263157787E-2</v>
      </c>
      <c r="AJ88" s="169">
        <f>AVERAGEIFS('WEEKLY DATA'!AJ$11:AJ$14576,'WEEKLY DATA'!$A$11:$A$14576,'MONTHLY DATA'!$A88,'WEEKLY DATA'!$B$11:$B$14576,'MONTHLY DATA'!$B88)</f>
        <v>302.5</v>
      </c>
      <c r="AK88" s="78">
        <f>AVERAGEIFS('WEEKLY DATA'!AK$11:AK$14576,'WEEKLY DATA'!$A$11:$A$14576,'MONTHLY DATA'!$A88,'WEEKLY DATA'!$B$11:$B$14576,'MONTHLY DATA'!$B88)</f>
        <v>312.5</v>
      </c>
      <c r="AL88" s="78">
        <f>AVERAGEIFS('WEEKLY DATA'!AL$11:AL$14576,'WEEKLY DATA'!$A$11:$A$14576,'MONTHLY DATA'!$A88,'WEEKLY DATA'!$B$11:$B$14576,'MONTHLY DATA'!$B88)</f>
        <v>307.5</v>
      </c>
      <c r="AM88" s="154">
        <f t="shared" si="65"/>
        <v>0</v>
      </c>
      <c r="AN88" s="169">
        <f>AVERAGEIFS('WEEKLY DATA'!AN$11:AN$14576,'WEEKLY DATA'!$A$11:$A$14576,'MONTHLY DATA'!$A88,'WEEKLY DATA'!$B$11:$B$14576,'MONTHLY DATA'!$B88)</f>
        <v>276.25</v>
      </c>
      <c r="AO88" s="78">
        <f>AVERAGEIFS('WEEKLY DATA'!AO$11:AO$14576,'WEEKLY DATA'!$A$11:$A$14576,'MONTHLY DATA'!$A88,'WEEKLY DATA'!$B$11:$B$14576,'MONTHLY DATA'!$B88)</f>
        <v>286.25</v>
      </c>
      <c r="AP88" s="78">
        <f>AVERAGEIFS('WEEKLY DATA'!AP$11:AP$14576,'WEEKLY DATA'!$A$11:$A$14576,'MONTHLY DATA'!$A88,'WEEKLY DATA'!$B$11:$B$14576,'MONTHLY DATA'!$B88)</f>
        <v>281.25</v>
      </c>
      <c r="AQ88" s="154">
        <f t="shared" si="66"/>
        <v>-1.7467248908296984E-2</v>
      </c>
      <c r="AR88" s="169">
        <f>AVERAGEIFS('WEEKLY DATA'!AR$11:AR$14576,'WEEKLY DATA'!$A$11:$A$14576,'MONTHLY DATA'!$A88,'WEEKLY DATA'!$B$11:$B$14576,'MONTHLY DATA'!$B88)</f>
        <v>311.25</v>
      </c>
      <c r="AS88" s="78">
        <f>AVERAGEIFS('WEEKLY DATA'!AS$11:AS$14576,'WEEKLY DATA'!$A$11:$A$14576,'MONTHLY DATA'!$A88,'WEEKLY DATA'!$B$11:$B$14576,'MONTHLY DATA'!$B88)</f>
        <v>321.25</v>
      </c>
      <c r="AT88" s="78">
        <f>AVERAGEIFS('WEEKLY DATA'!AT$11:AT$14576,'WEEKLY DATA'!$A$11:$A$14576,'MONTHLY DATA'!$A88,'WEEKLY DATA'!$B$11:$B$14576,'MONTHLY DATA'!$B88)</f>
        <v>316.25</v>
      </c>
      <c r="AU88" s="154">
        <f t="shared" si="67"/>
        <v>-1.9379844961240345E-2</v>
      </c>
      <c r="AV88" s="169">
        <f>AVERAGEIFS('WEEKLY DATA'!AV$11:AV$14576,'WEEKLY DATA'!$A$11:$A$14576,'MONTHLY DATA'!$A88,'WEEKLY DATA'!$B$11:$B$14576,'MONTHLY DATA'!$B88)</f>
        <v>265</v>
      </c>
      <c r="AW88" s="78">
        <f>AVERAGEIFS('WEEKLY DATA'!AW$11:AW$14576,'WEEKLY DATA'!$A$11:$A$14576,'MONTHLY DATA'!$A88,'WEEKLY DATA'!$B$11:$B$14576,'MONTHLY DATA'!$B88)</f>
        <v>275</v>
      </c>
      <c r="AX88" s="78">
        <f>AVERAGEIFS('WEEKLY DATA'!AX$11:AX$14576,'WEEKLY DATA'!$A$11:$A$14576,'MONTHLY DATA'!$A88,'WEEKLY DATA'!$B$11:$B$14576,'MONTHLY DATA'!$B88)</f>
        <v>270</v>
      </c>
      <c r="AY88" s="154">
        <f t="shared" si="68"/>
        <v>2.857142857142847E-2</v>
      </c>
      <c r="AZ88" s="169">
        <f>AVERAGEIFS('WEEKLY DATA'!AZ$11:AZ$14576,'WEEKLY DATA'!$A$11:$A$14576,'MONTHLY DATA'!$A88,'WEEKLY DATA'!$B$11:$B$14576,'MONTHLY DATA'!$B88)</f>
        <v>267.5</v>
      </c>
      <c r="BA88" s="78">
        <f>AVERAGEIFS('WEEKLY DATA'!BA$11:BA$14576,'WEEKLY DATA'!$A$11:$A$14576,'MONTHLY DATA'!$A88,'WEEKLY DATA'!$B$11:$B$14576,'MONTHLY DATA'!$B88)</f>
        <v>277.5</v>
      </c>
      <c r="BB88" s="78">
        <f>AVERAGEIFS('WEEKLY DATA'!BB$11:BB$14576,'WEEKLY DATA'!$A$11:$A$14576,'MONTHLY DATA'!$A88,'WEEKLY DATA'!$B$11:$B$14576,'MONTHLY DATA'!$B88)</f>
        <v>272.5</v>
      </c>
      <c r="BC88" s="154">
        <f t="shared" si="69"/>
        <v>2.8301886792452935E-2</v>
      </c>
      <c r="BD88" s="169">
        <f>AVERAGEIFS('WEEKLY DATA'!BD$11:BD$14576,'WEEKLY DATA'!$A$11:$A$14576,'MONTHLY DATA'!$A88,'WEEKLY DATA'!$B$11:$B$14576,'MONTHLY DATA'!$B88)</f>
        <v>218.75</v>
      </c>
      <c r="BE88" s="78">
        <f>AVERAGEIFS('WEEKLY DATA'!BE$11:BE$14576,'WEEKLY DATA'!$A$11:$A$14576,'MONTHLY DATA'!$A88,'WEEKLY DATA'!$B$11:$B$14576,'MONTHLY DATA'!$B88)</f>
        <v>228.75</v>
      </c>
      <c r="BF88" s="78">
        <f>AVERAGEIFS('WEEKLY DATA'!BF$11:BF$14576,'WEEKLY DATA'!$A$11:$A$14576,'MONTHLY DATA'!$A88,'WEEKLY DATA'!$B$11:$B$14576,'MONTHLY DATA'!$B88)</f>
        <v>223.75</v>
      </c>
      <c r="BG88" s="154">
        <f t="shared" si="70"/>
        <v>-1.6483516483516536E-2</v>
      </c>
      <c r="BH88" s="169">
        <f>AVERAGEIFS('WEEKLY DATA'!BH$11:BH$14576,'WEEKLY DATA'!$A$11:$A$14576,'MONTHLY DATA'!$A88,'WEEKLY DATA'!$B$11:$B$14576,'MONTHLY DATA'!$B88)</f>
        <v>297.5</v>
      </c>
      <c r="BI88" s="78">
        <f>AVERAGEIFS('WEEKLY DATA'!BI$11:BI$14576,'WEEKLY DATA'!$A$11:$A$14576,'MONTHLY DATA'!$A88,'WEEKLY DATA'!$B$11:$B$14576,'MONTHLY DATA'!$B88)</f>
        <v>307.5</v>
      </c>
      <c r="BJ88" s="78">
        <f>AVERAGEIFS('WEEKLY DATA'!BJ$11:BJ$14576,'WEEKLY DATA'!$A$11:$A$14576,'MONTHLY DATA'!$A88,'WEEKLY DATA'!$B$11:$B$14576,'MONTHLY DATA'!$B88)</f>
        <v>302.5</v>
      </c>
      <c r="BK88" s="154">
        <f t="shared" si="71"/>
        <v>2.5423728813559254E-2</v>
      </c>
      <c r="BL88" s="169">
        <f>AVERAGEIFS('WEEKLY DATA'!BL$11:BL$14576,'WEEKLY DATA'!$A$11:$A$14576,'MONTHLY DATA'!$A88,'WEEKLY DATA'!$B$11:$B$14576,'MONTHLY DATA'!$B88)</f>
        <v>223.75</v>
      </c>
      <c r="BM88" s="78">
        <f>AVERAGEIFS('WEEKLY DATA'!BM$11:BM$14576,'WEEKLY DATA'!$A$11:$A$14576,'MONTHLY DATA'!$A88,'WEEKLY DATA'!$B$11:$B$14576,'MONTHLY DATA'!$B88)</f>
        <v>233.75</v>
      </c>
      <c r="BN88" s="78">
        <f>AVERAGEIFS('WEEKLY DATA'!BN$11:BN$14576,'WEEKLY DATA'!$A$11:$A$14576,'MONTHLY DATA'!$A88,'WEEKLY DATA'!$B$11:$B$14576,'MONTHLY DATA'!$B88)</f>
        <v>228.75</v>
      </c>
      <c r="BO88" s="154">
        <f t="shared" si="72"/>
        <v>-1.6129032258064502E-2</v>
      </c>
      <c r="BP88" s="78">
        <f>AVERAGEIFS('WEEKLY DATA'!BP$11:BP$14576,'WEEKLY DATA'!$A$11:$A$14576,'MONTHLY DATA'!$A88,'WEEKLY DATA'!$B$11:$B$14576,'MONTHLY DATA'!$B88)</f>
        <v>312.5</v>
      </c>
      <c r="BQ88" s="78">
        <f>AVERAGEIFS('WEEKLY DATA'!BQ$11:BQ$14576,'WEEKLY DATA'!$A$11:$A$14576,'MONTHLY DATA'!$A88,'WEEKLY DATA'!$B$11:$B$14576,'MONTHLY DATA'!$B88)</f>
        <v>322.5</v>
      </c>
      <c r="BR88" s="78">
        <f>AVERAGEIFS('WEEKLY DATA'!BR$11:BR$14576,'WEEKLY DATA'!$A$11:$A$14576,'MONTHLY DATA'!$A88,'WEEKLY DATA'!$B$11:$B$14576,'MONTHLY DATA'!$B88)</f>
        <v>317.5</v>
      </c>
      <c r="BS88" s="154">
        <f t="shared" si="73"/>
        <v>2.8340080971659853E-2</v>
      </c>
      <c r="BT88" s="78">
        <f>AVERAGEIFS('WEEKLY DATA'!BT$11:BT$14576,'WEEKLY DATA'!$A$11:$A$14576,'MONTHLY DATA'!$A88,'WEEKLY DATA'!$B$11:$B$14576,'MONTHLY DATA'!$B88)</f>
        <v>263.75</v>
      </c>
      <c r="BU88" s="78">
        <f>AVERAGEIFS('WEEKLY DATA'!BU$11:BU$14576,'WEEKLY DATA'!$A$11:$A$14576,'MONTHLY DATA'!$A88,'WEEKLY DATA'!$B$11:$B$14576,'MONTHLY DATA'!$B88)</f>
        <v>273.75</v>
      </c>
      <c r="BV88" s="78">
        <f>AVERAGEIFS('WEEKLY DATA'!BV$11:BV$14576,'WEEKLY DATA'!$A$11:$A$14576,'MONTHLY DATA'!$A88,'WEEKLY DATA'!$B$11:$B$14576,'MONTHLY DATA'!$B88)</f>
        <v>268.75</v>
      </c>
      <c r="BW88" s="154">
        <f t="shared" si="74"/>
        <v>-1.3761467889908285E-2</v>
      </c>
      <c r="BX88" s="78">
        <f>AVERAGEIFS('WEEKLY DATA'!BX$11:BX$14576,'WEEKLY DATA'!$A$11:$A$14576,'MONTHLY DATA'!$A88,'WEEKLY DATA'!$B$11:$B$14576,'MONTHLY DATA'!$B88)</f>
        <v>287.5</v>
      </c>
      <c r="BY88" s="78">
        <f>AVERAGEIFS('WEEKLY DATA'!BY$11:BY$14576,'WEEKLY DATA'!$A$11:$A$14576,'MONTHLY DATA'!$A88,'WEEKLY DATA'!$B$11:$B$14576,'MONTHLY DATA'!$B88)</f>
        <v>297.5</v>
      </c>
      <c r="BZ88" s="78">
        <f>AVERAGEIFS('WEEKLY DATA'!BZ$11:BZ$14576,'WEEKLY DATA'!$A$11:$A$14576,'MONTHLY DATA'!$A88,'WEEKLY DATA'!$B$11:$B$14576,'MONTHLY DATA'!$B88)</f>
        <v>292.5</v>
      </c>
      <c r="CA88" s="154">
        <f t="shared" si="75"/>
        <v>8.6206896551723755E-3</v>
      </c>
      <c r="CB88" s="78">
        <f>AVERAGEIFS('WEEKLY DATA'!CB$11:CB$14576,'WEEKLY DATA'!$A$11:$A$14576,'MONTHLY DATA'!$A88,'WEEKLY DATA'!$B$11:$B$14576,'MONTHLY DATA'!$B88)</f>
        <v>441.25</v>
      </c>
      <c r="CC88" s="78">
        <f>AVERAGEIFS('WEEKLY DATA'!CC$11:CC$14576,'WEEKLY DATA'!$A$11:$A$14576,'MONTHLY DATA'!$A88,'WEEKLY DATA'!$B$11:$B$14576,'MONTHLY DATA'!$B88)</f>
        <v>451.25</v>
      </c>
      <c r="CD88" s="78">
        <f>AVERAGEIFS('WEEKLY DATA'!CD$11:CD$14576,'WEEKLY DATA'!$A$11:$A$14576,'MONTHLY DATA'!$A88,'WEEKLY DATA'!$B$11:$B$14576,'MONTHLY DATA'!$B88)</f>
        <v>446.25</v>
      </c>
      <c r="CE88" s="154">
        <f t="shared" si="76"/>
        <v>1.7094017094017033E-2</v>
      </c>
      <c r="CF88" s="78">
        <f>AVERAGEIFS('WEEKLY DATA'!CF$11:CF$14576,'WEEKLY DATA'!$A$11:$A$14576,'MONTHLY DATA'!$A88,'WEEKLY DATA'!$B$11:$B$14576,'MONTHLY DATA'!$B88)</f>
        <v>278.75</v>
      </c>
      <c r="CG88" s="78">
        <f>AVERAGEIFS('WEEKLY DATA'!CG$11:CG$14576,'WEEKLY DATA'!$A$11:$A$14576,'MONTHLY DATA'!$A88,'WEEKLY DATA'!$B$11:$B$14576,'MONTHLY DATA'!$B88)</f>
        <v>288.75</v>
      </c>
      <c r="CH88" s="78">
        <f>AVERAGEIFS('WEEKLY DATA'!CH$11:CH$14576,'WEEKLY DATA'!$A$11:$A$14576,'MONTHLY DATA'!$A88,'WEEKLY DATA'!$B$11:$B$14576,'MONTHLY DATA'!$B88)</f>
        <v>283.75</v>
      </c>
      <c r="CI88" s="154">
        <f t="shared" si="77"/>
        <v>1.3392857142857206E-2</v>
      </c>
      <c r="CJ88" s="78">
        <f>AVERAGEIFS('WEEKLY DATA'!CJ$11:CJ$14576,'WEEKLY DATA'!$A$11:$A$14576,'MONTHLY DATA'!$A88,'WEEKLY DATA'!$B$11:$B$14576,'MONTHLY DATA'!$B88)</f>
        <v>235</v>
      </c>
      <c r="CK88" s="78">
        <f>AVERAGEIFS('WEEKLY DATA'!CK$11:CK$14576,'WEEKLY DATA'!$A$11:$A$14576,'MONTHLY DATA'!$A88,'WEEKLY DATA'!$B$11:$B$14576,'MONTHLY DATA'!$B88)</f>
        <v>245</v>
      </c>
      <c r="CL88" s="78">
        <f>AVERAGEIFS('WEEKLY DATA'!CL$11:CL$14576,'WEEKLY DATA'!$A$11:$A$14576,'MONTHLY DATA'!$A88,'WEEKLY DATA'!$B$11:$B$14576,'MONTHLY DATA'!$B88)</f>
        <v>240</v>
      </c>
      <c r="CM88" s="154">
        <f t="shared" si="78"/>
        <v>-5.1813471502590858E-3</v>
      </c>
      <c r="CN88" s="78">
        <f>AVERAGEIFS('WEEKLY DATA'!CN$11:CN$14576,'WEEKLY DATA'!$A$11:$A$14576,'MONTHLY DATA'!$A88,'WEEKLY DATA'!$B$11:$B$14576,'MONTHLY DATA'!$B88)</f>
        <v>258.75</v>
      </c>
      <c r="CO88" s="78">
        <f>AVERAGEIFS('WEEKLY DATA'!CO$11:CO$14576,'WEEKLY DATA'!$A$11:$A$14576,'MONTHLY DATA'!$A88,'WEEKLY DATA'!$B$11:$B$14576,'MONTHLY DATA'!$B88)</f>
        <v>268.75</v>
      </c>
      <c r="CP88" s="78">
        <f>AVERAGEIFS('WEEKLY DATA'!CP$11:CP$14576,'WEEKLY DATA'!$A$11:$A$14576,'MONTHLY DATA'!$A88,'WEEKLY DATA'!$B$11:$B$14576,'MONTHLY DATA'!$B88)</f>
        <v>263.75</v>
      </c>
      <c r="CQ88" s="154">
        <f t="shared" si="79"/>
        <v>9.5693779904306719E-3</v>
      </c>
      <c r="CR88" s="78">
        <f>AVERAGEIFS('WEEKLY DATA'!CR$11:CR$14576,'WEEKLY DATA'!$A$11:$A$14576,'MONTHLY DATA'!$A88,'WEEKLY DATA'!$B$11:$B$14576,'MONTHLY DATA'!$B88)</f>
        <v>411.25</v>
      </c>
      <c r="CS88" s="78">
        <f>AVERAGEIFS('WEEKLY DATA'!CS$11:CS$14576,'WEEKLY DATA'!$A$11:$A$14576,'MONTHLY DATA'!$A88,'WEEKLY DATA'!$B$11:$B$14576,'MONTHLY DATA'!$B88)</f>
        <v>421.25</v>
      </c>
      <c r="CT88" s="78">
        <f>AVERAGEIFS('WEEKLY DATA'!CT$11:CT$14576,'WEEKLY DATA'!$A$11:$A$14576,'MONTHLY DATA'!$A88,'WEEKLY DATA'!$B$11:$B$14576,'MONTHLY DATA'!$B88)</f>
        <v>416.25</v>
      </c>
      <c r="CU88" s="154">
        <f t="shared" si="80"/>
        <v>3.7383177570093462E-2</v>
      </c>
      <c r="CV88" s="169">
        <f>AVERAGEIFS('WEEKLY DATA'!CV$11:CV$14576,'WEEKLY DATA'!$A$11:$A$14576,'MONTHLY DATA'!$A88,'WEEKLY DATA'!$B$11:$B$14576,'MONTHLY DATA'!$B88)</f>
        <v>312.5</v>
      </c>
      <c r="CW88" s="78">
        <f>AVERAGEIFS('WEEKLY DATA'!CW$11:CW$14576,'WEEKLY DATA'!$A$11:$A$14576,'MONTHLY DATA'!$A88,'WEEKLY DATA'!$B$11:$B$14576,'MONTHLY DATA'!$B88)</f>
        <v>322.5</v>
      </c>
      <c r="CX88" s="78">
        <f>AVERAGEIFS('WEEKLY DATA'!CX$11:CX$14576,'WEEKLY DATA'!$A$11:$A$14576,'MONTHLY DATA'!$A88,'WEEKLY DATA'!$B$11:$B$14576,'MONTHLY DATA'!$B88)</f>
        <v>317.5</v>
      </c>
      <c r="CY88" s="154">
        <f t="shared" si="81"/>
        <v>1.6000000000000014E-2</v>
      </c>
      <c r="CZ88" s="169">
        <f>AVERAGEIFS('WEEKLY DATA'!CZ$11:CZ$14576,'WEEKLY DATA'!$A$11:$A$14576,'MONTHLY DATA'!$A88,'WEEKLY DATA'!$B$11:$B$14576,'MONTHLY DATA'!$B88)</f>
        <v>270</v>
      </c>
      <c r="DA88" s="78">
        <f>AVERAGEIFS('WEEKLY DATA'!DA$11:DA$14576,'WEEKLY DATA'!$A$11:$A$14576,'MONTHLY DATA'!$A88,'WEEKLY DATA'!$B$11:$B$14576,'MONTHLY DATA'!$B88)</f>
        <v>280</v>
      </c>
      <c r="DB88" s="78">
        <f>AVERAGEIFS('WEEKLY DATA'!DB$11:DB$14576,'WEEKLY DATA'!$A$11:$A$14576,'MONTHLY DATA'!$A88,'WEEKLY DATA'!$B$11:$B$14576,'MONTHLY DATA'!$B88)</f>
        <v>275</v>
      </c>
      <c r="DC88" s="154">
        <f t="shared" si="82"/>
        <v>-4.5248868778280382E-3</v>
      </c>
      <c r="DD88" s="78">
        <f>AVERAGEIFS('WEEKLY DATA'!DD$11:DD$14576,'WEEKLY DATA'!$A$11:$A$14576,'MONTHLY DATA'!$A88,'WEEKLY DATA'!$B$11:$B$14576,'MONTHLY DATA'!$B88)</f>
        <v>291.25</v>
      </c>
      <c r="DE88" s="78">
        <f>AVERAGEIFS('WEEKLY DATA'!DE$11:DE$14576,'WEEKLY DATA'!$A$11:$A$14576,'MONTHLY DATA'!$A88,'WEEKLY DATA'!$B$11:$B$14576,'MONTHLY DATA'!$B88)</f>
        <v>301.25</v>
      </c>
      <c r="DF88" s="78">
        <f>AVERAGEIFS('WEEKLY DATA'!DF$11:DF$14576,'WEEKLY DATA'!$A$11:$A$14576,'MONTHLY DATA'!$A88,'WEEKLY DATA'!$B$11:$B$14576,'MONTHLY DATA'!$B88)</f>
        <v>296.25</v>
      </c>
      <c r="DG88" s="154">
        <f t="shared" si="83"/>
        <v>0</v>
      </c>
      <c r="DH88" s="78">
        <f>AVERAGEIFS('WEEKLY DATA'!DH$11:DH$14576,'WEEKLY DATA'!$A$11:$A$14576,'MONTHLY DATA'!$A88,'WEEKLY DATA'!$B$11:$B$14576,'MONTHLY DATA'!$B88)</f>
        <v>426.25</v>
      </c>
      <c r="DI88" s="78">
        <f>AVERAGEIFS('WEEKLY DATA'!DI$11:DI$14576,'WEEKLY DATA'!$A$11:$A$14576,'MONTHLY DATA'!$A88,'WEEKLY DATA'!$B$11:$B$14576,'MONTHLY DATA'!$B88)</f>
        <v>436.25</v>
      </c>
      <c r="DJ88" s="78">
        <f>AVERAGEIFS('WEEKLY DATA'!DJ$11:DJ$14576,'WEEKLY DATA'!$A$11:$A$14576,'MONTHLY DATA'!$A88,'WEEKLY DATA'!$B$11:$B$14576,'MONTHLY DATA'!$B88)</f>
        <v>431.25</v>
      </c>
      <c r="DK88" s="154">
        <f t="shared" si="84"/>
        <v>5.8282208588957163E-2</v>
      </c>
      <c r="DL88" s="169">
        <f>AVERAGEIFS('WEEKLY DATA'!DL$11:DL$14576,'WEEKLY DATA'!$A$11:$A$14576,'MONTHLY DATA'!$A88,'WEEKLY DATA'!$B$11:$B$14576,'MONTHLY DATA'!$B88)</f>
        <v>286.25</v>
      </c>
      <c r="DM88" s="78">
        <f>AVERAGEIFS('WEEKLY DATA'!DM$11:DM$14576,'WEEKLY DATA'!$A$11:$A$14576,'MONTHLY DATA'!$A88,'WEEKLY DATA'!$B$11:$B$14576,'MONTHLY DATA'!$B88)</f>
        <v>296.25</v>
      </c>
      <c r="DN88" s="78">
        <f>AVERAGEIFS('WEEKLY DATA'!DN$11:DN$14576,'WEEKLY DATA'!$A$11:$A$14576,'MONTHLY DATA'!$A88,'WEEKLY DATA'!$B$11:$B$14576,'MONTHLY DATA'!$B88)</f>
        <v>291.25</v>
      </c>
      <c r="DO88" s="154">
        <f t="shared" si="85"/>
        <v>-1.2711864406779627E-2</v>
      </c>
      <c r="DP88" s="78">
        <f>AVERAGEIFS('WEEKLY DATA'!DP$11:DP$14576,'WEEKLY DATA'!$A$11:$A$14576,'MONTHLY DATA'!$A88,'WEEKLY DATA'!$B$11:$B$14576,'MONTHLY DATA'!$B88)</f>
        <v>243.75</v>
      </c>
      <c r="DQ88" s="78">
        <f>AVERAGEIFS('WEEKLY DATA'!DQ$11:DQ$14576,'WEEKLY DATA'!$A$11:$A$14576,'MONTHLY DATA'!$A88,'WEEKLY DATA'!$B$11:$B$14576,'MONTHLY DATA'!$B88)</f>
        <v>253.75</v>
      </c>
      <c r="DR88" s="78">
        <f>AVERAGEIFS('WEEKLY DATA'!DR$11:DR$14576,'WEEKLY DATA'!$A$11:$A$14576,'MONTHLY DATA'!$A88,'WEEKLY DATA'!$B$11:$B$14576,'MONTHLY DATA'!$B88)</f>
        <v>248.75</v>
      </c>
      <c r="DS88" s="154">
        <f t="shared" si="86"/>
        <v>-3.8647342995169032E-2</v>
      </c>
      <c r="DT88" s="78">
        <f>AVERAGEIFS('WEEKLY DATA'!DT$11:DT$14576,'WEEKLY DATA'!$A$11:$A$14576,'MONTHLY DATA'!$A88,'WEEKLY DATA'!$B$11:$B$14576,'MONTHLY DATA'!$B88)</f>
        <v>265</v>
      </c>
      <c r="DU88" s="78">
        <f>AVERAGEIFS('WEEKLY DATA'!DU$11:DU$14576,'WEEKLY DATA'!$A$11:$A$14576,'MONTHLY DATA'!$A88,'WEEKLY DATA'!$B$11:$B$14576,'MONTHLY DATA'!$B88)</f>
        <v>275</v>
      </c>
      <c r="DV88" s="78">
        <f>AVERAGEIFS('WEEKLY DATA'!DV$11:DV$14576,'WEEKLY DATA'!$A$11:$A$14576,'MONTHLY DATA'!$A88,'WEEKLY DATA'!$B$11:$B$14576,'MONTHLY DATA'!$B88)</f>
        <v>270</v>
      </c>
      <c r="DW88" s="154">
        <f t="shared" si="87"/>
        <v>-3.1390134529147962E-2</v>
      </c>
      <c r="DX88" s="78">
        <f>AVERAGEIFS('WEEKLY DATA'!DX$11:DX$14576,'WEEKLY DATA'!$A$11:$A$14576,'MONTHLY DATA'!$A88,'WEEKLY DATA'!$B$11:$B$14576,'MONTHLY DATA'!$B88)</f>
        <v>436.25</v>
      </c>
      <c r="DY88" s="78">
        <f>AVERAGEIFS('WEEKLY DATA'!DY$11:DY$14576,'WEEKLY DATA'!$A$11:$A$14576,'MONTHLY DATA'!$A88,'WEEKLY DATA'!$B$11:$B$14576,'MONTHLY DATA'!$B88)</f>
        <v>446.25</v>
      </c>
      <c r="DZ88" s="78">
        <f>AVERAGEIFS('WEEKLY DATA'!DZ$11:DZ$14576,'WEEKLY DATA'!$A$11:$A$14576,'MONTHLY DATA'!$A88,'WEEKLY DATA'!$B$11:$B$14576,'MONTHLY DATA'!$B88)</f>
        <v>441.25</v>
      </c>
      <c r="EA88" s="154">
        <f t="shared" si="88"/>
        <v>5.6886227544910239E-2</v>
      </c>
      <c r="EB88" s="78">
        <f>AVERAGEIFS('WEEKLY DATA'!EB$11:EB$14576,'WEEKLY DATA'!$A$11:$A$14576,'MONTHLY DATA'!$A88,'WEEKLY DATA'!$B$11:$B$14576,'MONTHLY DATA'!$B88)</f>
        <v>285</v>
      </c>
      <c r="EC88" s="78">
        <f>AVERAGEIFS('WEEKLY DATA'!EC$11:EC$14576,'WEEKLY DATA'!$A$11:$A$14576,'MONTHLY DATA'!$A88,'WEEKLY DATA'!$B$11:$B$14576,'MONTHLY DATA'!$B88)</f>
        <v>295</v>
      </c>
      <c r="ED88" s="78">
        <f>AVERAGEIFS('WEEKLY DATA'!ED$11:ED$14576,'WEEKLY DATA'!$A$11:$A$14576,'MONTHLY DATA'!$A88,'WEEKLY DATA'!$B$11:$B$14576,'MONTHLY DATA'!$B88)</f>
        <v>290</v>
      </c>
      <c r="EE88" s="154">
        <f t="shared" si="89"/>
        <v>8.6956521739129933E-3</v>
      </c>
      <c r="EF88" s="169">
        <f>AVERAGEIFS('WEEKLY DATA'!EF$11:EF$14576,'WEEKLY DATA'!$A$11:$A$14576,'MONTHLY DATA'!$A88,'WEEKLY DATA'!$B$11:$B$14576,'MONTHLY DATA'!$B88)</f>
        <v>242.5</v>
      </c>
      <c r="EG88" s="78">
        <f>AVERAGEIFS('WEEKLY DATA'!EG$11:EG$14576,'WEEKLY DATA'!$A$11:$A$14576,'MONTHLY DATA'!$A88,'WEEKLY DATA'!$B$11:$B$14576,'MONTHLY DATA'!$B88)</f>
        <v>252.5</v>
      </c>
      <c r="EH88" s="78">
        <f>AVERAGEIFS('WEEKLY DATA'!EH$11:EH$14576,'WEEKLY DATA'!$A$11:$A$14576,'MONTHLY DATA'!$A88,'WEEKLY DATA'!$B$11:$B$14576,'MONTHLY DATA'!$B88)</f>
        <v>247.5</v>
      </c>
      <c r="EI88" s="154">
        <f t="shared" si="90"/>
        <v>-1.4925373134328401E-2</v>
      </c>
      <c r="EJ88" s="78">
        <f>AVERAGEIFS('WEEKLY DATA'!EJ$11:EJ$14576,'WEEKLY DATA'!$A$11:$A$14576,'MONTHLY DATA'!$A88,'WEEKLY DATA'!$B$11:$B$14576,'MONTHLY DATA'!$B88)</f>
        <v>263.75</v>
      </c>
      <c r="EK88" s="78">
        <f>AVERAGEIFS('WEEKLY DATA'!EK$11:EK$14576,'WEEKLY DATA'!$A$11:$A$14576,'MONTHLY DATA'!$A88,'WEEKLY DATA'!$B$11:$B$14576,'MONTHLY DATA'!$B88)</f>
        <v>273.75</v>
      </c>
      <c r="EL88" s="78">
        <f>AVERAGEIFS('WEEKLY DATA'!EL$11:EL$14576,'WEEKLY DATA'!$A$11:$A$14576,'MONTHLY DATA'!$A88,'WEEKLY DATA'!$B$11:$B$14576,'MONTHLY DATA'!$B88)</f>
        <v>268.75</v>
      </c>
      <c r="EM88" s="154">
        <f t="shared" si="91"/>
        <v>-9.2165898617511122E-3</v>
      </c>
      <c r="EN88" s="78">
        <f>AVERAGEIFS('WEEKLY DATA'!EN$11:EN$14576,'WEEKLY DATA'!$A$11:$A$14576,'MONTHLY DATA'!$A88,'WEEKLY DATA'!$B$11:$B$14576,'MONTHLY DATA'!$B88)</f>
        <v>397.5</v>
      </c>
      <c r="EO88" s="78">
        <f>AVERAGEIFS('WEEKLY DATA'!EO$11:EO$14576,'WEEKLY DATA'!$A$11:$A$14576,'MONTHLY DATA'!$A88,'WEEKLY DATA'!$B$11:$B$14576,'MONTHLY DATA'!$B88)</f>
        <v>407.5</v>
      </c>
      <c r="EP88" s="78">
        <f>AVERAGEIFS('WEEKLY DATA'!EP$11:EP$14576,'WEEKLY DATA'!$A$11:$A$14576,'MONTHLY DATA'!$A88,'WEEKLY DATA'!$B$11:$B$14576,'MONTHLY DATA'!$B88)</f>
        <v>402.5</v>
      </c>
      <c r="EQ88" s="154">
        <f t="shared" si="92"/>
        <v>1.8987341772152E-2</v>
      </c>
      <c r="ER88" s="78">
        <f>AVERAGEIFS('WEEKLY DATA'!ER$11:ER$14576,'WEEKLY DATA'!$A$11:$A$14576,'MONTHLY DATA'!$A88,'WEEKLY DATA'!$B$11:$B$14576,'MONTHLY DATA'!$B88)</f>
        <v>276.25</v>
      </c>
      <c r="ES88" s="78">
        <f>AVERAGEIFS('WEEKLY DATA'!ES$11:ES$14576,'WEEKLY DATA'!$A$11:$A$14576,'MONTHLY DATA'!$A88,'WEEKLY DATA'!$B$11:$B$14576,'MONTHLY DATA'!$B88)</f>
        <v>286.25</v>
      </c>
      <c r="ET88" s="78">
        <f>AVERAGEIFS('WEEKLY DATA'!ET$11:ET$14576,'WEEKLY DATA'!$A$11:$A$14576,'MONTHLY DATA'!$A88,'WEEKLY DATA'!$B$11:$B$14576,'MONTHLY DATA'!$B88)</f>
        <v>281.25</v>
      </c>
      <c r="EU88" s="154">
        <f t="shared" si="93"/>
        <v>2.7397260273972712E-2</v>
      </c>
      <c r="EV88" s="78">
        <f>AVERAGEIFS('WEEKLY DATA'!EV$11:EV$14576,'WEEKLY DATA'!$A$11:$A$14576,'MONTHLY DATA'!$A88,'WEEKLY DATA'!$B$11:$B$14576,'MONTHLY DATA'!$B88)</f>
        <v>217.5</v>
      </c>
      <c r="EW88" s="78">
        <f>AVERAGEIFS('WEEKLY DATA'!EW$11:EW$14576,'WEEKLY DATA'!$A$11:$A$14576,'MONTHLY DATA'!$A88,'WEEKLY DATA'!$B$11:$B$14576,'MONTHLY DATA'!$B88)</f>
        <v>227.5</v>
      </c>
      <c r="EX88" s="78">
        <f>AVERAGEIFS('WEEKLY DATA'!EX$11:EX$14576,'WEEKLY DATA'!$A$11:$A$14576,'MONTHLY DATA'!$A88,'WEEKLY DATA'!$B$11:$B$14576,'MONTHLY DATA'!$B88)</f>
        <v>222.5</v>
      </c>
      <c r="EY88" s="154">
        <f t="shared" si="94"/>
        <v>3.488372093023262E-2</v>
      </c>
      <c r="EZ88" s="78">
        <f>AVERAGEIFS('WEEKLY DATA'!EZ$11:EZ$14576,'WEEKLY DATA'!$A$11:$A$14576,'MONTHLY DATA'!$A88,'WEEKLY DATA'!$B$11:$B$14576,'MONTHLY DATA'!$B88)</f>
        <v>247.5</v>
      </c>
      <c r="FA88" s="78">
        <f>AVERAGEIFS('WEEKLY DATA'!FA$11:FA$14576,'WEEKLY DATA'!$A$11:$A$14576,'MONTHLY DATA'!$A88,'WEEKLY DATA'!$B$11:$B$14576,'MONTHLY DATA'!$B88)</f>
        <v>257.5</v>
      </c>
      <c r="FB88" s="78">
        <f>AVERAGEIFS('WEEKLY DATA'!FB$11:FB$14576,'WEEKLY DATA'!$A$11:$A$14576,'MONTHLY DATA'!$A88,'WEEKLY DATA'!$B$11:$B$14576,'MONTHLY DATA'!$B88)</f>
        <v>252.5</v>
      </c>
      <c r="FC88" s="154">
        <f t="shared" si="95"/>
        <v>3.5897435897435992E-2</v>
      </c>
      <c r="FD88" s="78">
        <f>AVERAGEIFS('WEEKLY DATA'!FD$11:FD$14576,'WEEKLY DATA'!$A$11:$A$14576,'MONTHLY DATA'!$A88,'WEEKLY DATA'!$B$11:$B$14576,'MONTHLY DATA'!$B88)</f>
        <v>472.5</v>
      </c>
      <c r="FE88" s="78">
        <f>AVERAGEIFS('WEEKLY DATA'!FE$11:FE$14576,'WEEKLY DATA'!$A$11:$A$14576,'MONTHLY DATA'!$A88,'WEEKLY DATA'!$B$11:$B$14576,'MONTHLY DATA'!$B88)</f>
        <v>482.5</v>
      </c>
      <c r="FF88" s="78">
        <f>AVERAGEIFS('WEEKLY DATA'!FF$11:FF$14576,'WEEKLY DATA'!$A$11:$A$14576,'MONTHLY DATA'!$A88,'WEEKLY DATA'!$B$11:$B$14576,'MONTHLY DATA'!$B88)</f>
        <v>477.5</v>
      </c>
      <c r="FG88" s="154">
        <f t="shared" si="96"/>
        <v>3.8043478260869623E-2</v>
      </c>
      <c r="FH88" s="78">
        <f>AVERAGEIFS('WEEKLY DATA'!FH$11:FH$14576,'WEEKLY DATA'!$A$11:$A$14576,'MONTHLY DATA'!$A88,'WEEKLY DATA'!$B$11:$B$14576,'MONTHLY DATA'!$B88)</f>
        <v>300</v>
      </c>
      <c r="FI88" s="78">
        <f>AVERAGEIFS('WEEKLY DATA'!FI$11:FI$14576,'WEEKLY DATA'!$A$11:$A$14576,'MONTHLY DATA'!$A88,'WEEKLY DATA'!$B$11:$B$14576,'MONTHLY DATA'!$B88)</f>
        <v>310</v>
      </c>
      <c r="FJ88" s="78">
        <f>AVERAGEIFS('WEEKLY DATA'!FJ$11:FJ$14576,'WEEKLY DATA'!$A$11:$A$14576,'MONTHLY DATA'!$A88,'WEEKLY DATA'!$B$11:$B$14576,'MONTHLY DATA'!$B88)</f>
        <v>305</v>
      </c>
      <c r="FK88" s="154">
        <f t="shared" si="97"/>
        <v>8.2644628099173278E-3</v>
      </c>
      <c r="FL88" s="169">
        <f>AVERAGEIFS('WEEKLY DATA'!FL$11:FL$14576,'WEEKLY DATA'!$A$11:$A$14576,'MONTHLY DATA'!$A88,'WEEKLY DATA'!$B$11:$B$14576,'MONTHLY DATA'!$B88)</f>
        <v>247.5</v>
      </c>
      <c r="FM88" s="78">
        <f>AVERAGEIFS('WEEKLY DATA'!FM$11:FM$14576,'WEEKLY DATA'!$A$11:$A$14576,'MONTHLY DATA'!$A88,'WEEKLY DATA'!$B$11:$B$14576,'MONTHLY DATA'!$B88)</f>
        <v>257.5</v>
      </c>
      <c r="FN88" s="78">
        <f>AVERAGEIFS('WEEKLY DATA'!FN$11:FN$14576,'WEEKLY DATA'!$A$11:$A$14576,'MONTHLY DATA'!$A88,'WEEKLY DATA'!$B$11:$B$14576,'MONTHLY DATA'!$B88)</f>
        <v>252.5</v>
      </c>
      <c r="FO88" s="154">
        <f t="shared" si="98"/>
        <v>3.0612244897959107E-2</v>
      </c>
      <c r="FP88" s="78">
        <f>AVERAGEIFS('WEEKLY DATA'!FP$11:FP$14576,'WEEKLY DATA'!$A$11:$A$14576,'MONTHLY DATA'!$A88,'WEEKLY DATA'!$B$11:$B$14576,'MONTHLY DATA'!$B88)</f>
        <v>273.75</v>
      </c>
      <c r="FQ88" s="78">
        <f>AVERAGEIFS('WEEKLY DATA'!FQ$11:FQ$14576,'WEEKLY DATA'!$A$11:$A$14576,'MONTHLY DATA'!$A88,'WEEKLY DATA'!$B$11:$B$14576,'MONTHLY DATA'!$B88)</f>
        <v>283.75</v>
      </c>
      <c r="FR88" s="78">
        <f>AVERAGEIFS('WEEKLY DATA'!FR$11:FR$14576,'WEEKLY DATA'!$A$11:$A$14576,'MONTHLY DATA'!$A88,'WEEKLY DATA'!$B$11:$B$14576,'MONTHLY DATA'!$B88)</f>
        <v>278.75</v>
      </c>
      <c r="FS88" s="154">
        <f t="shared" si="99"/>
        <v>1.8264840182648401E-2</v>
      </c>
      <c r="FT88" s="78">
        <f>AVERAGEIFS('WEEKLY DATA'!FT$11:FT$14576,'WEEKLY DATA'!$A$11:$A$14576,'MONTHLY DATA'!$A88,'WEEKLY DATA'!$B$11:$B$14576,'MONTHLY DATA'!$B88)</f>
        <v>277.5</v>
      </c>
      <c r="FU88" s="78">
        <f>AVERAGEIFS('WEEKLY DATA'!FU$11:FU$14576,'WEEKLY DATA'!$A$11:$A$14576,'MONTHLY DATA'!$A88,'WEEKLY DATA'!$B$11:$B$14576,'MONTHLY DATA'!$B88)</f>
        <v>287.5</v>
      </c>
      <c r="FV88" s="78">
        <f>AVERAGEIFS('WEEKLY DATA'!FV$11:FV$14576,'WEEKLY DATA'!$A$11:$A$14576,'MONTHLY DATA'!$A88,'WEEKLY DATA'!$B$11:$B$14576,'MONTHLY DATA'!$B88)</f>
        <v>282.5</v>
      </c>
      <c r="FW88" s="154">
        <f t="shared" si="100"/>
        <v>0.12999999999999989</v>
      </c>
      <c r="FX88" s="78">
        <f>AVERAGEIFS('WEEKLY DATA'!FX$11:FX$14576,'WEEKLY DATA'!$A$11:$A$14576,'MONTHLY DATA'!$A88,'WEEKLY DATA'!$B$11:$B$14576,'MONTHLY DATA'!$B88)</f>
        <v>295</v>
      </c>
      <c r="FY88" s="78">
        <f>AVERAGEIFS('WEEKLY DATA'!FY$11:FY$14576,'WEEKLY DATA'!$A$11:$A$14576,'MONTHLY DATA'!$A88,'WEEKLY DATA'!$B$11:$B$14576,'MONTHLY DATA'!$B88)</f>
        <v>305</v>
      </c>
      <c r="FZ88" s="78">
        <f>AVERAGEIFS('WEEKLY DATA'!FZ$11:FZ$14576,'WEEKLY DATA'!$A$11:$A$14576,'MONTHLY DATA'!$A88,'WEEKLY DATA'!$B$11:$B$14576,'MONTHLY DATA'!$B88)</f>
        <v>300</v>
      </c>
      <c r="GA88" s="154">
        <f t="shared" si="101"/>
        <v>-5.5118110236220486E-2</v>
      </c>
      <c r="GB88" s="78">
        <f>AVERAGEIFS('WEEKLY DATA'!GB$11:GB$14576,'WEEKLY DATA'!$A$11:$A$14576,'MONTHLY DATA'!$A88,'WEEKLY DATA'!$B$11:$B$14576,'MONTHLY DATA'!$B88)</f>
        <v>337.5</v>
      </c>
      <c r="GC88" s="78">
        <f>AVERAGEIFS('WEEKLY DATA'!GC$11:GC$14576,'WEEKLY DATA'!$A$11:$A$14576,'MONTHLY DATA'!$A88,'WEEKLY DATA'!$B$11:$B$14576,'MONTHLY DATA'!$B88)</f>
        <v>347.5</v>
      </c>
      <c r="GD88" s="78">
        <f>AVERAGEIFS('WEEKLY DATA'!GD$11:GD$14576,'WEEKLY DATA'!$A$11:$A$14576,'MONTHLY DATA'!$A88,'WEEKLY DATA'!$B$11:$B$14576,'MONTHLY DATA'!$B88)</f>
        <v>342.5</v>
      </c>
      <c r="GE88" s="154">
        <f t="shared" si="102"/>
        <v>1.4814814814814836E-2</v>
      </c>
      <c r="GF88" s="169">
        <f>AVERAGEIFS('WEEKLY DATA'!GF$11:GF$14576,'WEEKLY DATA'!$A$11:$A$14576,'MONTHLY DATA'!$A88,'WEEKLY DATA'!$B$11:$B$14576,'MONTHLY DATA'!$B88)</f>
        <v>302.5</v>
      </c>
      <c r="GG88" s="78">
        <f>AVERAGEIFS('WEEKLY DATA'!GG$11:GG$14576,'WEEKLY DATA'!$A$11:$A$14576,'MONTHLY DATA'!$A88,'WEEKLY DATA'!$B$11:$B$14576,'MONTHLY DATA'!$B88)</f>
        <v>312.5</v>
      </c>
      <c r="GH88" s="78">
        <f>AVERAGEIFS('WEEKLY DATA'!GH$11:GH$14576,'WEEKLY DATA'!$A$11:$A$14576,'MONTHLY DATA'!$A88,'WEEKLY DATA'!$B$11:$B$14576,'MONTHLY DATA'!$B88)</f>
        <v>307.5</v>
      </c>
      <c r="GI88" s="154">
        <f t="shared" si="103"/>
        <v>-4.0485829959514552E-3</v>
      </c>
      <c r="GJ88" s="78">
        <f>AVERAGEIFS('WEEKLY DATA'!GJ$11:GJ$14576,'WEEKLY DATA'!$A$11:$A$14576,'MONTHLY DATA'!$A88,'WEEKLY DATA'!$B$11:$B$14576,'MONTHLY DATA'!$B88)</f>
        <v>318.75</v>
      </c>
      <c r="GK88" s="78">
        <f>AVERAGEIFS('WEEKLY DATA'!GK$11:GK$14576,'WEEKLY DATA'!$A$11:$A$14576,'MONTHLY DATA'!$A88,'WEEKLY DATA'!$B$11:$B$14576,'MONTHLY DATA'!$B88)</f>
        <v>328.75</v>
      </c>
      <c r="GL88" s="78">
        <f>AVERAGEIFS('WEEKLY DATA'!GL$11:GL$14576,'WEEKLY DATA'!$A$11:$A$14576,'MONTHLY DATA'!$A88,'WEEKLY DATA'!$B$11:$B$14576,'MONTHLY DATA'!$B88)</f>
        <v>323.75</v>
      </c>
      <c r="GM88" s="154">
        <f t="shared" si="104"/>
        <v>3.8759689922480689E-3</v>
      </c>
      <c r="GN88" s="78">
        <f>AVERAGEIFS('WEEKLY DATA'!GN$11:GN$14576,'WEEKLY DATA'!$A$11:$A$14576,'MONTHLY DATA'!$A88,'WEEKLY DATA'!$B$11:$B$14576,'MONTHLY DATA'!$B88)</f>
        <v>466.25</v>
      </c>
      <c r="GO88" s="78">
        <f>AVERAGEIFS('WEEKLY DATA'!GO$11:GO$14576,'WEEKLY DATA'!$A$11:$A$14576,'MONTHLY DATA'!$A88,'WEEKLY DATA'!$B$11:$B$14576,'MONTHLY DATA'!$B88)</f>
        <v>476.25</v>
      </c>
      <c r="GP88" s="78">
        <f>AVERAGEIFS('WEEKLY DATA'!GP$11:GP$14576,'WEEKLY DATA'!$A$11:$A$14576,'MONTHLY DATA'!$A88,'WEEKLY DATA'!$B$11:$B$14576,'MONTHLY DATA'!$B88)</f>
        <v>471.25</v>
      </c>
      <c r="GQ88" s="154">
        <f t="shared" si="105"/>
        <v>5.307262569832405E-2</v>
      </c>
      <c r="GR88" s="78"/>
    </row>
    <row r="89" spans="1:200" ht="15.75" x14ac:dyDescent="0.25">
      <c r="A89">
        <f t="shared" si="55"/>
        <v>7</v>
      </c>
      <c r="B89">
        <f t="shared" si="56"/>
        <v>2016</v>
      </c>
      <c r="C89" s="86">
        <v>42552</v>
      </c>
      <c r="D89" s="78">
        <f>AVERAGEIFS('WEEKLY DATA'!D$11:D$14576,'WEEKLY DATA'!$A$11:$A$14576,'MONTHLY DATA'!$A89,'WEEKLY DATA'!$B$11:$B$14576,'MONTHLY DATA'!$B89)</f>
        <v>321</v>
      </c>
      <c r="E89" s="78">
        <f>AVERAGEIFS('WEEKLY DATA'!E$11:E$14576,'WEEKLY DATA'!$A$11:$A$14576,'MONTHLY DATA'!$A89,'WEEKLY DATA'!$B$11:$B$14576,'MONTHLY DATA'!$B89)</f>
        <v>331</v>
      </c>
      <c r="F89" s="78">
        <f>AVERAGEIFS('WEEKLY DATA'!F$11:F$14576,'WEEKLY DATA'!$A$11:$A$14576,'MONTHLY DATA'!$A89,'WEEKLY DATA'!$B$11:$B$14576,'MONTHLY DATA'!$B89)</f>
        <v>326</v>
      </c>
      <c r="G89" s="154">
        <f t="shared" si="57"/>
        <v>-7.1886120996441316E-2</v>
      </c>
      <c r="H89" s="169">
        <f>AVERAGEIFS('WEEKLY DATA'!H$11:H$14576,'WEEKLY DATA'!$A$11:$A$14576,'MONTHLY DATA'!$A89,'WEEKLY DATA'!$B$11:$B$14576,'MONTHLY DATA'!$B89)</f>
        <v>390.5</v>
      </c>
      <c r="I89" s="78">
        <f>AVERAGEIFS('WEEKLY DATA'!I$11:I$14576,'WEEKLY DATA'!$A$11:$A$14576,'MONTHLY DATA'!$A89,'WEEKLY DATA'!$B$11:$B$14576,'MONTHLY DATA'!$B89)</f>
        <v>400.5</v>
      </c>
      <c r="J89" s="78">
        <f>AVERAGEIFS('WEEKLY DATA'!J$11:J$14576,'WEEKLY DATA'!$A$11:$A$14576,'MONTHLY DATA'!$A89,'WEEKLY DATA'!$B$11:$B$14576,'MONTHLY DATA'!$B89)</f>
        <v>395.5</v>
      </c>
      <c r="K89" s="154">
        <f t="shared" si="58"/>
        <v>-4.4108761329305191E-2</v>
      </c>
      <c r="L89" s="169">
        <f>AVERAGEIFS('WEEKLY DATA'!L$11:L$14576,'WEEKLY DATA'!$A$11:$A$14576,'MONTHLY DATA'!$A89,'WEEKLY DATA'!$B$11:$B$14576,'MONTHLY DATA'!$B89)</f>
        <v>338.5</v>
      </c>
      <c r="M89" s="78">
        <f>AVERAGEIFS('WEEKLY DATA'!M$11:M$14576,'WEEKLY DATA'!$A$11:$A$14576,'MONTHLY DATA'!$A89,'WEEKLY DATA'!$B$11:$B$14576,'MONTHLY DATA'!$B89)</f>
        <v>348.5</v>
      </c>
      <c r="N89" s="78">
        <f>AVERAGEIFS('WEEKLY DATA'!N$11:N$14576,'WEEKLY DATA'!$A$11:$A$14576,'MONTHLY DATA'!$A89,'WEEKLY DATA'!$B$11:$B$14576,'MONTHLY DATA'!$B89)</f>
        <v>343.5</v>
      </c>
      <c r="O89" s="154">
        <f t="shared" si="59"/>
        <v>-5.8904109589041131E-2</v>
      </c>
      <c r="P89" s="169">
        <f>AVERAGEIFS('WEEKLY DATA'!P$11:P$14576,'WEEKLY DATA'!$A$11:$A$14576,'MONTHLY DATA'!$A89,'WEEKLY DATA'!$B$11:$B$14576,'MONTHLY DATA'!$B89)</f>
        <v>277.5</v>
      </c>
      <c r="Q89" s="78">
        <f>AVERAGEIFS('WEEKLY DATA'!Q$11:Q$14576,'WEEKLY DATA'!$A$11:$A$14576,'MONTHLY DATA'!$A89,'WEEKLY DATA'!$B$11:$B$14576,'MONTHLY DATA'!$B89)</f>
        <v>287.5</v>
      </c>
      <c r="R89" s="78">
        <f>AVERAGEIFS('WEEKLY DATA'!R$11:R$14576,'WEEKLY DATA'!$A$11:$A$14576,'MONTHLY DATA'!$A89,'WEEKLY DATA'!$B$11:$B$14576,'MONTHLY DATA'!$B89)</f>
        <v>282.5</v>
      </c>
      <c r="S89" s="154">
        <f t="shared" si="60"/>
        <v>-6.2240663900414939E-2</v>
      </c>
      <c r="T89" s="169">
        <f>AVERAGEIFS('WEEKLY DATA'!T$11:T$14576,'WEEKLY DATA'!$A$11:$A$14576,'MONTHLY DATA'!$A89,'WEEKLY DATA'!$B$11:$B$14576,'MONTHLY DATA'!$B89)</f>
        <v>265.5</v>
      </c>
      <c r="U89" s="78">
        <f>AVERAGEIFS('WEEKLY DATA'!U$11:U$14576,'WEEKLY DATA'!$A$11:$A$14576,'MONTHLY DATA'!$A89,'WEEKLY DATA'!$B$11:$B$14576,'MONTHLY DATA'!$B89)</f>
        <v>275.5</v>
      </c>
      <c r="V89" s="78">
        <f>AVERAGEIFS('WEEKLY DATA'!V$11:V$14576,'WEEKLY DATA'!$A$11:$A$14576,'MONTHLY DATA'!$A89,'WEEKLY DATA'!$B$11:$B$14576,'MONTHLY DATA'!$B89)</f>
        <v>270.5</v>
      </c>
      <c r="W89" s="154">
        <f t="shared" si="61"/>
        <v>-7.1244635193133066E-2</v>
      </c>
      <c r="X89" s="169">
        <f>AVERAGEIFS('WEEKLY DATA'!X$11:X$14576,'WEEKLY DATA'!$A$11:$A$14576,'MONTHLY DATA'!$A89,'WEEKLY DATA'!$B$11:$B$14576,'MONTHLY DATA'!$B89)</f>
        <v>240.5</v>
      </c>
      <c r="Y89" s="78">
        <f>AVERAGEIFS('WEEKLY DATA'!Y$11:Y$14576,'WEEKLY DATA'!$A$11:$A$14576,'MONTHLY DATA'!$A89,'WEEKLY DATA'!$B$11:$B$14576,'MONTHLY DATA'!$B89)</f>
        <v>250.5</v>
      </c>
      <c r="Z89" s="78">
        <f>AVERAGEIFS('WEEKLY DATA'!Z$11:Z$14576,'WEEKLY DATA'!$A$11:$A$14576,'MONTHLY DATA'!$A89,'WEEKLY DATA'!$B$11:$B$14576,'MONTHLY DATA'!$B89)</f>
        <v>245.5</v>
      </c>
      <c r="AA89" s="154">
        <f t="shared" si="62"/>
        <v>-6.9194312796208579E-2</v>
      </c>
      <c r="AB89" s="169">
        <f>AVERAGEIFS('WEEKLY DATA'!AB$11:AB$14576,'WEEKLY DATA'!$A$11:$A$14576,'MONTHLY DATA'!$A89,'WEEKLY DATA'!$B$11:$B$14576,'MONTHLY DATA'!$B89)</f>
        <v>282.5</v>
      </c>
      <c r="AC89" s="78">
        <f>AVERAGEIFS('WEEKLY DATA'!AC$11:AC$14576,'WEEKLY DATA'!$A$11:$A$14576,'MONTHLY DATA'!$A89,'WEEKLY DATA'!$B$11:$B$14576,'MONTHLY DATA'!$B89)</f>
        <v>292.5</v>
      </c>
      <c r="AD89" s="78">
        <f>AVERAGEIFS('WEEKLY DATA'!AD$11:AD$14576,'WEEKLY DATA'!$A$11:$A$14576,'MONTHLY DATA'!$A89,'WEEKLY DATA'!$B$11:$B$14576,'MONTHLY DATA'!$B89)</f>
        <v>287.5</v>
      </c>
      <c r="AE89" s="154">
        <f t="shared" si="63"/>
        <v>-5.7377049180327822E-2</v>
      </c>
      <c r="AF89" s="169">
        <f>AVERAGEIFS('WEEKLY DATA'!AF$11:AF$14576,'WEEKLY DATA'!$A$11:$A$14576,'MONTHLY DATA'!$A89,'WEEKLY DATA'!$B$11:$B$14576,'MONTHLY DATA'!$B89)</f>
        <v>219.5</v>
      </c>
      <c r="AG89" s="78">
        <f>AVERAGEIFS('WEEKLY DATA'!AG$11:AG$14576,'WEEKLY DATA'!$A$11:$A$14576,'MONTHLY DATA'!$A89,'WEEKLY DATA'!$B$11:$B$14576,'MONTHLY DATA'!$B89)</f>
        <v>229.5</v>
      </c>
      <c r="AH89" s="78">
        <f>AVERAGEIFS('WEEKLY DATA'!AH$11:AH$14576,'WEEKLY DATA'!$A$11:$A$14576,'MONTHLY DATA'!$A89,'WEEKLY DATA'!$B$11:$B$14576,'MONTHLY DATA'!$B89)</f>
        <v>224.5</v>
      </c>
      <c r="AI89" s="154">
        <f t="shared" si="64"/>
        <v>-8.8324873096446654E-2</v>
      </c>
      <c r="AJ89" s="169">
        <f>AVERAGEIFS('WEEKLY DATA'!AJ$11:AJ$14576,'WEEKLY DATA'!$A$11:$A$14576,'MONTHLY DATA'!$A89,'WEEKLY DATA'!$B$11:$B$14576,'MONTHLY DATA'!$B89)</f>
        <v>276</v>
      </c>
      <c r="AK89" s="78">
        <f>AVERAGEIFS('WEEKLY DATA'!AK$11:AK$14576,'WEEKLY DATA'!$A$11:$A$14576,'MONTHLY DATA'!$A89,'WEEKLY DATA'!$B$11:$B$14576,'MONTHLY DATA'!$B89)</f>
        <v>286</v>
      </c>
      <c r="AL89" s="78">
        <f>AVERAGEIFS('WEEKLY DATA'!AL$11:AL$14576,'WEEKLY DATA'!$A$11:$A$14576,'MONTHLY DATA'!$A89,'WEEKLY DATA'!$B$11:$B$14576,'MONTHLY DATA'!$B89)</f>
        <v>281</v>
      </c>
      <c r="AM89" s="154">
        <f t="shared" si="65"/>
        <v>-8.6178861788617889E-2</v>
      </c>
      <c r="AN89" s="169">
        <f>AVERAGEIFS('WEEKLY DATA'!AN$11:AN$14576,'WEEKLY DATA'!$A$11:$A$14576,'MONTHLY DATA'!$A89,'WEEKLY DATA'!$B$11:$B$14576,'MONTHLY DATA'!$B89)</f>
        <v>256</v>
      </c>
      <c r="AO89" s="78">
        <f>AVERAGEIFS('WEEKLY DATA'!AO$11:AO$14576,'WEEKLY DATA'!$A$11:$A$14576,'MONTHLY DATA'!$A89,'WEEKLY DATA'!$B$11:$B$14576,'MONTHLY DATA'!$B89)</f>
        <v>266</v>
      </c>
      <c r="AP89" s="78">
        <f>AVERAGEIFS('WEEKLY DATA'!AP$11:AP$14576,'WEEKLY DATA'!$A$11:$A$14576,'MONTHLY DATA'!$A89,'WEEKLY DATA'!$B$11:$B$14576,'MONTHLY DATA'!$B89)</f>
        <v>261</v>
      </c>
      <c r="AQ89" s="154">
        <f t="shared" si="66"/>
        <v>-7.1999999999999953E-2</v>
      </c>
      <c r="AR89" s="169">
        <f>AVERAGEIFS('WEEKLY DATA'!AR$11:AR$14576,'WEEKLY DATA'!$A$11:$A$14576,'MONTHLY DATA'!$A89,'WEEKLY DATA'!$B$11:$B$14576,'MONTHLY DATA'!$B89)</f>
        <v>294</v>
      </c>
      <c r="AS89" s="78">
        <f>AVERAGEIFS('WEEKLY DATA'!AS$11:AS$14576,'WEEKLY DATA'!$A$11:$A$14576,'MONTHLY DATA'!$A89,'WEEKLY DATA'!$B$11:$B$14576,'MONTHLY DATA'!$B89)</f>
        <v>304</v>
      </c>
      <c r="AT89" s="78">
        <f>AVERAGEIFS('WEEKLY DATA'!AT$11:AT$14576,'WEEKLY DATA'!$A$11:$A$14576,'MONTHLY DATA'!$A89,'WEEKLY DATA'!$B$11:$B$14576,'MONTHLY DATA'!$B89)</f>
        <v>299</v>
      </c>
      <c r="AU89" s="154">
        <f t="shared" si="67"/>
        <v>-5.4545454545454564E-2</v>
      </c>
      <c r="AV89" s="169">
        <f>AVERAGEIFS('WEEKLY DATA'!AV$11:AV$14576,'WEEKLY DATA'!$A$11:$A$14576,'MONTHLY DATA'!$A89,'WEEKLY DATA'!$B$11:$B$14576,'MONTHLY DATA'!$B89)</f>
        <v>247</v>
      </c>
      <c r="AW89" s="78">
        <f>AVERAGEIFS('WEEKLY DATA'!AW$11:AW$14576,'WEEKLY DATA'!$A$11:$A$14576,'MONTHLY DATA'!$A89,'WEEKLY DATA'!$B$11:$B$14576,'MONTHLY DATA'!$B89)</f>
        <v>257</v>
      </c>
      <c r="AX89" s="78">
        <f>AVERAGEIFS('WEEKLY DATA'!AX$11:AX$14576,'WEEKLY DATA'!$A$11:$A$14576,'MONTHLY DATA'!$A89,'WEEKLY DATA'!$B$11:$B$14576,'MONTHLY DATA'!$B89)</f>
        <v>252</v>
      </c>
      <c r="AY89" s="154">
        <f t="shared" si="68"/>
        <v>-6.6666666666666652E-2</v>
      </c>
      <c r="AZ89" s="169">
        <f>AVERAGEIFS('WEEKLY DATA'!AZ$11:AZ$14576,'WEEKLY DATA'!$A$11:$A$14576,'MONTHLY DATA'!$A89,'WEEKLY DATA'!$B$11:$B$14576,'MONTHLY DATA'!$B89)</f>
        <v>249.5</v>
      </c>
      <c r="BA89" s="78">
        <f>AVERAGEIFS('WEEKLY DATA'!BA$11:BA$14576,'WEEKLY DATA'!$A$11:$A$14576,'MONTHLY DATA'!$A89,'WEEKLY DATA'!$B$11:$B$14576,'MONTHLY DATA'!$B89)</f>
        <v>259.5</v>
      </c>
      <c r="BB89" s="78">
        <f>AVERAGEIFS('WEEKLY DATA'!BB$11:BB$14576,'WEEKLY DATA'!$A$11:$A$14576,'MONTHLY DATA'!$A89,'WEEKLY DATA'!$B$11:$B$14576,'MONTHLY DATA'!$B89)</f>
        <v>254.5</v>
      </c>
      <c r="BC89" s="154">
        <f t="shared" si="69"/>
        <v>-6.6055045871559637E-2</v>
      </c>
      <c r="BD89" s="169">
        <f>AVERAGEIFS('WEEKLY DATA'!BD$11:BD$14576,'WEEKLY DATA'!$A$11:$A$14576,'MONTHLY DATA'!$A89,'WEEKLY DATA'!$B$11:$B$14576,'MONTHLY DATA'!$B89)</f>
        <v>200</v>
      </c>
      <c r="BE89" s="78">
        <f>AVERAGEIFS('WEEKLY DATA'!BE$11:BE$14576,'WEEKLY DATA'!$A$11:$A$14576,'MONTHLY DATA'!$A89,'WEEKLY DATA'!$B$11:$B$14576,'MONTHLY DATA'!$B89)</f>
        <v>210</v>
      </c>
      <c r="BF89" s="78">
        <f>AVERAGEIFS('WEEKLY DATA'!BF$11:BF$14576,'WEEKLY DATA'!$A$11:$A$14576,'MONTHLY DATA'!$A89,'WEEKLY DATA'!$B$11:$B$14576,'MONTHLY DATA'!$B89)</f>
        <v>205</v>
      </c>
      <c r="BG89" s="154">
        <f t="shared" si="70"/>
        <v>-8.3798882681564213E-2</v>
      </c>
      <c r="BH89" s="169">
        <f>AVERAGEIFS('WEEKLY DATA'!BH$11:BH$14576,'WEEKLY DATA'!$A$11:$A$14576,'MONTHLY DATA'!$A89,'WEEKLY DATA'!$B$11:$B$14576,'MONTHLY DATA'!$B89)</f>
        <v>279.5</v>
      </c>
      <c r="BI89" s="78">
        <f>AVERAGEIFS('WEEKLY DATA'!BI$11:BI$14576,'WEEKLY DATA'!$A$11:$A$14576,'MONTHLY DATA'!$A89,'WEEKLY DATA'!$B$11:$B$14576,'MONTHLY DATA'!$B89)</f>
        <v>289.5</v>
      </c>
      <c r="BJ89" s="78">
        <f>AVERAGEIFS('WEEKLY DATA'!BJ$11:BJ$14576,'WEEKLY DATA'!$A$11:$A$14576,'MONTHLY DATA'!$A89,'WEEKLY DATA'!$B$11:$B$14576,'MONTHLY DATA'!$B89)</f>
        <v>284.5</v>
      </c>
      <c r="BK89" s="154">
        <f t="shared" si="71"/>
        <v>-5.9504132231404938E-2</v>
      </c>
      <c r="BL89" s="169">
        <f>AVERAGEIFS('WEEKLY DATA'!BL$11:BL$14576,'WEEKLY DATA'!$A$11:$A$14576,'MONTHLY DATA'!$A89,'WEEKLY DATA'!$B$11:$B$14576,'MONTHLY DATA'!$B89)</f>
        <v>205</v>
      </c>
      <c r="BM89" s="78">
        <f>AVERAGEIFS('WEEKLY DATA'!BM$11:BM$14576,'WEEKLY DATA'!$A$11:$A$14576,'MONTHLY DATA'!$A89,'WEEKLY DATA'!$B$11:$B$14576,'MONTHLY DATA'!$B89)</f>
        <v>215</v>
      </c>
      <c r="BN89" s="78">
        <f>AVERAGEIFS('WEEKLY DATA'!BN$11:BN$14576,'WEEKLY DATA'!$A$11:$A$14576,'MONTHLY DATA'!$A89,'WEEKLY DATA'!$B$11:$B$14576,'MONTHLY DATA'!$B89)</f>
        <v>210</v>
      </c>
      <c r="BO89" s="154">
        <f t="shared" si="72"/>
        <v>-8.1967213114754078E-2</v>
      </c>
      <c r="BP89" s="78">
        <f>AVERAGEIFS('WEEKLY DATA'!BP$11:BP$14576,'WEEKLY DATA'!$A$11:$A$14576,'MONTHLY DATA'!$A89,'WEEKLY DATA'!$B$11:$B$14576,'MONTHLY DATA'!$B89)</f>
        <v>294.5</v>
      </c>
      <c r="BQ89" s="78">
        <f>AVERAGEIFS('WEEKLY DATA'!BQ$11:BQ$14576,'WEEKLY DATA'!$A$11:$A$14576,'MONTHLY DATA'!$A89,'WEEKLY DATA'!$B$11:$B$14576,'MONTHLY DATA'!$B89)</f>
        <v>304.5</v>
      </c>
      <c r="BR89" s="78">
        <f>AVERAGEIFS('WEEKLY DATA'!BR$11:BR$14576,'WEEKLY DATA'!$A$11:$A$14576,'MONTHLY DATA'!$A89,'WEEKLY DATA'!$B$11:$B$14576,'MONTHLY DATA'!$B89)</f>
        <v>299.5</v>
      </c>
      <c r="BS89" s="154">
        <f t="shared" si="73"/>
        <v>-5.6692913385826826E-2</v>
      </c>
      <c r="BT89" s="78">
        <f>AVERAGEIFS('WEEKLY DATA'!BT$11:BT$14576,'WEEKLY DATA'!$A$11:$A$14576,'MONTHLY DATA'!$A89,'WEEKLY DATA'!$B$11:$B$14576,'MONTHLY DATA'!$B89)</f>
        <v>243.5</v>
      </c>
      <c r="BU89" s="78">
        <f>AVERAGEIFS('WEEKLY DATA'!BU$11:BU$14576,'WEEKLY DATA'!$A$11:$A$14576,'MONTHLY DATA'!$A89,'WEEKLY DATA'!$B$11:$B$14576,'MONTHLY DATA'!$B89)</f>
        <v>253.5</v>
      </c>
      <c r="BV89" s="78">
        <f>AVERAGEIFS('WEEKLY DATA'!BV$11:BV$14576,'WEEKLY DATA'!$A$11:$A$14576,'MONTHLY DATA'!$A89,'WEEKLY DATA'!$B$11:$B$14576,'MONTHLY DATA'!$B89)</f>
        <v>248.5</v>
      </c>
      <c r="BW89" s="154">
        <f t="shared" si="74"/>
        <v>-7.53488372093023E-2</v>
      </c>
      <c r="BX89" s="78">
        <f>AVERAGEIFS('WEEKLY DATA'!BX$11:BX$14576,'WEEKLY DATA'!$A$11:$A$14576,'MONTHLY DATA'!$A89,'WEEKLY DATA'!$B$11:$B$14576,'MONTHLY DATA'!$B89)</f>
        <v>329</v>
      </c>
      <c r="BY89" s="78">
        <f>AVERAGEIFS('WEEKLY DATA'!BY$11:BY$14576,'WEEKLY DATA'!$A$11:$A$14576,'MONTHLY DATA'!$A89,'WEEKLY DATA'!$B$11:$B$14576,'MONTHLY DATA'!$B89)</f>
        <v>339</v>
      </c>
      <c r="BZ89" s="78">
        <f>AVERAGEIFS('WEEKLY DATA'!BZ$11:BZ$14576,'WEEKLY DATA'!$A$11:$A$14576,'MONTHLY DATA'!$A89,'WEEKLY DATA'!$B$11:$B$14576,'MONTHLY DATA'!$B89)</f>
        <v>334</v>
      </c>
      <c r="CA89" s="154">
        <f t="shared" si="75"/>
        <v>0.14188034188034182</v>
      </c>
      <c r="CB89" s="78">
        <f>AVERAGEIFS('WEEKLY DATA'!CB$11:CB$14576,'WEEKLY DATA'!$A$11:$A$14576,'MONTHLY DATA'!$A89,'WEEKLY DATA'!$B$11:$B$14576,'MONTHLY DATA'!$B89)</f>
        <v>443</v>
      </c>
      <c r="CC89" s="78">
        <f>AVERAGEIFS('WEEKLY DATA'!CC$11:CC$14576,'WEEKLY DATA'!$A$11:$A$14576,'MONTHLY DATA'!$A89,'WEEKLY DATA'!$B$11:$B$14576,'MONTHLY DATA'!$B89)</f>
        <v>453</v>
      </c>
      <c r="CD89" s="78">
        <f>AVERAGEIFS('WEEKLY DATA'!CD$11:CD$14576,'WEEKLY DATA'!$A$11:$A$14576,'MONTHLY DATA'!$A89,'WEEKLY DATA'!$B$11:$B$14576,'MONTHLY DATA'!$B89)</f>
        <v>448</v>
      </c>
      <c r="CE89" s="154">
        <f t="shared" si="76"/>
        <v>3.9215686274509665E-3</v>
      </c>
      <c r="CF89" s="78">
        <f>AVERAGEIFS('WEEKLY DATA'!CF$11:CF$14576,'WEEKLY DATA'!$A$11:$A$14576,'MONTHLY DATA'!$A89,'WEEKLY DATA'!$B$11:$B$14576,'MONTHLY DATA'!$B89)</f>
        <v>264</v>
      </c>
      <c r="CG89" s="78">
        <f>AVERAGEIFS('WEEKLY DATA'!CG$11:CG$14576,'WEEKLY DATA'!$A$11:$A$14576,'MONTHLY DATA'!$A89,'WEEKLY DATA'!$B$11:$B$14576,'MONTHLY DATA'!$B89)</f>
        <v>274</v>
      </c>
      <c r="CH89" s="78">
        <f>AVERAGEIFS('WEEKLY DATA'!CH$11:CH$14576,'WEEKLY DATA'!$A$11:$A$14576,'MONTHLY DATA'!$A89,'WEEKLY DATA'!$B$11:$B$14576,'MONTHLY DATA'!$B89)</f>
        <v>269</v>
      </c>
      <c r="CI89" s="154">
        <f t="shared" si="77"/>
        <v>-5.1982378854625533E-2</v>
      </c>
      <c r="CJ89" s="78">
        <f>AVERAGEIFS('WEEKLY DATA'!CJ$11:CJ$14576,'WEEKLY DATA'!$A$11:$A$14576,'MONTHLY DATA'!$A89,'WEEKLY DATA'!$B$11:$B$14576,'MONTHLY DATA'!$B89)</f>
        <v>217</v>
      </c>
      <c r="CK89" s="78">
        <f>AVERAGEIFS('WEEKLY DATA'!CK$11:CK$14576,'WEEKLY DATA'!$A$11:$A$14576,'MONTHLY DATA'!$A89,'WEEKLY DATA'!$B$11:$B$14576,'MONTHLY DATA'!$B89)</f>
        <v>227</v>
      </c>
      <c r="CL89" s="78">
        <f>AVERAGEIFS('WEEKLY DATA'!CL$11:CL$14576,'WEEKLY DATA'!$A$11:$A$14576,'MONTHLY DATA'!$A89,'WEEKLY DATA'!$B$11:$B$14576,'MONTHLY DATA'!$B89)</f>
        <v>222</v>
      </c>
      <c r="CM89" s="154">
        <f t="shared" si="78"/>
        <v>-7.4999999999999956E-2</v>
      </c>
      <c r="CN89" s="78">
        <f>AVERAGEIFS('WEEKLY DATA'!CN$11:CN$14576,'WEEKLY DATA'!$A$11:$A$14576,'MONTHLY DATA'!$A89,'WEEKLY DATA'!$B$11:$B$14576,'MONTHLY DATA'!$B89)</f>
        <v>295.5</v>
      </c>
      <c r="CO89" s="78">
        <f>AVERAGEIFS('WEEKLY DATA'!CO$11:CO$14576,'WEEKLY DATA'!$A$11:$A$14576,'MONTHLY DATA'!$A89,'WEEKLY DATA'!$B$11:$B$14576,'MONTHLY DATA'!$B89)</f>
        <v>305.5</v>
      </c>
      <c r="CP89" s="78">
        <f>AVERAGEIFS('WEEKLY DATA'!CP$11:CP$14576,'WEEKLY DATA'!$A$11:$A$14576,'MONTHLY DATA'!$A89,'WEEKLY DATA'!$B$11:$B$14576,'MONTHLY DATA'!$B89)</f>
        <v>300.5</v>
      </c>
      <c r="CQ89" s="154">
        <f t="shared" si="79"/>
        <v>0.13933649289099526</v>
      </c>
      <c r="CR89" s="78">
        <f>AVERAGEIFS('WEEKLY DATA'!CR$11:CR$14576,'WEEKLY DATA'!$A$11:$A$14576,'MONTHLY DATA'!$A89,'WEEKLY DATA'!$B$11:$B$14576,'MONTHLY DATA'!$B89)</f>
        <v>413</v>
      </c>
      <c r="CS89" s="78">
        <f>AVERAGEIFS('WEEKLY DATA'!CS$11:CS$14576,'WEEKLY DATA'!$A$11:$A$14576,'MONTHLY DATA'!$A89,'WEEKLY DATA'!$B$11:$B$14576,'MONTHLY DATA'!$B89)</f>
        <v>423</v>
      </c>
      <c r="CT89" s="78">
        <f>AVERAGEIFS('WEEKLY DATA'!CT$11:CT$14576,'WEEKLY DATA'!$A$11:$A$14576,'MONTHLY DATA'!$A89,'WEEKLY DATA'!$B$11:$B$14576,'MONTHLY DATA'!$B89)</f>
        <v>418</v>
      </c>
      <c r="CU89" s="154">
        <f t="shared" si="80"/>
        <v>4.2042042042043093E-3</v>
      </c>
      <c r="CV89" s="169">
        <f>AVERAGEIFS('WEEKLY DATA'!CV$11:CV$14576,'WEEKLY DATA'!$A$11:$A$14576,'MONTHLY DATA'!$A89,'WEEKLY DATA'!$B$11:$B$14576,'MONTHLY DATA'!$B89)</f>
        <v>299</v>
      </c>
      <c r="CW89" s="78">
        <f>AVERAGEIFS('WEEKLY DATA'!CW$11:CW$14576,'WEEKLY DATA'!$A$11:$A$14576,'MONTHLY DATA'!$A89,'WEEKLY DATA'!$B$11:$B$14576,'MONTHLY DATA'!$B89)</f>
        <v>309</v>
      </c>
      <c r="CX89" s="78">
        <f>AVERAGEIFS('WEEKLY DATA'!CX$11:CX$14576,'WEEKLY DATA'!$A$11:$A$14576,'MONTHLY DATA'!$A89,'WEEKLY DATA'!$B$11:$B$14576,'MONTHLY DATA'!$B89)</f>
        <v>304</v>
      </c>
      <c r="CY89" s="154">
        <f t="shared" si="81"/>
        <v>-4.2519685039370092E-2</v>
      </c>
      <c r="CZ89" s="169">
        <f>AVERAGEIFS('WEEKLY DATA'!CZ$11:CZ$14576,'WEEKLY DATA'!$A$11:$A$14576,'MONTHLY DATA'!$A89,'WEEKLY DATA'!$B$11:$B$14576,'MONTHLY DATA'!$B89)</f>
        <v>250.5</v>
      </c>
      <c r="DA89" s="78">
        <f>AVERAGEIFS('WEEKLY DATA'!DA$11:DA$14576,'WEEKLY DATA'!$A$11:$A$14576,'MONTHLY DATA'!$A89,'WEEKLY DATA'!$B$11:$B$14576,'MONTHLY DATA'!$B89)</f>
        <v>260.5</v>
      </c>
      <c r="DB89" s="78">
        <f>AVERAGEIFS('WEEKLY DATA'!DB$11:DB$14576,'WEEKLY DATA'!$A$11:$A$14576,'MONTHLY DATA'!$A89,'WEEKLY DATA'!$B$11:$B$14576,'MONTHLY DATA'!$B89)</f>
        <v>255.5</v>
      </c>
      <c r="DC89" s="154">
        <f t="shared" si="82"/>
        <v>-7.0909090909090922E-2</v>
      </c>
      <c r="DD89" s="78">
        <f>AVERAGEIFS('WEEKLY DATA'!DD$11:DD$14576,'WEEKLY DATA'!$A$11:$A$14576,'MONTHLY DATA'!$A89,'WEEKLY DATA'!$B$11:$B$14576,'MONTHLY DATA'!$B89)</f>
        <v>330.5</v>
      </c>
      <c r="DE89" s="78">
        <f>AVERAGEIFS('WEEKLY DATA'!DE$11:DE$14576,'WEEKLY DATA'!$A$11:$A$14576,'MONTHLY DATA'!$A89,'WEEKLY DATA'!$B$11:$B$14576,'MONTHLY DATA'!$B89)</f>
        <v>340.5</v>
      </c>
      <c r="DF89" s="78">
        <f>AVERAGEIFS('WEEKLY DATA'!DF$11:DF$14576,'WEEKLY DATA'!$A$11:$A$14576,'MONTHLY DATA'!$A89,'WEEKLY DATA'!$B$11:$B$14576,'MONTHLY DATA'!$B89)</f>
        <v>335.5</v>
      </c>
      <c r="DG89" s="154">
        <f t="shared" si="83"/>
        <v>0.13248945147679314</v>
      </c>
      <c r="DH89" s="78">
        <f>AVERAGEIFS('WEEKLY DATA'!DH$11:DH$14576,'WEEKLY DATA'!$A$11:$A$14576,'MONTHLY DATA'!$A89,'WEEKLY DATA'!$B$11:$B$14576,'MONTHLY DATA'!$B89)</f>
        <v>428</v>
      </c>
      <c r="DI89" s="78">
        <f>AVERAGEIFS('WEEKLY DATA'!DI$11:DI$14576,'WEEKLY DATA'!$A$11:$A$14576,'MONTHLY DATA'!$A89,'WEEKLY DATA'!$B$11:$B$14576,'MONTHLY DATA'!$B89)</f>
        <v>438</v>
      </c>
      <c r="DJ89" s="78">
        <f>AVERAGEIFS('WEEKLY DATA'!DJ$11:DJ$14576,'WEEKLY DATA'!$A$11:$A$14576,'MONTHLY DATA'!$A89,'WEEKLY DATA'!$B$11:$B$14576,'MONTHLY DATA'!$B89)</f>
        <v>433</v>
      </c>
      <c r="DK89" s="154">
        <f t="shared" si="84"/>
        <v>4.0579710144927894E-3</v>
      </c>
      <c r="DL89" s="169">
        <f>AVERAGEIFS('WEEKLY DATA'!DL$11:DL$14576,'WEEKLY DATA'!$A$11:$A$14576,'MONTHLY DATA'!$A89,'WEEKLY DATA'!$B$11:$B$14576,'MONTHLY DATA'!$B89)</f>
        <v>269</v>
      </c>
      <c r="DM89" s="78">
        <f>AVERAGEIFS('WEEKLY DATA'!DM$11:DM$14576,'WEEKLY DATA'!$A$11:$A$14576,'MONTHLY DATA'!$A89,'WEEKLY DATA'!$B$11:$B$14576,'MONTHLY DATA'!$B89)</f>
        <v>279</v>
      </c>
      <c r="DN89" s="78">
        <f>AVERAGEIFS('WEEKLY DATA'!DN$11:DN$14576,'WEEKLY DATA'!$A$11:$A$14576,'MONTHLY DATA'!$A89,'WEEKLY DATA'!$B$11:$B$14576,'MONTHLY DATA'!$B89)</f>
        <v>274</v>
      </c>
      <c r="DO89" s="154">
        <f t="shared" si="85"/>
        <v>-5.922746781115884E-2</v>
      </c>
      <c r="DP89" s="78">
        <f>AVERAGEIFS('WEEKLY DATA'!DP$11:DP$14576,'WEEKLY DATA'!$A$11:$A$14576,'MONTHLY DATA'!$A89,'WEEKLY DATA'!$B$11:$B$14576,'MONTHLY DATA'!$B89)</f>
        <v>220.5</v>
      </c>
      <c r="DQ89" s="78">
        <f>AVERAGEIFS('WEEKLY DATA'!DQ$11:DQ$14576,'WEEKLY DATA'!$A$11:$A$14576,'MONTHLY DATA'!$A89,'WEEKLY DATA'!$B$11:$B$14576,'MONTHLY DATA'!$B89)</f>
        <v>230.5</v>
      </c>
      <c r="DR89" s="78">
        <f>AVERAGEIFS('WEEKLY DATA'!DR$11:DR$14576,'WEEKLY DATA'!$A$11:$A$14576,'MONTHLY DATA'!$A89,'WEEKLY DATA'!$B$11:$B$14576,'MONTHLY DATA'!$B89)</f>
        <v>225.5</v>
      </c>
      <c r="DS89" s="154">
        <f t="shared" si="86"/>
        <v>-9.3467336683417113E-2</v>
      </c>
      <c r="DT89" s="78">
        <f>AVERAGEIFS('WEEKLY DATA'!DT$11:DT$14576,'WEEKLY DATA'!$A$11:$A$14576,'MONTHLY DATA'!$A89,'WEEKLY DATA'!$B$11:$B$14576,'MONTHLY DATA'!$B89)</f>
        <v>328.5</v>
      </c>
      <c r="DU89" s="78">
        <f>AVERAGEIFS('WEEKLY DATA'!DU$11:DU$14576,'WEEKLY DATA'!$A$11:$A$14576,'MONTHLY DATA'!$A89,'WEEKLY DATA'!$B$11:$B$14576,'MONTHLY DATA'!$B89)</f>
        <v>338.5</v>
      </c>
      <c r="DV89" s="78">
        <f>AVERAGEIFS('WEEKLY DATA'!DV$11:DV$14576,'WEEKLY DATA'!$A$11:$A$14576,'MONTHLY DATA'!$A89,'WEEKLY DATA'!$B$11:$B$14576,'MONTHLY DATA'!$B89)</f>
        <v>333.5</v>
      </c>
      <c r="DW89" s="154">
        <f t="shared" si="87"/>
        <v>0.23518518518518516</v>
      </c>
      <c r="DX89" s="78">
        <f>AVERAGEIFS('WEEKLY DATA'!DX$11:DX$14576,'WEEKLY DATA'!$A$11:$A$14576,'MONTHLY DATA'!$A89,'WEEKLY DATA'!$B$11:$B$14576,'MONTHLY DATA'!$B89)</f>
        <v>438</v>
      </c>
      <c r="DY89" s="78">
        <f>AVERAGEIFS('WEEKLY DATA'!DY$11:DY$14576,'WEEKLY DATA'!$A$11:$A$14576,'MONTHLY DATA'!$A89,'WEEKLY DATA'!$B$11:$B$14576,'MONTHLY DATA'!$B89)</f>
        <v>448</v>
      </c>
      <c r="DZ89" s="78">
        <f>AVERAGEIFS('WEEKLY DATA'!DZ$11:DZ$14576,'WEEKLY DATA'!$A$11:$A$14576,'MONTHLY DATA'!$A89,'WEEKLY DATA'!$B$11:$B$14576,'MONTHLY DATA'!$B89)</f>
        <v>443</v>
      </c>
      <c r="EA89" s="154">
        <f t="shared" si="88"/>
        <v>3.9660056657224718E-3</v>
      </c>
      <c r="EB89" s="78">
        <f>AVERAGEIFS('WEEKLY DATA'!EB$11:EB$14576,'WEEKLY DATA'!$A$11:$A$14576,'MONTHLY DATA'!$A89,'WEEKLY DATA'!$B$11:$B$14576,'MONTHLY DATA'!$B89)</f>
        <v>267.5</v>
      </c>
      <c r="EC89" s="78">
        <f>AVERAGEIFS('WEEKLY DATA'!EC$11:EC$14576,'WEEKLY DATA'!$A$11:$A$14576,'MONTHLY DATA'!$A89,'WEEKLY DATA'!$B$11:$B$14576,'MONTHLY DATA'!$B89)</f>
        <v>277.5</v>
      </c>
      <c r="ED89" s="78">
        <f>AVERAGEIFS('WEEKLY DATA'!ED$11:ED$14576,'WEEKLY DATA'!$A$11:$A$14576,'MONTHLY DATA'!$A89,'WEEKLY DATA'!$B$11:$B$14576,'MONTHLY DATA'!$B89)</f>
        <v>272.5</v>
      </c>
      <c r="EE89" s="154">
        <f t="shared" si="89"/>
        <v>-6.0344827586206851E-2</v>
      </c>
      <c r="EF89" s="169">
        <f>AVERAGEIFS('WEEKLY DATA'!EF$11:EF$14576,'WEEKLY DATA'!$A$11:$A$14576,'MONTHLY DATA'!$A89,'WEEKLY DATA'!$B$11:$B$14576,'MONTHLY DATA'!$B89)</f>
        <v>219</v>
      </c>
      <c r="EG89" s="78">
        <f>AVERAGEIFS('WEEKLY DATA'!EG$11:EG$14576,'WEEKLY DATA'!$A$11:$A$14576,'MONTHLY DATA'!$A89,'WEEKLY DATA'!$B$11:$B$14576,'MONTHLY DATA'!$B89)</f>
        <v>229</v>
      </c>
      <c r="EH89" s="78">
        <f>AVERAGEIFS('WEEKLY DATA'!EH$11:EH$14576,'WEEKLY DATA'!$A$11:$A$14576,'MONTHLY DATA'!$A89,'WEEKLY DATA'!$B$11:$B$14576,'MONTHLY DATA'!$B89)</f>
        <v>224</v>
      </c>
      <c r="EI89" s="154">
        <f t="shared" si="90"/>
        <v>-9.4949494949494895E-2</v>
      </c>
      <c r="EJ89" s="78">
        <f>AVERAGEIFS('WEEKLY DATA'!EJ$11:EJ$14576,'WEEKLY DATA'!$A$11:$A$14576,'MONTHLY DATA'!$A89,'WEEKLY DATA'!$B$11:$B$14576,'MONTHLY DATA'!$B89)</f>
        <v>341</v>
      </c>
      <c r="EK89" s="78">
        <f>AVERAGEIFS('WEEKLY DATA'!EK$11:EK$14576,'WEEKLY DATA'!$A$11:$A$14576,'MONTHLY DATA'!$A89,'WEEKLY DATA'!$B$11:$B$14576,'MONTHLY DATA'!$B89)</f>
        <v>351</v>
      </c>
      <c r="EL89" s="78">
        <f>AVERAGEIFS('WEEKLY DATA'!EL$11:EL$14576,'WEEKLY DATA'!$A$11:$A$14576,'MONTHLY DATA'!$A89,'WEEKLY DATA'!$B$11:$B$14576,'MONTHLY DATA'!$B89)</f>
        <v>346</v>
      </c>
      <c r="EM89" s="154">
        <f t="shared" si="91"/>
        <v>0.28744186046511633</v>
      </c>
      <c r="EN89" s="78">
        <f>AVERAGEIFS('WEEKLY DATA'!EN$11:EN$14576,'WEEKLY DATA'!$A$11:$A$14576,'MONTHLY DATA'!$A89,'WEEKLY DATA'!$B$11:$B$14576,'MONTHLY DATA'!$B89)</f>
        <v>394</v>
      </c>
      <c r="EO89" s="78">
        <f>AVERAGEIFS('WEEKLY DATA'!EO$11:EO$14576,'WEEKLY DATA'!$A$11:$A$14576,'MONTHLY DATA'!$A89,'WEEKLY DATA'!$B$11:$B$14576,'MONTHLY DATA'!$B89)</f>
        <v>404</v>
      </c>
      <c r="EP89" s="78">
        <f>AVERAGEIFS('WEEKLY DATA'!EP$11:EP$14576,'WEEKLY DATA'!$A$11:$A$14576,'MONTHLY DATA'!$A89,'WEEKLY DATA'!$B$11:$B$14576,'MONTHLY DATA'!$B89)</f>
        <v>399</v>
      </c>
      <c r="EQ89" s="154">
        <f t="shared" si="92"/>
        <v>-8.6956521739129933E-3</v>
      </c>
      <c r="ER89" s="78">
        <f>AVERAGEIFS('WEEKLY DATA'!ER$11:ER$14576,'WEEKLY DATA'!$A$11:$A$14576,'MONTHLY DATA'!$A89,'WEEKLY DATA'!$B$11:$B$14576,'MONTHLY DATA'!$B89)</f>
        <v>257.5</v>
      </c>
      <c r="ES89" s="78">
        <f>AVERAGEIFS('WEEKLY DATA'!ES$11:ES$14576,'WEEKLY DATA'!$A$11:$A$14576,'MONTHLY DATA'!$A89,'WEEKLY DATA'!$B$11:$B$14576,'MONTHLY DATA'!$B89)</f>
        <v>267.5</v>
      </c>
      <c r="ET89" s="78">
        <f>AVERAGEIFS('WEEKLY DATA'!ET$11:ET$14576,'WEEKLY DATA'!$A$11:$A$14576,'MONTHLY DATA'!$A89,'WEEKLY DATA'!$B$11:$B$14576,'MONTHLY DATA'!$B89)</f>
        <v>262.5</v>
      </c>
      <c r="EU89" s="154">
        <f t="shared" si="93"/>
        <v>-6.6666666666666652E-2</v>
      </c>
      <c r="EV89" s="78">
        <f>AVERAGEIFS('WEEKLY DATA'!EV$11:EV$14576,'WEEKLY DATA'!$A$11:$A$14576,'MONTHLY DATA'!$A89,'WEEKLY DATA'!$B$11:$B$14576,'MONTHLY DATA'!$B89)</f>
        <v>204</v>
      </c>
      <c r="EW89" s="78">
        <f>AVERAGEIFS('WEEKLY DATA'!EW$11:EW$14576,'WEEKLY DATA'!$A$11:$A$14576,'MONTHLY DATA'!$A89,'WEEKLY DATA'!$B$11:$B$14576,'MONTHLY DATA'!$B89)</f>
        <v>214</v>
      </c>
      <c r="EX89" s="78">
        <f>AVERAGEIFS('WEEKLY DATA'!EX$11:EX$14576,'WEEKLY DATA'!$A$11:$A$14576,'MONTHLY DATA'!$A89,'WEEKLY DATA'!$B$11:$B$14576,'MONTHLY DATA'!$B89)</f>
        <v>209</v>
      </c>
      <c r="EY89" s="154">
        <f t="shared" si="94"/>
        <v>-6.0674157303370779E-2</v>
      </c>
      <c r="EZ89" s="78">
        <f>AVERAGEIFS('WEEKLY DATA'!EZ$11:EZ$14576,'WEEKLY DATA'!$A$11:$A$14576,'MONTHLY DATA'!$A89,'WEEKLY DATA'!$B$11:$B$14576,'MONTHLY DATA'!$B89)</f>
        <v>310</v>
      </c>
      <c r="FA89" s="78">
        <f>AVERAGEIFS('WEEKLY DATA'!FA$11:FA$14576,'WEEKLY DATA'!$A$11:$A$14576,'MONTHLY DATA'!$A89,'WEEKLY DATA'!$B$11:$B$14576,'MONTHLY DATA'!$B89)</f>
        <v>320</v>
      </c>
      <c r="FB89" s="78">
        <f>AVERAGEIFS('WEEKLY DATA'!FB$11:FB$14576,'WEEKLY DATA'!$A$11:$A$14576,'MONTHLY DATA'!$A89,'WEEKLY DATA'!$B$11:$B$14576,'MONTHLY DATA'!$B89)</f>
        <v>315</v>
      </c>
      <c r="FC89" s="154">
        <f t="shared" si="95"/>
        <v>0.24752475247524752</v>
      </c>
      <c r="FD89" s="78">
        <f>AVERAGEIFS('WEEKLY DATA'!FD$11:FD$14576,'WEEKLY DATA'!$A$11:$A$14576,'MONTHLY DATA'!$A89,'WEEKLY DATA'!$B$11:$B$14576,'MONTHLY DATA'!$B89)</f>
        <v>473</v>
      </c>
      <c r="FE89" s="78">
        <f>AVERAGEIFS('WEEKLY DATA'!FE$11:FE$14576,'WEEKLY DATA'!$A$11:$A$14576,'MONTHLY DATA'!$A89,'WEEKLY DATA'!$B$11:$B$14576,'MONTHLY DATA'!$B89)</f>
        <v>483</v>
      </c>
      <c r="FF89" s="78">
        <f>AVERAGEIFS('WEEKLY DATA'!FF$11:FF$14576,'WEEKLY DATA'!$A$11:$A$14576,'MONTHLY DATA'!$A89,'WEEKLY DATA'!$B$11:$B$14576,'MONTHLY DATA'!$B89)</f>
        <v>478</v>
      </c>
      <c r="FG89" s="154">
        <f t="shared" si="96"/>
        <v>1.0471204188482464E-3</v>
      </c>
      <c r="FH89" s="78">
        <f>AVERAGEIFS('WEEKLY DATA'!FH$11:FH$14576,'WEEKLY DATA'!$A$11:$A$14576,'MONTHLY DATA'!$A89,'WEEKLY DATA'!$B$11:$B$14576,'MONTHLY DATA'!$B89)</f>
        <v>275.5</v>
      </c>
      <c r="FI89" s="78">
        <f>AVERAGEIFS('WEEKLY DATA'!FI$11:FI$14576,'WEEKLY DATA'!$A$11:$A$14576,'MONTHLY DATA'!$A89,'WEEKLY DATA'!$B$11:$B$14576,'MONTHLY DATA'!$B89)</f>
        <v>285.5</v>
      </c>
      <c r="FJ89" s="78">
        <f>AVERAGEIFS('WEEKLY DATA'!FJ$11:FJ$14576,'WEEKLY DATA'!$A$11:$A$14576,'MONTHLY DATA'!$A89,'WEEKLY DATA'!$B$11:$B$14576,'MONTHLY DATA'!$B89)</f>
        <v>280.5</v>
      </c>
      <c r="FK89" s="154">
        <f t="shared" si="97"/>
        <v>-8.0327868852459017E-2</v>
      </c>
      <c r="FL89" s="169">
        <f>AVERAGEIFS('WEEKLY DATA'!FL$11:FL$14576,'WEEKLY DATA'!$A$11:$A$14576,'MONTHLY DATA'!$A89,'WEEKLY DATA'!$B$11:$B$14576,'MONTHLY DATA'!$B89)</f>
        <v>229</v>
      </c>
      <c r="FM89" s="78">
        <f>AVERAGEIFS('WEEKLY DATA'!FM$11:FM$14576,'WEEKLY DATA'!$A$11:$A$14576,'MONTHLY DATA'!$A89,'WEEKLY DATA'!$B$11:$B$14576,'MONTHLY DATA'!$B89)</f>
        <v>239</v>
      </c>
      <c r="FN89" s="78">
        <f>AVERAGEIFS('WEEKLY DATA'!FN$11:FN$14576,'WEEKLY DATA'!$A$11:$A$14576,'MONTHLY DATA'!$A89,'WEEKLY DATA'!$B$11:$B$14576,'MONTHLY DATA'!$B89)</f>
        <v>234</v>
      </c>
      <c r="FO89" s="154">
        <f t="shared" si="98"/>
        <v>-7.3267326732673221E-2</v>
      </c>
      <c r="FP89" s="78">
        <f>AVERAGEIFS('WEEKLY DATA'!FP$11:FP$14576,'WEEKLY DATA'!$A$11:$A$14576,'MONTHLY DATA'!$A89,'WEEKLY DATA'!$B$11:$B$14576,'MONTHLY DATA'!$B89)</f>
        <v>252.5</v>
      </c>
      <c r="FQ89" s="78">
        <f>AVERAGEIFS('WEEKLY DATA'!FQ$11:FQ$14576,'WEEKLY DATA'!$A$11:$A$14576,'MONTHLY DATA'!$A89,'WEEKLY DATA'!$B$11:$B$14576,'MONTHLY DATA'!$B89)</f>
        <v>262.5</v>
      </c>
      <c r="FR89" s="78">
        <f>AVERAGEIFS('WEEKLY DATA'!FR$11:FR$14576,'WEEKLY DATA'!$A$11:$A$14576,'MONTHLY DATA'!$A89,'WEEKLY DATA'!$B$11:$B$14576,'MONTHLY DATA'!$B89)</f>
        <v>257.5</v>
      </c>
      <c r="FS89" s="154">
        <f t="shared" si="99"/>
        <v>-7.623318385650224E-2</v>
      </c>
      <c r="FT89" s="78">
        <f>AVERAGEIFS('WEEKLY DATA'!FT$11:FT$14576,'WEEKLY DATA'!$A$11:$A$14576,'MONTHLY DATA'!$A89,'WEEKLY DATA'!$B$11:$B$14576,'MONTHLY DATA'!$B89)</f>
        <v>276.5</v>
      </c>
      <c r="FU89" s="78">
        <f>AVERAGEIFS('WEEKLY DATA'!FU$11:FU$14576,'WEEKLY DATA'!$A$11:$A$14576,'MONTHLY DATA'!$A89,'WEEKLY DATA'!$B$11:$B$14576,'MONTHLY DATA'!$B89)</f>
        <v>286.5</v>
      </c>
      <c r="FV89" s="78">
        <f>AVERAGEIFS('WEEKLY DATA'!FV$11:FV$14576,'WEEKLY DATA'!$A$11:$A$14576,'MONTHLY DATA'!$A89,'WEEKLY DATA'!$B$11:$B$14576,'MONTHLY DATA'!$B89)</f>
        <v>281.5</v>
      </c>
      <c r="FW89" s="154">
        <f t="shared" si="100"/>
        <v>-3.5398230088495852E-3</v>
      </c>
      <c r="FX89" s="78">
        <f>AVERAGEIFS('WEEKLY DATA'!FX$11:FX$14576,'WEEKLY DATA'!$A$11:$A$14576,'MONTHLY DATA'!$A89,'WEEKLY DATA'!$B$11:$B$14576,'MONTHLY DATA'!$B89)</f>
        <v>264</v>
      </c>
      <c r="FY89" s="78">
        <f>AVERAGEIFS('WEEKLY DATA'!FY$11:FY$14576,'WEEKLY DATA'!$A$11:$A$14576,'MONTHLY DATA'!$A89,'WEEKLY DATA'!$B$11:$B$14576,'MONTHLY DATA'!$B89)</f>
        <v>274</v>
      </c>
      <c r="FZ89" s="78">
        <f>AVERAGEIFS('WEEKLY DATA'!FZ$11:FZ$14576,'WEEKLY DATA'!$A$11:$A$14576,'MONTHLY DATA'!$A89,'WEEKLY DATA'!$B$11:$B$14576,'MONTHLY DATA'!$B89)</f>
        <v>269</v>
      </c>
      <c r="GA89" s="154">
        <f t="shared" si="101"/>
        <v>-0.10333333333333339</v>
      </c>
      <c r="GB89" s="78">
        <f>AVERAGEIFS('WEEKLY DATA'!GB$11:GB$14576,'WEEKLY DATA'!$A$11:$A$14576,'MONTHLY DATA'!$A89,'WEEKLY DATA'!$B$11:$B$14576,'MONTHLY DATA'!$B89)</f>
        <v>327.5</v>
      </c>
      <c r="GC89" s="78">
        <f>AVERAGEIFS('WEEKLY DATA'!GC$11:GC$14576,'WEEKLY DATA'!$A$11:$A$14576,'MONTHLY DATA'!$A89,'WEEKLY DATA'!$B$11:$B$14576,'MONTHLY DATA'!$B89)</f>
        <v>337.5</v>
      </c>
      <c r="GD89" s="78">
        <f>AVERAGEIFS('WEEKLY DATA'!GD$11:GD$14576,'WEEKLY DATA'!$A$11:$A$14576,'MONTHLY DATA'!$A89,'WEEKLY DATA'!$B$11:$B$14576,'MONTHLY DATA'!$B89)</f>
        <v>332.5</v>
      </c>
      <c r="GE89" s="154">
        <f t="shared" si="102"/>
        <v>-2.9197080291970767E-2</v>
      </c>
      <c r="GF89" s="169">
        <f>AVERAGEIFS('WEEKLY DATA'!GF$11:GF$14576,'WEEKLY DATA'!$A$11:$A$14576,'MONTHLY DATA'!$A89,'WEEKLY DATA'!$B$11:$B$14576,'MONTHLY DATA'!$B89)</f>
        <v>289</v>
      </c>
      <c r="GG89" s="78">
        <f>AVERAGEIFS('WEEKLY DATA'!GG$11:GG$14576,'WEEKLY DATA'!$A$11:$A$14576,'MONTHLY DATA'!$A89,'WEEKLY DATA'!$B$11:$B$14576,'MONTHLY DATA'!$B89)</f>
        <v>299</v>
      </c>
      <c r="GH89" s="78">
        <f>AVERAGEIFS('WEEKLY DATA'!GH$11:GH$14576,'WEEKLY DATA'!$A$11:$A$14576,'MONTHLY DATA'!$A89,'WEEKLY DATA'!$B$11:$B$14576,'MONTHLY DATA'!$B89)</f>
        <v>294</v>
      </c>
      <c r="GI89" s="154">
        <f t="shared" si="103"/>
        <v>-4.3902439024390283E-2</v>
      </c>
      <c r="GJ89" s="78">
        <f>AVERAGEIFS('WEEKLY DATA'!GJ$11:GJ$14576,'WEEKLY DATA'!$A$11:$A$14576,'MONTHLY DATA'!$A89,'WEEKLY DATA'!$B$11:$B$14576,'MONTHLY DATA'!$B89)</f>
        <v>368.5</v>
      </c>
      <c r="GK89" s="78">
        <f>AVERAGEIFS('WEEKLY DATA'!GK$11:GK$14576,'WEEKLY DATA'!$A$11:$A$14576,'MONTHLY DATA'!$A89,'WEEKLY DATA'!$B$11:$B$14576,'MONTHLY DATA'!$B89)</f>
        <v>378.5</v>
      </c>
      <c r="GL89" s="78">
        <f>AVERAGEIFS('WEEKLY DATA'!GL$11:GL$14576,'WEEKLY DATA'!$A$11:$A$14576,'MONTHLY DATA'!$A89,'WEEKLY DATA'!$B$11:$B$14576,'MONTHLY DATA'!$B89)</f>
        <v>373.5</v>
      </c>
      <c r="GM89" s="154">
        <f t="shared" si="104"/>
        <v>0.15366795366795372</v>
      </c>
      <c r="GN89" s="78">
        <f>AVERAGEIFS('WEEKLY DATA'!GN$11:GN$14576,'WEEKLY DATA'!$A$11:$A$14576,'MONTHLY DATA'!$A89,'WEEKLY DATA'!$B$11:$B$14576,'MONTHLY DATA'!$B89)</f>
        <v>468</v>
      </c>
      <c r="GO89" s="78">
        <f>AVERAGEIFS('WEEKLY DATA'!GO$11:GO$14576,'WEEKLY DATA'!$A$11:$A$14576,'MONTHLY DATA'!$A89,'WEEKLY DATA'!$B$11:$B$14576,'MONTHLY DATA'!$B89)</f>
        <v>478</v>
      </c>
      <c r="GP89" s="78">
        <f>AVERAGEIFS('WEEKLY DATA'!GP$11:GP$14576,'WEEKLY DATA'!$A$11:$A$14576,'MONTHLY DATA'!$A89,'WEEKLY DATA'!$B$11:$B$14576,'MONTHLY DATA'!$B89)</f>
        <v>473</v>
      </c>
      <c r="GQ89" s="154">
        <f t="shared" si="105"/>
        <v>3.7135278514588421E-3</v>
      </c>
      <c r="GR89" s="78"/>
    </row>
    <row r="90" spans="1:200" ht="15.75" x14ac:dyDescent="0.25">
      <c r="A90">
        <f t="shared" si="55"/>
        <v>8</v>
      </c>
      <c r="B90">
        <f t="shared" si="56"/>
        <v>2016</v>
      </c>
      <c r="C90" s="86">
        <v>42583</v>
      </c>
      <c r="D90" s="78">
        <f>AVERAGEIFS('WEEKLY DATA'!D$11:D$14576,'WEEKLY DATA'!$A$11:$A$14576,'MONTHLY DATA'!$A90,'WEEKLY DATA'!$B$11:$B$14576,'MONTHLY DATA'!$B90)</f>
        <v>310</v>
      </c>
      <c r="E90" s="78">
        <f>AVERAGEIFS('WEEKLY DATA'!E$11:E$14576,'WEEKLY DATA'!$A$11:$A$14576,'MONTHLY DATA'!$A90,'WEEKLY DATA'!$B$11:$B$14576,'MONTHLY DATA'!$B90)</f>
        <v>320</v>
      </c>
      <c r="F90" s="78">
        <f>AVERAGEIFS('WEEKLY DATA'!F$11:F$14576,'WEEKLY DATA'!$A$11:$A$14576,'MONTHLY DATA'!$A90,'WEEKLY DATA'!$B$11:$B$14576,'MONTHLY DATA'!$B90)</f>
        <v>315</v>
      </c>
      <c r="G90" s="154">
        <f t="shared" si="57"/>
        <v>-3.3742331288343586E-2</v>
      </c>
      <c r="H90" s="169">
        <f>AVERAGEIFS('WEEKLY DATA'!H$11:H$14576,'WEEKLY DATA'!$A$11:$A$14576,'MONTHLY DATA'!$A90,'WEEKLY DATA'!$B$11:$B$14576,'MONTHLY DATA'!$B90)</f>
        <v>382.5</v>
      </c>
      <c r="I90" s="78">
        <f>AVERAGEIFS('WEEKLY DATA'!I$11:I$14576,'WEEKLY DATA'!$A$11:$A$14576,'MONTHLY DATA'!$A90,'WEEKLY DATA'!$B$11:$B$14576,'MONTHLY DATA'!$B90)</f>
        <v>392.5</v>
      </c>
      <c r="J90" s="78">
        <f>AVERAGEIFS('WEEKLY DATA'!J$11:J$14576,'WEEKLY DATA'!$A$11:$A$14576,'MONTHLY DATA'!$A90,'WEEKLY DATA'!$B$11:$B$14576,'MONTHLY DATA'!$B90)</f>
        <v>387.5</v>
      </c>
      <c r="K90" s="154">
        <f t="shared" si="58"/>
        <v>-2.0227560050568916E-2</v>
      </c>
      <c r="L90" s="169">
        <f>AVERAGEIFS('WEEKLY DATA'!L$11:L$14576,'WEEKLY DATA'!$A$11:$A$14576,'MONTHLY DATA'!$A90,'WEEKLY DATA'!$B$11:$B$14576,'MONTHLY DATA'!$B90)</f>
        <v>325</v>
      </c>
      <c r="M90" s="78">
        <f>AVERAGEIFS('WEEKLY DATA'!M$11:M$14576,'WEEKLY DATA'!$A$11:$A$14576,'MONTHLY DATA'!$A90,'WEEKLY DATA'!$B$11:$B$14576,'MONTHLY DATA'!$B90)</f>
        <v>335</v>
      </c>
      <c r="N90" s="78">
        <f>AVERAGEIFS('WEEKLY DATA'!N$11:N$14576,'WEEKLY DATA'!$A$11:$A$14576,'MONTHLY DATA'!$A90,'WEEKLY DATA'!$B$11:$B$14576,'MONTHLY DATA'!$B90)</f>
        <v>330</v>
      </c>
      <c r="O90" s="154">
        <f t="shared" si="59"/>
        <v>-3.9301310043668103E-2</v>
      </c>
      <c r="P90" s="169">
        <f>AVERAGEIFS('WEEKLY DATA'!P$11:P$14576,'WEEKLY DATA'!$A$11:$A$14576,'MONTHLY DATA'!$A90,'WEEKLY DATA'!$B$11:$B$14576,'MONTHLY DATA'!$B90)</f>
        <v>263.75</v>
      </c>
      <c r="Q90" s="78">
        <f>AVERAGEIFS('WEEKLY DATA'!Q$11:Q$14576,'WEEKLY DATA'!$A$11:$A$14576,'MONTHLY DATA'!$A90,'WEEKLY DATA'!$B$11:$B$14576,'MONTHLY DATA'!$B90)</f>
        <v>273.75</v>
      </c>
      <c r="R90" s="78">
        <f>AVERAGEIFS('WEEKLY DATA'!R$11:R$14576,'WEEKLY DATA'!$A$11:$A$14576,'MONTHLY DATA'!$A90,'WEEKLY DATA'!$B$11:$B$14576,'MONTHLY DATA'!$B90)</f>
        <v>268.75</v>
      </c>
      <c r="S90" s="154">
        <f t="shared" si="60"/>
        <v>-4.8672566371681381E-2</v>
      </c>
      <c r="T90" s="169">
        <f>AVERAGEIFS('WEEKLY DATA'!T$11:T$14576,'WEEKLY DATA'!$A$11:$A$14576,'MONTHLY DATA'!$A90,'WEEKLY DATA'!$B$11:$B$14576,'MONTHLY DATA'!$B90)</f>
        <v>248.75</v>
      </c>
      <c r="U90" s="78">
        <f>AVERAGEIFS('WEEKLY DATA'!U$11:U$14576,'WEEKLY DATA'!$A$11:$A$14576,'MONTHLY DATA'!$A90,'WEEKLY DATA'!$B$11:$B$14576,'MONTHLY DATA'!$B90)</f>
        <v>258.75</v>
      </c>
      <c r="V90" s="78">
        <f>AVERAGEIFS('WEEKLY DATA'!V$11:V$14576,'WEEKLY DATA'!$A$11:$A$14576,'MONTHLY DATA'!$A90,'WEEKLY DATA'!$B$11:$B$14576,'MONTHLY DATA'!$B90)</f>
        <v>253.75</v>
      </c>
      <c r="W90" s="154">
        <f t="shared" si="61"/>
        <v>-6.1922365988909434E-2</v>
      </c>
      <c r="X90" s="169">
        <f>AVERAGEIFS('WEEKLY DATA'!X$11:X$14576,'WEEKLY DATA'!$A$11:$A$14576,'MONTHLY DATA'!$A90,'WEEKLY DATA'!$B$11:$B$14576,'MONTHLY DATA'!$B90)</f>
        <v>232.5</v>
      </c>
      <c r="Y90" s="78">
        <f>AVERAGEIFS('WEEKLY DATA'!Y$11:Y$14576,'WEEKLY DATA'!$A$11:$A$14576,'MONTHLY DATA'!$A90,'WEEKLY DATA'!$B$11:$B$14576,'MONTHLY DATA'!$B90)</f>
        <v>242.5</v>
      </c>
      <c r="Z90" s="78">
        <f>AVERAGEIFS('WEEKLY DATA'!Z$11:Z$14576,'WEEKLY DATA'!$A$11:$A$14576,'MONTHLY DATA'!$A90,'WEEKLY DATA'!$B$11:$B$14576,'MONTHLY DATA'!$B90)</f>
        <v>237.5</v>
      </c>
      <c r="AA90" s="154">
        <f t="shared" si="62"/>
        <v>-3.258655804480648E-2</v>
      </c>
      <c r="AB90" s="169">
        <f>AVERAGEIFS('WEEKLY DATA'!AB$11:AB$14576,'WEEKLY DATA'!$A$11:$A$14576,'MONTHLY DATA'!$A90,'WEEKLY DATA'!$B$11:$B$14576,'MONTHLY DATA'!$B90)</f>
        <v>263.75</v>
      </c>
      <c r="AC90" s="78">
        <f>AVERAGEIFS('WEEKLY DATA'!AC$11:AC$14576,'WEEKLY DATA'!$A$11:$A$14576,'MONTHLY DATA'!$A90,'WEEKLY DATA'!$B$11:$B$14576,'MONTHLY DATA'!$B90)</f>
        <v>273.75</v>
      </c>
      <c r="AD90" s="78">
        <f>AVERAGEIFS('WEEKLY DATA'!AD$11:AD$14576,'WEEKLY DATA'!$A$11:$A$14576,'MONTHLY DATA'!$A90,'WEEKLY DATA'!$B$11:$B$14576,'MONTHLY DATA'!$B90)</f>
        <v>268.75</v>
      </c>
      <c r="AE90" s="154">
        <f t="shared" si="63"/>
        <v>-6.5217391304347783E-2</v>
      </c>
      <c r="AF90" s="169">
        <f>AVERAGEIFS('WEEKLY DATA'!AF$11:AF$14576,'WEEKLY DATA'!$A$11:$A$14576,'MONTHLY DATA'!$A90,'WEEKLY DATA'!$B$11:$B$14576,'MONTHLY DATA'!$B90)</f>
        <v>210</v>
      </c>
      <c r="AG90" s="78">
        <f>AVERAGEIFS('WEEKLY DATA'!AG$11:AG$14576,'WEEKLY DATA'!$A$11:$A$14576,'MONTHLY DATA'!$A90,'WEEKLY DATA'!$B$11:$B$14576,'MONTHLY DATA'!$B90)</f>
        <v>220</v>
      </c>
      <c r="AH90" s="78">
        <f>AVERAGEIFS('WEEKLY DATA'!AH$11:AH$14576,'WEEKLY DATA'!$A$11:$A$14576,'MONTHLY DATA'!$A90,'WEEKLY DATA'!$B$11:$B$14576,'MONTHLY DATA'!$B90)</f>
        <v>215</v>
      </c>
      <c r="AI90" s="154">
        <f t="shared" si="64"/>
        <v>-4.2316258351893121E-2</v>
      </c>
      <c r="AJ90" s="169">
        <f>AVERAGEIFS('WEEKLY DATA'!AJ$11:AJ$14576,'WEEKLY DATA'!$A$11:$A$14576,'MONTHLY DATA'!$A90,'WEEKLY DATA'!$B$11:$B$14576,'MONTHLY DATA'!$B90)</f>
        <v>262.5</v>
      </c>
      <c r="AK90" s="78">
        <f>AVERAGEIFS('WEEKLY DATA'!AK$11:AK$14576,'WEEKLY DATA'!$A$11:$A$14576,'MONTHLY DATA'!$A90,'WEEKLY DATA'!$B$11:$B$14576,'MONTHLY DATA'!$B90)</f>
        <v>272.5</v>
      </c>
      <c r="AL90" s="78">
        <f>AVERAGEIFS('WEEKLY DATA'!AL$11:AL$14576,'WEEKLY DATA'!$A$11:$A$14576,'MONTHLY DATA'!$A90,'WEEKLY DATA'!$B$11:$B$14576,'MONTHLY DATA'!$B90)</f>
        <v>267.5</v>
      </c>
      <c r="AM90" s="154">
        <f t="shared" si="65"/>
        <v>-4.8042704626334531E-2</v>
      </c>
      <c r="AN90" s="169">
        <f>AVERAGEIFS('WEEKLY DATA'!AN$11:AN$14576,'WEEKLY DATA'!$A$11:$A$14576,'MONTHLY DATA'!$A90,'WEEKLY DATA'!$B$11:$B$14576,'MONTHLY DATA'!$B90)</f>
        <v>247.5</v>
      </c>
      <c r="AO90" s="78">
        <f>AVERAGEIFS('WEEKLY DATA'!AO$11:AO$14576,'WEEKLY DATA'!$A$11:$A$14576,'MONTHLY DATA'!$A90,'WEEKLY DATA'!$B$11:$B$14576,'MONTHLY DATA'!$B90)</f>
        <v>257.5</v>
      </c>
      <c r="AP90" s="78">
        <f>AVERAGEIFS('WEEKLY DATA'!AP$11:AP$14576,'WEEKLY DATA'!$A$11:$A$14576,'MONTHLY DATA'!$A90,'WEEKLY DATA'!$B$11:$B$14576,'MONTHLY DATA'!$B90)</f>
        <v>252.5</v>
      </c>
      <c r="AQ90" s="154">
        <f t="shared" si="66"/>
        <v>-3.2567049808429172E-2</v>
      </c>
      <c r="AR90" s="169">
        <f>AVERAGEIFS('WEEKLY DATA'!AR$11:AR$14576,'WEEKLY DATA'!$A$11:$A$14576,'MONTHLY DATA'!$A90,'WEEKLY DATA'!$B$11:$B$14576,'MONTHLY DATA'!$B90)</f>
        <v>278.75</v>
      </c>
      <c r="AS90" s="78">
        <f>AVERAGEIFS('WEEKLY DATA'!AS$11:AS$14576,'WEEKLY DATA'!$A$11:$A$14576,'MONTHLY DATA'!$A90,'WEEKLY DATA'!$B$11:$B$14576,'MONTHLY DATA'!$B90)</f>
        <v>288.75</v>
      </c>
      <c r="AT90" s="78">
        <f>AVERAGEIFS('WEEKLY DATA'!AT$11:AT$14576,'WEEKLY DATA'!$A$11:$A$14576,'MONTHLY DATA'!$A90,'WEEKLY DATA'!$B$11:$B$14576,'MONTHLY DATA'!$B90)</f>
        <v>283.75</v>
      </c>
      <c r="AU90" s="154">
        <f t="shared" si="67"/>
        <v>-5.1003344481605373E-2</v>
      </c>
      <c r="AV90" s="169">
        <f>AVERAGEIFS('WEEKLY DATA'!AV$11:AV$14576,'WEEKLY DATA'!$A$11:$A$14576,'MONTHLY DATA'!$A90,'WEEKLY DATA'!$B$11:$B$14576,'MONTHLY DATA'!$B90)</f>
        <v>228.75</v>
      </c>
      <c r="AW90" s="78">
        <f>AVERAGEIFS('WEEKLY DATA'!AW$11:AW$14576,'WEEKLY DATA'!$A$11:$A$14576,'MONTHLY DATA'!$A90,'WEEKLY DATA'!$B$11:$B$14576,'MONTHLY DATA'!$B90)</f>
        <v>238.75</v>
      </c>
      <c r="AX90" s="78">
        <f>AVERAGEIFS('WEEKLY DATA'!AX$11:AX$14576,'WEEKLY DATA'!$A$11:$A$14576,'MONTHLY DATA'!$A90,'WEEKLY DATA'!$B$11:$B$14576,'MONTHLY DATA'!$B90)</f>
        <v>233.75</v>
      </c>
      <c r="AY90" s="154">
        <f t="shared" si="68"/>
        <v>-7.2420634920634885E-2</v>
      </c>
      <c r="AZ90" s="169">
        <f>AVERAGEIFS('WEEKLY DATA'!AZ$11:AZ$14576,'WEEKLY DATA'!$A$11:$A$14576,'MONTHLY DATA'!$A90,'WEEKLY DATA'!$B$11:$B$14576,'MONTHLY DATA'!$B90)</f>
        <v>235</v>
      </c>
      <c r="BA90" s="78">
        <f>AVERAGEIFS('WEEKLY DATA'!BA$11:BA$14576,'WEEKLY DATA'!$A$11:$A$14576,'MONTHLY DATA'!$A90,'WEEKLY DATA'!$B$11:$B$14576,'MONTHLY DATA'!$B90)</f>
        <v>245</v>
      </c>
      <c r="BB90" s="78">
        <f>AVERAGEIFS('WEEKLY DATA'!BB$11:BB$14576,'WEEKLY DATA'!$A$11:$A$14576,'MONTHLY DATA'!$A90,'WEEKLY DATA'!$B$11:$B$14576,'MONTHLY DATA'!$B90)</f>
        <v>240</v>
      </c>
      <c r="BC90" s="154">
        <f t="shared" si="69"/>
        <v>-5.6974459724950854E-2</v>
      </c>
      <c r="BD90" s="169">
        <f>AVERAGEIFS('WEEKLY DATA'!BD$11:BD$14576,'WEEKLY DATA'!$A$11:$A$14576,'MONTHLY DATA'!$A90,'WEEKLY DATA'!$B$11:$B$14576,'MONTHLY DATA'!$B90)</f>
        <v>185</v>
      </c>
      <c r="BE90" s="78">
        <f>AVERAGEIFS('WEEKLY DATA'!BE$11:BE$14576,'WEEKLY DATA'!$A$11:$A$14576,'MONTHLY DATA'!$A90,'WEEKLY DATA'!$B$11:$B$14576,'MONTHLY DATA'!$B90)</f>
        <v>195</v>
      </c>
      <c r="BF90" s="78">
        <f>AVERAGEIFS('WEEKLY DATA'!BF$11:BF$14576,'WEEKLY DATA'!$A$11:$A$14576,'MONTHLY DATA'!$A90,'WEEKLY DATA'!$B$11:$B$14576,'MONTHLY DATA'!$B90)</f>
        <v>190</v>
      </c>
      <c r="BG90" s="154">
        <f t="shared" si="70"/>
        <v>-7.3170731707317027E-2</v>
      </c>
      <c r="BH90" s="169">
        <f>AVERAGEIFS('WEEKLY DATA'!BH$11:BH$14576,'WEEKLY DATA'!$A$11:$A$14576,'MONTHLY DATA'!$A90,'WEEKLY DATA'!$B$11:$B$14576,'MONTHLY DATA'!$B90)</f>
        <v>265</v>
      </c>
      <c r="BI90" s="78">
        <f>AVERAGEIFS('WEEKLY DATA'!BI$11:BI$14576,'WEEKLY DATA'!$A$11:$A$14576,'MONTHLY DATA'!$A90,'WEEKLY DATA'!$B$11:$B$14576,'MONTHLY DATA'!$B90)</f>
        <v>275</v>
      </c>
      <c r="BJ90" s="78">
        <f>AVERAGEIFS('WEEKLY DATA'!BJ$11:BJ$14576,'WEEKLY DATA'!$A$11:$A$14576,'MONTHLY DATA'!$A90,'WEEKLY DATA'!$B$11:$B$14576,'MONTHLY DATA'!$B90)</f>
        <v>270</v>
      </c>
      <c r="BK90" s="154">
        <f t="shared" si="71"/>
        <v>-5.0966608084358489E-2</v>
      </c>
      <c r="BL90" s="169">
        <f>AVERAGEIFS('WEEKLY DATA'!BL$11:BL$14576,'WEEKLY DATA'!$A$11:$A$14576,'MONTHLY DATA'!$A90,'WEEKLY DATA'!$B$11:$B$14576,'MONTHLY DATA'!$B90)</f>
        <v>190</v>
      </c>
      <c r="BM90" s="78">
        <f>AVERAGEIFS('WEEKLY DATA'!BM$11:BM$14576,'WEEKLY DATA'!$A$11:$A$14576,'MONTHLY DATA'!$A90,'WEEKLY DATA'!$B$11:$B$14576,'MONTHLY DATA'!$B90)</f>
        <v>200</v>
      </c>
      <c r="BN90" s="78">
        <f>AVERAGEIFS('WEEKLY DATA'!BN$11:BN$14576,'WEEKLY DATA'!$A$11:$A$14576,'MONTHLY DATA'!$A90,'WEEKLY DATA'!$B$11:$B$14576,'MONTHLY DATA'!$B90)</f>
        <v>195</v>
      </c>
      <c r="BO90" s="154">
        <f t="shared" si="72"/>
        <v>-7.1428571428571397E-2</v>
      </c>
      <c r="BP90" s="78">
        <f>AVERAGEIFS('WEEKLY DATA'!BP$11:BP$14576,'WEEKLY DATA'!$A$11:$A$14576,'MONTHLY DATA'!$A90,'WEEKLY DATA'!$B$11:$B$14576,'MONTHLY DATA'!$B90)</f>
        <v>280</v>
      </c>
      <c r="BQ90" s="78">
        <f>AVERAGEIFS('WEEKLY DATA'!BQ$11:BQ$14576,'WEEKLY DATA'!$A$11:$A$14576,'MONTHLY DATA'!$A90,'WEEKLY DATA'!$B$11:$B$14576,'MONTHLY DATA'!$B90)</f>
        <v>290</v>
      </c>
      <c r="BR90" s="78">
        <f>AVERAGEIFS('WEEKLY DATA'!BR$11:BR$14576,'WEEKLY DATA'!$A$11:$A$14576,'MONTHLY DATA'!$A90,'WEEKLY DATA'!$B$11:$B$14576,'MONTHLY DATA'!$B90)</f>
        <v>285</v>
      </c>
      <c r="BS90" s="154">
        <f t="shared" si="73"/>
        <v>-4.8414023372287174E-2</v>
      </c>
      <c r="BT90" s="78">
        <f>AVERAGEIFS('WEEKLY DATA'!BT$11:BT$14576,'WEEKLY DATA'!$A$11:$A$14576,'MONTHLY DATA'!$A90,'WEEKLY DATA'!$B$11:$B$14576,'MONTHLY DATA'!$B90)</f>
        <v>230</v>
      </c>
      <c r="BU90" s="78">
        <f>AVERAGEIFS('WEEKLY DATA'!BU$11:BU$14576,'WEEKLY DATA'!$A$11:$A$14576,'MONTHLY DATA'!$A90,'WEEKLY DATA'!$B$11:$B$14576,'MONTHLY DATA'!$B90)</f>
        <v>240</v>
      </c>
      <c r="BV90" s="78">
        <f>AVERAGEIFS('WEEKLY DATA'!BV$11:BV$14576,'WEEKLY DATA'!$A$11:$A$14576,'MONTHLY DATA'!$A90,'WEEKLY DATA'!$B$11:$B$14576,'MONTHLY DATA'!$B90)</f>
        <v>235</v>
      </c>
      <c r="BW90" s="154">
        <f t="shared" si="74"/>
        <v>-5.4325955734406461E-2</v>
      </c>
      <c r="BX90" s="78">
        <f>AVERAGEIFS('WEEKLY DATA'!BX$11:BX$14576,'WEEKLY DATA'!$A$11:$A$14576,'MONTHLY DATA'!$A90,'WEEKLY DATA'!$B$11:$B$14576,'MONTHLY DATA'!$B90)</f>
        <v>348.75</v>
      </c>
      <c r="BY90" s="78">
        <f>AVERAGEIFS('WEEKLY DATA'!BY$11:BY$14576,'WEEKLY DATA'!$A$11:$A$14576,'MONTHLY DATA'!$A90,'WEEKLY DATA'!$B$11:$B$14576,'MONTHLY DATA'!$B90)</f>
        <v>358.75</v>
      </c>
      <c r="BZ90" s="78">
        <f>AVERAGEIFS('WEEKLY DATA'!BZ$11:BZ$14576,'WEEKLY DATA'!$A$11:$A$14576,'MONTHLY DATA'!$A90,'WEEKLY DATA'!$B$11:$B$14576,'MONTHLY DATA'!$B90)</f>
        <v>353.75</v>
      </c>
      <c r="CA90" s="154">
        <f t="shared" si="75"/>
        <v>5.9131736526946144E-2</v>
      </c>
      <c r="CB90" s="78">
        <f>AVERAGEIFS('WEEKLY DATA'!CB$11:CB$14576,'WEEKLY DATA'!$A$11:$A$14576,'MONTHLY DATA'!$A90,'WEEKLY DATA'!$B$11:$B$14576,'MONTHLY DATA'!$B90)</f>
        <v>433.75</v>
      </c>
      <c r="CC90" s="78">
        <f>AVERAGEIFS('WEEKLY DATA'!CC$11:CC$14576,'WEEKLY DATA'!$A$11:$A$14576,'MONTHLY DATA'!$A90,'WEEKLY DATA'!$B$11:$B$14576,'MONTHLY DATA'!$B90)</f>
        <v>443.75</v>
      </c>
      <c r="CD90" s="78">
        <f>AVERAGEIFS('WEEKLY DATA'!CD$11:CD$14576,'WEEKLY DATA'!$A$11:$A$14576,'MONTHLY DATA'!$A90,'WEEKLY DATA'!$B$11:$B$14576,'MONTHLY DATA'!$B90)</f>
        <v>438.75</v>
      </c>
      <c r="CE90" s="154">
        <f t="shared" si="76"/>
        <v>-2.0647321428571397E-2</v>
      </c>
      <c r="CF90" s="78">
        <f>AVERAGEIFS('WEEKLY DATA'!CF$11:CF$14576,'WEEKLY DATA'!$A$11:$A$14576,'MONTHLY DATA'!$A90,'WEEKLY DATA'!$B$11:$B$14576,'MONTHLY DATA'!$B90)</f>
        <v>247.5</v>
      </c>
      <c r="CG90" s="78">
        <f>AVERAGEIFS('WEEKLY DATA'!CG$11:CG$14576,'WEEKLY DATA'!$A$11:$A$14576,'MONTHLY DATA'!$A90,'WEEKLY DATA'!$B$11:$B$14576,'MONTHLY DATA'!$B90)</f>
        <v>257.5</v>
      </c>
      <c r="CH90" s="78">
        <f>AVERAGEIFS('WEEKLY DATA'!CH$11:CH$14576,'WEEKLY DATA'!$A$11:$A$14576,'MONTHLY DATA'!$A90,'WEEKLY DATA'!$B$11:$B$14576,'MONTHLY DATA'!$B90)</f>
        <v>252.5</v>
      </c>
      <c r="CI90" s="154">
        <f t="shared" si="77"/>
        <v>-6.133828996282531E-2</v>
      </c>
      <c r="CJ90" s="78">
        <f>AVERAGEIFS('WEEKLY DATA'!CJ$11:CJ$14576,'WEEKLY DATA'!$A$11:$A$14576,'MONTHLY DATA'!$A90,'WEEKLY DATA'!$B$11:$B$14576,'MONTHLY DATA'!$B90)</f>
        <v>198.75</v>
      </c>
      <c r="CK90" s="78">
        <f>AVERAGEIFS('WEEKLY DATA'!CK$11:CK$14576,'WEEKLY DATA'!$A$11:$A$14576,'MONTHLY DATA'!$A90,'WEEKLY DATA'!$B$11:$B$14576,'MONTHLY DATA'!$B90)</f>
        <v>208.75</v>
      </c>
      <c r="CL90" s="78">
        <f>AVERAGEIFS('WEEKLY DATA'!CL$11:CL$14576,'WEEKLY DATA'!$A$11:$A$14576,'MONTHLY DATA'!$A90,'WEEKLY DATA'!$B$11:$B$14576,'MONTHLY DATA'!$B90)</f>
        <v>203.75</v>
      </c>
      <c r="CM90" s="154">
        <f t="shared" si="78"/>
        <v>-8.22072072072072E-2</v>
      </c>
      <c r="CN90" s="78">
        <f>AVERAGEIFS('WEEKLY DATA'!CN$11:CN$14576,'WEEKLY DATA'!$A$11:$A$14576,'MONTHLY DATA'!$A90,'WEEKLY DATA'!$B$11:$B$14576,'MONTHLY DATA'!$B90)</f>
        <v>313.75</v>
      </c>
      <c r="CO90" s="78">
        <f>AVERAGEIFS('WEEKLY DATA'!CO$11:CO$14576,'WEEKLY DATA'!$A$11:$A$14576,'MONTHLY DATA'!$A90,'WEEKLY DATA'!$B$11:$B$14576,'MONTHLY DATA'!$B90)</f>
        <v>323.75</v>
      </c>
      <c r="CP90" s="78">
        <f>AVERAGEIFS('WEEKLY DATA'!CP$11:CP$14576,'WEEKLY DATA'!$A$11:$A$14576,'MONTHLY DATA'!$A90,'WEEKLY DATA'!$B$11:$B$14576,'MONTHLY DATA'!$B90)</f>
        <v>318.75</v>
      </c>
      <c r="CQ90" s="154">
        <f t="shared" si="79"/>
        <v>6.0732113144758681E-2</v>
      </c>
      <c r="CR90" s="78">
        <f>AVERAGEIFS('WEEKLY DATA'!CR$11:CR$14576,'WEEKLY DATA'!$A$11:$A$14576,'MONTHLY DATA'!$A90,'WEEKLY DATA'!$B$11:$B$14576,'MONTHLY DATA'!$B90)</f>
        <v>403.75</v>
      </c>
      <c r="CS90" s="78">
        <f>AVERAGEIFS('WEEKLY DATA'!CS$11:CS$14576,'WEEKLY DATA'!$A$11:$A$14576,'MONTHLY DATA'!$A90,'WEEKLY DATA'!$B$11:$B$14576,'MONTHLY DATA'!$B90)</f>
        <v>413.75</v>
      </c>
      <c r="CT90" s="78">
        <f>AVERAGEIFS('WEEKLY DATA'!CT$11:CT$14576,'WEEKLY DATA'!$A$11:$A$14576,'MONTHLY DATA'!$A90,'WEEKLY DATA'!$B$11:$B$14576,'MONTHLY DATA'!$B90)</f>
        <v>408.75</v>
      </c>
      <c r="CU90" s="154">
        <f t="shared" si="80"/>
        <v>-2.2129186602870776E-2</v>
      </c>
      <c r="CV90" s="169">
        <f>AVERAGEIFS('WEEKLY DATA'!CV$11:CV$14576,'WEEKLY DATA'!$A$11:$A$14576,'MONTHLY DATA'!$A90,'WEEKLY DATA'!$B$11:$B$14576,'MONTHLY DATA'!$B90)</f>
        <v>282.5</v>
      </c>
      <c r="CW90" s="78">
        <f>AVERAGEIFS('WEEKLY DATA'!CW$11:CW$14576,'WEEKLY DATA'!$A$11:$A$14576,'MONTHLY DATA'!$A90,'WEEKLY DATA'!$B$11:$B$14576,'MONTHLY DATA'!$B90)</f>
        <v>292.5</v>
      </c>
      <c r="CX90" s="78">
        <f>AVERAGEIFS('WEEKLY DATA'!CX$11:CX$14576,'WEEKLY DATA'!$A$11:$A$14576,'MONTHLY DATA'!$A90,'WEEKLY DATA'!$B$11:$B$14576,'MONTHLY DATA'!$B90)</f>
        <v>287.5</v>
      </c>
      <c r="CY90" s="154">
        <f t="shared" si="81"/>
        <v>-5.4276315789473673E-2</v>
      </c>
      <c r="CZ90" s="169">
        <f>AVERAGEIFS('WEEKLY DATA'!CZ$11:CZ$14576,'WEEKLY DATA'!$A$11:$A$14576,'MONTHLY DATA'!$A90,'WEEKLY DATA'!$B$11:$B$14576,'MONTHLY DATA'!$B90)</f>
        <v>233.75</v>
      </c>
      <c r="DA90" s="78">
        <f>AVERAGEIFS('WEEKLY DATA'!DA$11:DA$14576,'WEEKLY DATA'!$A$11:$A$14576,'MONTHLY DATA'!$A90,'WEEKLY DATA'!$B$11:$B$14576,'MONTHLY DATA'!$B90)</f>
        <v>243.75</v>
      </c>
      <c r="DB90" s="78">
        <f>AVERAGEIFS('WEEKLY DATA'!DB$11:DB$14576,'WEEKLY DATA'!$A$11:$A$14576,'MONTHLY DATA'!$A90,'WEEKLY DATA'!$B$11:$B$14576,'MONTHLY DATA'!$B90)</f>
        <v>238.75</v>
      </c>
      <c r="DC90" s="154">
        <f t="shared" si="82"/>
        <v>-6.5557729941291609E-2</v>
      </c>
      <c r="DD90" s="78">
        <f>AVERAGEIFS('WEEKLY DATA'!DD$11:DD$14576,'WEEKLY DATA'!$A$11:$A$14576,'MONTHLY DATA'!$A90,'WEEKLY DATA'!$B$11:$B$14576,'MONTHLY DATA'!$B90)</f>
        <v>348.75</v>
      </c>
      <c r="DE90" s="78">
        <f>AVERAGEIFS('WEEKLY DATA'!DE$11:DE$14576,'WEEKLY DATA'!$A$11:$A$14576,'MONTHLY DATA'!$A90,'WEEKLY DATA'!$B$11:$B$14576,'MONTHLY DATA'!$B90)</f>
        <v>358.75</v>
      </c>
      <c r="DF90" s="78">
        <f>AVERAGEIFS('WEEKLY DATA'!DF$11:DF$14576,'WEEKLY DATA'!$A$11:$A$14576,'MONTHLY DATA'!$A90,'WEEKLY DATA'!$B$11:$B$14576,'MONTHLY DATA'!$B90)</f>
        <v>353.75</v>
      </c>
      <c r="DG90" s="154">
        <f t="shared" si="83"/>
        <v>5.4396423248882275E-2</v>
      </c>
      <c r="DH90" s="78">
        <f>AVERAGEIFS('WEEKLY DATA'!DH$11:DH$14576,'WEEKLY DATA'!$A$11:$A$14576,'MONTHLY DATA'!$A90,'WEEKLY DATA'!$B$11:$B$14576,'MONTHLY DATA'!$B90)</f>
        <v>418.75</v>
      </c>
      <c r="DI90" s="78">
        <f>AVERAGEIFS('WEEKLY DATA'!DI$11:DI$14576,'WEEKLY DATA'!$A$11:$A$14576,'MONTHLY DATA'!$A90,'WEEKLY DATA'!$B$11:$B$14576,'MONTHLY DATA'!$B90)</f>
        <v>428.75</v>
      </c>
      <c r="DJ90" s="78">
        <f>AVERAGEIFS('WEEKLY DATA'!DJ$11:DJ$14576,'WEEKLY DATA'!$A$11:$A$14576,'MONTHLY DATA'!$A90,'WEEKLY DATA'!$B$11:$B$14576,'MONTHLY DATA'!$B90)</f>
        <v>423.75</v>
      </c>
      <c r="DK90" s="154">
        <f t="shared" si="84"/>
        <v>-2.1362586605080836E-2</v>
      </c>
      <c r="DL90" s="169">
        <f>AVERAGEIFS('WEEKLY DATA'!DL$11:DL$14576,'WEEKLY DATA'!$A$11:$A$14576,'MONTHLY DATA'!$A90,'WEEKLY DATA'!$B$11:$B$14576,'MONTHLY DATA'!$B90)</f>
        <v>252.5</v>
      </c>
      <c r="DM90" s="78">
        <f>AVERAGEIFS('WEEKLY DATA'!DM$11:DM$14576,'WEEKLY DATA'!$A$11:$A$14576,'MONTHLY DATA'!$A90,'WEEKLY DATA'!$B$11:$B$14576,'MONTHLY DATA'!$B90)</f>
        <v>262.5</v>
      </c>
      <c r="DN90" s="78">
        <f>AVERAGEIFS('WEEKLY DATA'!DN$11:DN$14576,'WEEKLY DATA'!$A$11:$A$14576,'MONTHLY DATA'!$A90,'WEEKLY DATA'!$B$11:$B$14576,'MONTHLY DATA'!$B90)</f>
        <v>257.5</v>
      </c>
      <c r="DO90" s="154">
        <f t="shared" si="85"/>
        <v>-6.0218978102189791E-2</v>
      </c>
      <c r="DP90" s="78">
        <f>AVERAGEIFS('WEEKLY DATA'!DP$11:DP$14576,'WEEKLY DATA'!$A$11:$A$14576,'MONTHLY DATA'!$A90,'WEEKLY DATA'!$B$11:$B$14576,'MONTHLY DATA'!$B90)</f>
        <v>203.75</v>
      </c>
      <c r="DQ90" s="78">
        <f>AVERAGEIFS('WEEKLY DATA'!DQ$11:DQ$14576,'WEEKLY DATA'!$A$11:$A$14576,'MONTHLY DATA'!$A90,'WEEKLY DATA'!$B$11:$B$14576,'MONTHLY DATA'!$B90)</f>
        <v>213.75</v>
      </c>
      <c r="DR90" s="78">
        <f>AVERAGEIFS('WEEKLY DATA'!DR$11:DR$14576,'WEEKLY DATA'!$A$11:$A$14576,'MONTHLY DATA'!$A90,'WEEKLY DATA'!$B$11:$B$14576,'MONTHLY DATA'!$B90)</f>
        <v>208.75</v>
      </c>
      <c r="DS90" s="154">
        <f t="shared" si="86"/>
        <v>-7.4279379157427883E-2</v>
      </c>
      <c r="DT90" s="78">
        <f>AVERAGEIFS('WEEKLY DATA'!DT$11:DT$14576,'WEEKLY DATA'!$A$11:$A$14576,'MONTHLY DATA'!$A90,'WEEKLY DATA'!$B$11:$B$14576,'MONTHLY DATA'!$B90)</f>
        <v>358.75</v>
      </c>
      <c r="DU90" s="78">
        <f>AVERAGEIFS('WEEKLY DATA'!DU$11:DU$14576,'WEEKLY DATA'!$A$11:$A$14576,'MONTHLY DATA'!$A90,'WEEKLY DATA'!$B$11:$B$14576,'MONTHLY DATA'!$B90)</f>
        <v>368.75</v>
      </c>
      <c r="DV90" s="78">
        <f>AVERAGEIFS('WEEKLY DATA'!DV$11:DV$14576,'WEEKLY DATA'!$A$11:$A$14576,'MONTHLY DATA'!$A90,'WEEKLY DATA'!$B$11:$B$14576,'MONTHLY DATA'!$B90)</f>
        <v>363.75</v>
      </c>
      <c r="DW90" s="154">
        <f t="shared" si="87"/>
        <v>9.0704647676161931E-2</v>
      </c>
      <c r="DX90" s="78">
        <f>AVERAGEIFS('WEEKLY DATA'!DX$11:DX$14576,'WEEKLY DATA'!$A$11:$A$14576,'MONTHLY DATA'!$A90,'WEEKLY DATA'!$B$11:$B$14576,'MONTHLY DATA'!$B90)</f>
        <v>428.75</v>
      </c>
      <c r="DY90" s="78">
        <f>AVERAGEIFS('WEEKLY DATA'!DY$11:DY$14576,'WEEKLY DATA'!$A$11:$A$14576,'MONTHLY DATA'!$A90,'WEEKLY DATA'!$B$11:$B$14576,'MONTHLY DATA'!$B90)</f>
        <v>438.75</v>
      </c>
      <c r="DZ90" s="78">
        <f>AVERAGEIFS('WEEKLY DATA'!DZ$11:DZ$14576,'WEEKLY DATA'!$A$11:$A$14576,'MONTHLY DATA'!$A90,'WEEKLY DATA'!$B$11:$B$14576,'MONTHLY DATA'!$B90)</f>
        <v>433.75</v>
      </c>
      <c r="EA90" s="154">
        <f t="shared" si="88"/>
        <v>-2.0880361173814865E-2</v>
      </c>
      <c r="EB90" s="78">
        <f>AVERAGEIFS('WEEKLY DATA'!EB$11:EB$14576,'WEEKLY DATA'!$A$11:$A$14576,'MONTHLY DATA'!$A90,'WEEKLY DATA'!$B$11:$B$14576,'MONTHLY DATA'!$B90)</f>
        <v>252.5</v>
      </c>
      <c r="EC90" s="78">
        <f>AVERAGEIFS('WEEKLY DATA'!EC$11:EC$14576,'WEEKLY DATA'!$A$11:$A$14576,'MONTHLY DATA'!$A90,'WEEKLY DATA'!$B$11:$B$14576,'MONTHLY DATA'!$B90)</f>
        <v>262.5</v>
      </c>
      <c r="ED90" s="78">
        <f>AVERAGEIFS('WEEKLY DATA'!ED$11:ED$14576,'WEEKLY DATA'!$A$11:$A$14576,'MONTHLY DATA'!$A90,'WEEKLY DATA'!$B$11:$B$14576,'MONTHLY DATA'!$B90)</f>
        <v>257.5</v>
      </c>
      <c r="EE90" s="154">
        <f t="shared" si="89"/>
        <v>-5.5045871559633031E-2</v>
      </c>
      <c r="EF90" s="169">
        <f>AVERAGEIFS('WEEKLY DATA'!EF$11:EF$14576,'WEEKLY DATA'!$A$11:$A$14576,'MONTHLY DATA'!$A90,'WEEKLY DATA'!$B$11:$B$14576,'MONTHLY DATA'!$B90)</f>
        <v>203.75</v>
      </c>
      <c r="EG90" s="78">
        <f>AVERAGEIFS('WEEKLY DATA'!EG$11:EG$14576,'WEEKLY DATA'!$A$11:$A$14576,'MONTHLY DATA'!$A90,'WEEKLY DATA'!$B$11:$B$14576,'MONTHLY DATA'!$B90)</f>
        <v>213.75</v>
      </c>
      <c r="EH90" s="78">
        <f>AVERAGEIFS('WEEKLY DATA'!EH$11:EH$14576,'WEEKLY DATA'!$A$11:$A$14576,'MONTHLY DATA'!$A90,'WEEKLY DATA'!$B$11:$B$14576,'MONTHLY DATA'!$B90)</f>
        <v>208.75</v>
      </c>
      <c r="EI90" s="154">
        <f t="shared" si="90"/>
        <v>-6.8080357142857095E-2</v>
      </c>
      <c r="EJ90" s="78">
        <f>AVERAGEIFS('WEEKLY DATA'!EJ$11:EJ$14576,'WEEKLY DATA'!$A$11:$A$14576,'MONTHLY DATA'!$A90,'WEEKLY DATA'!$B$11:$B$14576,'MONTHLY DATA'!$B90)</f>
        <v>378.75</v>
      </c>
      <c r="EK90" s="78">
        <f>AVERAGEIFS('WEEKLY DATA'!EK$11:EK$14576,'WEEKLY DATA'!$A$11:$A$14576,'MONTHLY DATA'!$A90,'WEEKLY DATA'!$B$11:$B$14576,'MONTHLY DATA'!$B90)</f>
        <v>388.75</v>
      </c>
      <c r="EL90" s="78">
        <f>AVERAGEIFS('WEEKLY DATA'!EL$11:EL$14576,'WEEKLY DATA'!$A$11:$A$14576,'MONTHLY DATA'!$A90,'WEEKLY DATA'!$B$11:$B$14576,'MONTHLY DATA'!$B90)</f>
        <v>383.75</v>
      </c>
      <c r="EM90" s="154">
        <f t="shared" si="91"/>
        <v>0.10910404624277459</v>
      </c>
      <c r="EN90" s="78">
        <f>AVERAGEIFS('WEEKLY DATA'!EN$11:EN$14576,'WEEKLY DATA'!$A$11:$A$14576,'MONTHLY DATA'!$A90,'WEEKLY DATA'!$B$11:$B$14576,'MONTHLY DATA'!$B90)</f>
        <v>370</v>
      </c>
      <c r="EO90" s="78">
        <f>AVERAGEIFS('WEEKLY DATA'!EO$11:EO$14576,'WEEKLY DATA'!$A$11:$A$14576,'MONTHLY DATA'!$A90,'WEEKLY DATA'!$B$11:$B$14576,'MONTHLY DATA'!$B90)</f>
        <v>380</v>
      </c>
      <c r="EP90" s="78">
        <f>AVERAGEIFS('WEEKLY DATA'!EP$11:EP$14576,'WEEKLY DATA'!$A$11:$A$14576,'MONTHLY DATA'!$A90,'WEEKLY DATA'!$B$11:$B$14576,'MONTHLY DATA'!$B90)</f>
        <v>375</v>
      </c>
      <c r="EQ90" s="154">
        <f t="shared" si="92"/>
        <v>-6.0150375939849621E-2</v>
      </c>
      <c r="ER90" s="78">
        <f>AVERAGEIFS('WEEKLY DATA'!ER$11:ER$14576,'WEEKLY DATA'!$A$11:$A$14576,'MONTHLY DATA'!$A90,'WEEKLY DATA'!$B$11:$B$14576,'MONTHLY DATA'!$B90)</f>
        <v>242.5</v>
      </c>
      <c r="ES90" s="78">
        <f>AVERAGEIFS('WEEKLY DATA'!ES$11:ES$14576,'WEEKLY DATA'!$A$11:$A$14576,'MONTHLY DATA'!$A90,'WEEKLY DATA'!$B$11:$B$14576,'MONTHLY DATA'!$B90)</f>
        <v>252.5</v>
      </c>
      <c r="ET90" s="78">
        <f>AVERAGEIFS('WEEKLY DATA'!ET$11:ET$14576,'WEEKLY DATA'!$A$11:$A$14576,'MONTHLY DATA'!$A90,'WEEKLY DATA'!$B$11:$B$14576,'MONTHLY DATA'!$B90)</f>
        <v>247.5</v>
      </c>
      <c r="EU90" s="154">
        <f t="shared" si="93"/>
        <v>-5.7142857142857162E-2</v>
      </c>
      <c r="EV90" s="78">
        <f>AVERAGEIFS('WEEKLY DATA'!EV$11:EV$14576,'WEEKLY DATA'!$A$11:$A$14576,'MONTHLY DATA'!$A90,'WEEKLY DATA'!$B$11:$B$14576,'MONTHLY DATA'!$B90)</f>
        <v>188.75</v>
      </c>
      <c r="EW90" s="78">
        <f>AVERAGEIFS('WEEKLY DATA'!EW$11:EW$14576,'WEEKLY DATA'!$A$11:$A$14576,'MONTHLY DATA'!$A90,'WEEKLY DATA'!$B$11:$B$14576,'MONTHLY DATA'!$B90)</f>
        <v>198.75</v>
      </c>
      <c r="EX90" s="78">
        <f>AVERAGEIFS('WEEKLY DATA'!EX$11:EX$14576,'WEEKLY DATA'!$A$11:$A$14576,'MONTHLY DATA'!$A90,'WEEKLY DATA'!$B$11:$B$14576,'MONTHLY DATA'!$B90)</f>
        <v>193.75</v>
      </c>
      <c r="EY90" s="154">
        <f t="shared" si="94"/>
        <v>-7.2966507177033457E-2</v>
      </c>
      <c r="EZ90" s="78">
        <f>AVERAGEIFS('WEEKLY DATA'!EZ$11:EZ$14576,'WEEKLY DATA'!$A$11:$A$14576,'MONTHLY DATA'!$A90,'WEEKLY DATA'!$B$11:$B$14576,'MONTHLY DATA'!$B90)</f>
        <v>338.75</v>
      </c>
      <c r="FA90" s="78">
        <f>AVERAGEIFS('WEEKLY DATA'!FA$11:FA$14576,'WEEKLY DATA'!$A$11:$A$14576,'MONTHLY DATA'!$A90,'WEEKLY DATA'!$B$11:$B$14576,'MONTHLY DATA'!$B90)</f>
        <v>348.75</v>
      </c>
      <c r="FB90" s="78">
        <f>AVERAGEIFS('WEEKLY DATA'!FB$11:FB$14576,'WEEKLY DATA'!$A$11:$A$14576,'MONTHLY DATA'!$A90,'WEEKLY DATA'!$B$11:$B$14576,'MONTHLY DATA'!$B90)</f>
        <v>343.75</v>
      </c>
      <c r="FC90" s="154">
        <f t="shared" si="95"/>
        <v>9.1269841269841168E-2</v>
      </c>
      <c r="FD90" s="78">
        <f>AVERAGEIFS('WEEKLY DATA'!FD$11:FD$14576,'WEEKLY DATA'!$A$11:$A$14576,'MONTHLY DATA'!$A90,'WEEKLY DATA'!$B$11:$B$14576,'MONTHLY DATA'!$B90)</f>
        <v>463.75</v>
      </c>
      <c r="FE90" s="78">
        <f>AVERAGEIFS('WEEKLY DATA'!FE$11:FE$14576,'WEEKLY DATA'!$A$11:$A$14576,'MONTHLY DATA'!$A90,'WEEKLY DATA'!$B$11:$B$14576,'MONTHLY DATA'!$B90)</f>
        <v>473.75</v>
      </c>
      <c r="FF90" s="78">
        <f>AVERAGEIFS('WEEKLY DATA'!FF$11:FF$14576,'WEEKLY DATA'!$A$11:$A$14576,'MONTHLY DATA'!$A90,'WEEKLY DATA'!$B$11:$B$14576,'MONTHLY DATA'!$B90)</f>
        <v>468.75</v>
      </c>
      <c r="FG90" s="154">
        <f t="shared" si="96"/>
        <v>-1.9351464435146459E-2</v>
      </c>
      <c r="FH90" s="78">
        <f>AVERAGEIFS('WEEKLY DATA'!FH$11:FH$14576,'WEEKLY DATA'!$A$11:$A$14576,'MONTHLY DATA'!$A90,'WEEKLY DATA'!$B$11:$B$14576,'MONTHLY DATA'!$B90)</f>
        <v>265</v>
      </c>
      <c r="FI90" s="78">
        <f>AVERAGEIFS('WEEKLY DATA'!FI$11:FI$14576,'WEEKLY DATA'!$A$11:$A$14576,'MONTHLY DATA'!$A90,'WEEKLY DATA'!$B$11:$B$14576,'MONTHLY DATA'!$B90)</f>
        <v>275</v>
      </c>
      <c r="FJ90" s="78">
        <f>AVERAGEIFS('WEEKLY DATA'!FJ$11:FJ$14576,'WEEKLY DATA'!$A$11:$A$14576,'MONTHLY DATA'!$A90,'WEEKLY DATA'!$B$11:$B$14576,'MONTHLY DATA'!$B90)</f>
        <v>270</v>
      </c>
      <c r="FK90" s="154">
        <f t="shared" si="97"/>
        <v>-3.7433155080213942E-2</v>
      </c>
      <c r="FL90" s="169">
        <f>AVERAGEIFS('WEEKLY DATA'!FL$11:FL$14576,'WEEKLY DATA'!$A$11:$A$14576,'MONTHLY DATA'!$A90,'WEEKLY DATA'!$B$11:$B$14576,'MONTHLY DATA'!$B90)</f>
        <v>218.75</v>
      </c>
      <c r="FM90" s="78">
        <f>AVERAGEIFS('WEEKLY DATA'!FM$11:FM$14576,'WEEKLY DATA'!$A$11:$A$14576,'MONTHLY DATA'!$A90,'WEEKLY DATA'!$B$11:$B$14576,'MONTHLY DATA'!$B90)</f>
        <v>228.75</v>
      </c>
      <c r="FN90" s="78">
        <f>AVERAGEIFS('WEEKLY DATA'!FN$11:FN$14576,'WEEKLY DATA'!$A$11:$A$14576,'MONTHLY DATA'!$A90,'WEEKLY DATA'!$B$11:$B$14576,'MONTHLY DATA'!$B90)</f>
        <v>223.75</v>
      </c>
      <c r="FO90" s="154">
        <f t="shared" si="98"/>
        <v>-4.3803418803418759E-2</v>
      </c>
      <c r="FP90" s="78">
        <f>AVERAGEIFS('WEEKLY DATA'!FP$11:FP$14576,'WEEKLY DATA'!$A$11:$A$14576,'MONTHLY DATA'!$A90,'WEEKLY DATA'!$B$11:$B$14576,'MONTHLY DATA'!$B90)</f>
        <v>243.75</v>
      </c>
      <c r="FQ90" s="78">
        <f>AVERAGEIFS('WEEKLY DATA'!FQ$11:FQ$14576,'WEEKLY DATA'!$A$11:$A$14576,'MONTHLY DATA'!$A90,'WEEKLY DATA'!$B$11:$B$14576,'MONTHLY DATA'!$B90)</f>
        <v>253.75</v>
      </c>
      <c r="FR90" s="78">
        <f>AVERAGEIFS('WEEKLY DATA'!FR$11:FR$14576,'WEEKLY DATA'!$A$11:$A$14576,'MONTHLY DATA'!$A90,'WEEKLY DATA'!$B$11:$B$14576,'MONTHLY DATA'!$B90)</f>
        <v>248.75</v>
      </c>
      <c r="FS90" s="154">
        <f t="shared" si="99"/>
        <v>-3.398058252427183E-2</v>
      </c>
      <c r="FT90" s="78">
        <f>AVERAGEIFS('WEEKLY DATA'!FT$11:FT$14576,'WEEKLY DATA'!$A$11:$A$14576,'MONTHLY DATA'!$A90,'WEEKLY DATA'!$B$11:$B$14576,'MONTHLY DATA'!$B90)</f>
        <v>253.75</v>
      </c>
      <c r="FU90" s="78">
        <f>AVERAGEIFS('WEEKLY DATA'!FU$11:FU$14576,'WEEKLY DATA'!$A$11:$A$14576,'MONTHLY DATA'!$A90,'WEEKLY DATA'!$B$11:$B$14576,'MONTHLY DATA'!$B90)</f>
        <v>263.75</v>
      </c>
      <c r="FV90" s="78">
        <f>AVERAGEIFS('WEEKLY DATA'!FV$11:FV$14576,'WEEKLY DATA'!$A$11:$A$14576,'MONTHLY DATA'!$A90,'WEEKLY DATA'!$B$11:$B$14576,'MONTHLY DATA'!$B90)</f>
        <v>258.75</v>
      </c>
      <c r="FW90" s="154">
        <f t="shared" si="100"/>
        <v>-8.0817051509769144E-2</v>
      </c>
      <c r="FX90" s="78">
        <f>AVERAGEIFS('WEEKLY DATA'!FX$11:FX$14576,'WEEKLY DATA'!$A$11:$A$14576,'MONTHLY DATA'!$A90,'WEEKLY DATA'!$B$11:$B$14576,'MONTHLY DATA'!$B90)</f>
        <v>253.75</v>
      </c>
      <c r="FY90" s="78">
        <f>AVERAGEIFS('WEEKLY DATA'!FY$11:FY$14576,'WEEKLY DATA'!$A$11:$A$14576,'MONTHLY DATA'!$A90,'WEEKLY DATA'!$B$11:$B$14576,'MONTHLY DATA'!$B90)</f>
        <v>263.75</v>
      </c>
      <c r="FZ90" s="78">
        <f>AVERAGEIFS('WEEKLY DATA'!FZ$11:FZ$14576,'WEEKLY DATA'!$A$11:$A$14576,'MONTHLY DATA'!$A90,'WEEKLY DATA'!$B$11:$B$14576,'MONTHLY DATA'!$B90)</f>
        <v>258.75</v>
      </c>
      <c r="GA90" s="154">
        <f t="shared" si="101"/>
        <v>-3.8104089219330839E-2</v>
      </c>
      <c r="GB90" s="78">
        <f>AVERAGEIFS('WEEKLY DATA'!GB$11:GB$14576,'WEEKLY DATA'!$A$11:$A$14576,'MONTHLY DATA'!$A90,'WEEKLY DATA'!$B$11:$B$14576,'MONTHLY DATA'!$B90)</f>
        <v>312.5</v>
      </c>
      <c r="GC90" s="78">
        <f>AVERAGEIFS('WEEKLY DATA'!GC$11:GC$14576,'WEEKLY DATA'!$A$11:$A$14576,'MONTHLY DATA'!$A90,'WEEKLY DATA'!$B$11:$B$14576,'MONTHLY DATA'!$B90)</f>
        <v>322.5</v>
      </c>
      <c r="GD90" s="78">
        <f>AVERAGEIFS('WEEKLY DATA'!GD$11:GD$14576,'WEEKLY DATA'!$A$11:$A$14576,'MONTHLY DATA'!$A90,'WEEKLY DATA'!$B$11:$B$14576,'MONTHLY DATA'!$B90)</f>
        <v>317.5</v>
      </c>
      <c r="GE90" s="154">
        <f t="shared" si="102"/>
        <v>-4.5112781954887216E-2</v>
      </c>
      <c r="GF90" s="169">
        <f>AVERAGEIFS('WEEKLY DATA'!GF$11:GF$14576,'WEEKLY DATA'!$A$11:$A$14576,'MONTHLY DATA'!$A90,'WEEKLY DATA'!$B$11:$B$14576,'MONTHLY DATA'!$B90)</f>
        <v>273.75</v>
      </c>
      <c r="GG90" s="78">
        <f>AVERAGEIFS('WEEKLY DATA'!GG$11:GG$14576,'WEEKLY DATA'!$A$11:$A$14576,'MONTHLY DATA'!$A90,'WEEKLY DATA'!$B$11:$B$14576,'MONTHLY DATA'!$B90)</f>
        <v>283.75</v>
      </c>
      <c r="GH90" s="78">
        <f>AVERAGEIFS('WEEKLY DATA'!GH$11:GH$14576,'WEEKLY DATA'!$A$11:$A$14576,'MONTHLY DATA'!$A90,'WEEKLY DATA'!$B$11:$B$14576,'MONTHLY DATA'!$B90)</f>
        <v>278.75</v>
      </c>
      <c r="GI90" s="154">
        <f t="shared" si="103"/>
        <v>-5.1870748299319702E-2</v>
      </c>
      <c r="GJ90" s="78">
        <f>AVERAGEIFS('WEEKLY DATA'!GJ$11:GJ$14576,'WEEKLY DATA'!$A$11:$A$14576,'MONTHLY DATA'!$A90,'WEEKLY DATA'!$B$11:$B$14576,'MONTHLY DATA'!$B90)</f>
        <v>368.75</v>
      </c>
      <c r="GK90" s="78">
        <f>AVERAGEIFS('WEEKLY DATA'!GK$11:GK$14576,'WEEKLY DATA'!$A$11:$A$14576,'MONTHLY DATA'!$A90,'WEEKLY DATA'!$B$11:$B$14576,'MONTHLY DATA'!$B90)</f>
        <v>378.75</v>
      </c>
      <c r="GL90" s="78">
        <f>AVERAGEIFS('WEEKLY DATA'!GL$11:GL$14576,'WEEKLY DATA'!$A$11:$A$14576,'MONTHLY DATA'!$A90,'WEEKLY DATA'!$B$11:$B$14576,'MONTHLY DATA'!$B90)</f>
        <v>373.75</v>
      </c>
      <c r="GM90" s="154">
        <f t="shared" si="104"/>
        <v>6.6934404283802706E-4</v>
      </c>
      <c r="GN90" s="78">
        <f>AVERAGEIFS('WEEKLY DATA'!GN$11:GN$14576,'WEEKLY DATA'!$A$11:$A$14576,'MONTHLY DATA'!$A90,'WEEKLY DATA'!$B$11:$B$14576,'MONTHLY DATA'!$B90)</f>
        <v>458.75</v>
      </c>
      <c r="GO90" s="78">
        <f>AVERAGEIFS('WEEKLY DATA'!GO$11:GO$14576,'WEEKLY DATA'!$A$11:$A$14576,'MONTHLY DATA'!$A90,'WEEKLY DATA'!$B$11:$B$14576,'MONTHLY DATA'!$B90)</f>
        <v>468.75</v>
      </c>
      <c r="GP90" s="78">
        <f>AVERAGEIFS('WEEKLY DATA'!GP$11:GP$14576,'WEEKLY DATA'!$A$11:$A$14576,'MONTHLY DATA'!$A90,'WEEKLY DATA'!$B$11:$B$14576,'MONTHLY DATA'!$B90)</f>
        <v>463.75</v>
      </c>
      <c r="GQ90" s="154">
        <f t="shared" si="105"/>
        <v>-1.9556025369978913E-2</v>
      </c>
      <c r="GR90" s="78"/>
    </row>
    <row r="91" spans="1:200" ht="15.75" x14ac:dyDescent="0.25">
      <c r="A91">
        <f t="shared" si="55"/>
        <v>9</v>
      </c>
      <c r="B91">
        <f t="shared" si="56"/>
        <v>2016</v>
      </c>
      <c r="C91" s="86">
        <v>42614</v>
      </c>
      <c r="D91" s="78">
        <f>AVERAGEIFS('WEEKLY DATA'!D$11:D$14576,'WEEKLY DATA'!$A$11:$A$14576,'MONTHLY DATA'!$A91,'WEEKLY DATA'!$B$11:$B$14576,'MONTHLY DATA'!$B91)</f>
        <v>285</v>
      </c>
      <c r="E91" s="78">
        <f>AVERAGEIFS('WEEKLY DATA'!E$11:E$14576,'WEEKLY DATA'!$A$11:$A$14576,'MONTHLY DATA'!$A91,'WEEKLY DATA'!$B$11:$B$14576,'MONTHLY DATA'!$B91)</f>
        <v>295</v>
      </c>
      <c r="F91" s="78">
        <f>AVERAGEIFS('WEEKLY DATA'!F$11:F$14576,'WEEKLY DATA'!$A$11:$A$14576,'MONTHLY DATA'!$A91,'WEEKLY DATA'!$B$11:$B$14576,'MONTHLY DATA'!$B91)</f>
        <v>290</v>
      </c>
      <c r="G91" s="154">
        <f t="shared" si="57"/>
        <v>-7.9365079365079416E-2</v>
      </c>
      <c r="H91" s="169">
        <f>AVERAGEIFS('WEEKLY DATA'!H$11:H$14576,'WEEKLY DATA'!$A$11:$A$14576,'MONTHLY DATA'!$A91,'WEEKLY DATA'!$B$11:$B$14576,'MONTHLY DATA'!$B91)</f>
        <v>353.5</v>
      </c>
      <c r="I91" s="78">
        <f>AVERAGEIFS('WEEKLY DATA'!I$11:I$14576,'WEEKLY DATA'!$A$11:$A$14576,'MONTHLY DATA'!$A91,'WEEKLY DATA'!$B$11:$B$14576,'MONTHLY DATA'!$B91)</f>
        <v>363.5</v>
      </c>
      <c r="J91" s="78">
        <f>AVERAGEIFS('WEEKLY DATA'!J$11:J$14576,'WEEKLY DATA'!$A$11:$A$14576,'MONTHLY DATA'!$A91,'WEEKLY DATA'!$B$11:$B$14576,'MONTHLY DATA'!$B91)</f>
        <v>358.5</v>
      </c>
      <c r="K91" s="154">
        <f t="shared" si="58"/>
        <v>-7.4838709677419346E-2</v>
      </c>
      <c r="L91" s="169">
        <f>AVERAGEIFS('WEEKLY DATA'!L$11:L$14576,'WEEKLY DATA'!$A$11:$A$14576,'MONTHLY DATA'!$A91,'WEEKLY DATA'!$B$11:$B$14576,'MONTHLY DATA'!$B91)</f>
        <v>311</v>
      </c>
      <c r="M91" s="78">
        <f>AVERAGEIFS('WEEKLY DATA'!M$11:M$14576,'WEEKLY DATA'!$A$11:$A$14576,'MONTHLY DATA'!$A91,'WEEKLY DATA'!$B$11:$B$14576,'MONTHLY DATA'!$B91)</f>
        <v>321</v>
      </c>
      <c r="N91" s="78">
        <f>AVERAGEIFS('WEEKLY DATA'!N$11:N$14576,'WEEKLY DATA'!$A$11:$A$14576,'MONTHLY DATA'!$A91,'WEEKLY DATA'!$B$11:$B$14576,'MONTHLY DATA'!$B91)</f>
        <v>316</v>
      </c>
      <c r="O91" s="154">
        <f t="shared" si="59"/>
        <v>-4.2424242424242475E-2</v>
      </c>
      <c r="P91" s="169">
        <f>AVERAGEIFS('WEEKLY DATA'!P$11:P$14576,'WEEKLY DATA'!$A$11:$A$14576,'MONTHLY DATA'!$A91,'WEEKLY DATA'!$B$11:$B$14576,'MONTHLY DATA'!$B91)</f>
        <v>250</v>
      </c>
      <c r="Q91" s="78">
        <f>AVERAGEIFS('WEEKLY DATA'!Q$11:Q$14576,'WEEKLY DATA'!$A$11:$A$14576,'MONTHLY DATA'!$A91,'WEEKLY DATA'!$B$11:$B$14576,'MONTHLY DATA'!$B91)</f>
        <v>260</v>
      </c>
      <c r="R91" s="78">
        <f>AVERAGEIFS('WEEKLY DATA'!R$11:R$14576,'WEEKLY DATA'!$A$11:$A$14576,'MONTHLY DATA'!$A91,'WEEKLY DATA'!$B$11:$B$14576,'MONTHLY DATA'!$B91)</f>
        <v>255</v>
      </c>
      <c r="S91" s="154">
        <f t="shared" si="60"/>
        <v>-5.1162790697674376E-2</v>
      </c>
      <c r="T91" s="169">
        <f>AVERAGEIFS('WEEKLY DATA'!T$11:T$14576,'WEEKLY DATA'!$A$11:$A$14576,'MONTHLY DATA'!$A91,'WEEKLY DATA'!$B$11:$B$14576,'MONTHLY DATA'!$B91)</f>
        <v>228.5</v>
      </c>
      <c r="U91" s="78">
        <f>AVERAGEIFS('WEEKLY DATA'!U$11:U$14576,'WEEKLY DATA'!$A$11:$A$14576,'MONTHLY DATA'!$A91,'WEEKLY DATA'!$B$11:$B$14576,'MONTHLY DATA'!$B91)</f>
        <v>238.5</v>
      </c>
      <c r="V91" s="78">
        <f>AVERAGEIFS('WEEKLY DATA'!V$11:V$14576,'WEEKLY DATA'!$A$11:$A$14576,'MONTHLY DATA'!$A91,'WEEKLY DATA'!$B$11:$B$14576,'MONTHLY DATA'!$B91)</f>
        <v>233.5</v>
      </c>
      <c r="W91" s="154">
        <f t="shared" si="61"/>
        <v>-7.98029556650246E-2</v>
      </c>
      <c r="X91" s="169">
        <f>AVERAGEIFS('WEEKLY DATA'!X$11:X$14576,'WEEKLY DATA'!$A$11:$A$14576,'MONTHLY DATA'!$A91,'WEEKLY DATA'!$B$11:$B$14576,'MONTHLY DATA'!$B91)</f>
        <v>203.5</v>
      </c>
      <c r="Y91" s="78">
        <f>AVERAGEIFS('WEEKLY DATA'!Y$11:Y$14576,'WEEKLY DATA'!$A$11:$A$14576,'MONTHLY DATA'!$A91,'WEEKLY DATA'!$B$11:$B$14576,'MONTHLY DATA'!$B91)</f>
        <v>213.5</v>
      </c>
      <c r="Z91" s="78">
        <f>AVERAGEIFS('WEEKLY DATA'!Z$11:Z$14576,'WEEKLY DATA'!$A$11:$A$14576,'MONTHLY DATA'!$A91,'WEEKLY DATA'!$B$11:$B$14576,'MONTHLY DATA'!$B91)</f>
        <v>208.5</v>
      </c>
      <c r="AA91" s="154">
        <f t="shared" si="62"/>
        <v>-0.12210526315789472</v>
      </c>
      <c r="AB91" s="169">
        <f>AVERAGEIFS('WEEKLY DATA'!AB$11:AB$14576,'WEEKLY DATA'!$A$11:$A$14576,'MONTHLY DATA'!$A91,'WEEKLY DATA'!$B$11:$B$14576,'MONTHLY DATA'!$B91)</f>
        <v>241</v>
      </c>
      <c r="AC91" s="78">
        <f>AVERAGEIFS('WEEKLY DATA'!AC$11:AC$14576,'WEEKLY DATA'!$A$11:$A$14576,'MONTHLY DATA'!$A91,'WEEKLY DATA'!$B$11:$B$14576,'MONTHLY DATA'!$B91)</f>
        <v>251</v>
      </c>
      <c r="AD91" s="78">
        <f>AVERAGEIFS('WEEKLY DATA'!AD$11:AD$14576,'WEEKLY DATA'!$A$11:$A$14576,'MONTHLY DATA'!$A91,'WEEKLY DATA'!$B$11:$B$14576,'MONTHLY DATA'!$B91)</f>
        <v>246</v>
      </c>
      <c r="AE91" s="154">
        <f t="shared" si="63"/>
        <v>-8.4651162790697621E-2</v>
      </c>
      <c r="AF91" s="169">
        <f>AVERAGEIFS('WEEKLY DATA'!AF$11:AF$14576,'WEEKLY DATA'!$A$11:$A$14576,'MONTHLY DATA'!$A91,'WEEKLY DATA'!$B$11:$B$14576,'MONTHLY DATA'!$B91)</f>
        <v>197.5</v>
      </c>
      <c r="AG91" s="78">
        <f>AVERAGEIFS('WEEKLY DATA'!AG$11:AG$14576,'WEEKLY DATA'!$A$11:$A$14576,'MONTHLY DATA'!$A91,'WEEKLY DATA'!$B$11:$B$14576,'MONTHLY DATA'!$B91)</f>
        <v>207.5</v>
      </c>
      <c r="AH91" s="78">
        <f>AVERAGEIFS('WEEKLY DATA'!AH$11:AH$14576,'WEEKLY DATA'!$A$11:$A$14576,'MONTHLY DATA'!$A91,'WEEKLY DATA'!$B$11:$B$14576,'MONTHLY DATA'!$B91)</f>
        <v>202.5</v>
      </c>
      <c r="AI91" s="154">
        <f t="shared" si="64"/>
        <v>-5.8139534883720922E-2</v>
      </c>
      <c r="AJ91" s="169">
        <f>AVERAGEIFS('WEEKLY DATA'!AJ$11:AJ$14576,'WEEKLY DATA'!$A$11:$A$14576,'MONTHLY DATA'!$A91,'WEEKLY DATA'!$B$11:$B$14576,'MONTHLY DATA'!$B91)</f>
        <v>247.5</v>
      </c>
      <c r="AK91" s="78">
        <f>AVERAGEIFS('WEEKLY DATA'!AK$11:AK$14576,'WEEKLY DATA'!$A$11:$A$14576,'MONTHLY DATA'!$A91,'WEEKLY DATA'!$B$11:$B$14576,'MONTHLY DATA'!$B91)</f>
        <v>257.5</v>
      </c>
      <c r="AL91" s="78">
        <f>AVERAGEIFS('WEEKLY DATA'!AL$11:AL$14576,'WEEKLY DATA'!$A$11:$A$14576,'MONTHLY DATA'!$A91,'WEEKLY DATA'!$B$11:$B$14576,'MONTHLY DATA'!$B91)</f>
        <v>252.5</v>
      </c>
      <c r="AM91" s="154">
        <f t="shared" si="65"/>
        <v>-5.6074766355140193E-2</v>
      </c>
      <c r="AN91" s="169">
        <f>AVERAGEIFS('WEEKLY DATA'!AN$11:AN$14576,'WEEKLY DATA'!$A$11:$A$14576,'MONTHLY DATA'!$A91,'WEEKLY DATA'!$B$11:$B$14576,'MONTHLY DATA'!$B91)</f>
        <v>221</v>
      </c>
      <c r="AO91" s="78">
        <f>AVERAGEIFS('WEEKLY DATA'!AO$11:AO$14576,'WEEKLY DATA'!$A$11:$A$14576,'MONTHLY DATA'!$A91,'WEEKLY DATA'!$B$11:$B$14576,'MONTHLY DATA'!$B91)</f>
        <v>231</v>
      </c>
      <c r="AP91" s="78">
        <f>AVERAGEIFS('WEEKLY DATA'!AP$11:AP$14576,'WEEKLY DATA'!$A$11:$A$14576,'MONTHLY DATA'!$A91,'WEEKLY DATA'!$B$11:$B$14576,'MONTHLY DATA'!$B91)</f>
        <v>226</v>
      </c>
      <c r="AQ91" s="154">
        <f t="shared" si="66"/>
        <v>-0.10495049504950493</v>
      </c>
      <c r="AR91" s="169">
        <f>AVERAGEIFS('WEEKLY DATA'!AR$11:AR$14576,'WEEKLY DATA'!$A$11:$A$14576,'MONTHLY DATA'!$A91,'WEEKLY DATA'!$B$11:$B$14576,'MONTHLY DATA'!$B91)</f>
        <v>256</v>
      </c>
      <c r="AS91" s="78">
        <f>AVERAGEIFS('WEEKLY DATA'!AS$11:AS$14576,'WEEKLY DATA'!$A$11:$A$14576,'MONTHLY DATA'!$A91,'WEEKLY DATA'!$B$11:$B$14576,'MONTHLY DATA'!$B91)</f>
        <v>266</v>
      </c>
      <c r="AT91" s="78">
        <f>AVERAGEIFS('WEEKLY DATA'!AT$11:AT$14576,'WEEKLY DATA'!$A$11:$A$14576,'MONTHLY DATA'!$A91,'WEEKLY DATA'!$B$11:$B$14576,'MONTHLY DATA'!$B91)</f>
        <v>261</v>
      </c>
      <c r="AU91" s="154">
        <f t="shared" si="67"/>
        <v>-8.0176211453744539E-2</v>
      </c>
      <c r="AV91" s="169">
        <f>AVERAGEIFS('WEEKLY DATA'!AV$11:AV$14576,'WEEKLY DATA'!$A$11:$A$14576,'MONTHLY DATA'!$A91,'WEEKLY DATA'!$B$11:$B$14576,'MONTHLY DATA'!$B91)</f>
        <v>220</v>
      </c>
      <c r="AW91" s="78">
        <f>AVERAGEIFS('WEEKLY DATA'!AW$11:AW$14576,'WEEKLY DATA'!$A$11:$A$14576,'MONTHLY DATA'!$A91,'WEEKLY DATA'!$B$11:$B$14576,'MONTHLY DATA'!$B91)</f>
        <v>230</v>
      </c>
      <c r="AX91" s="78">
        <f>AVERAGEIFS('WEEKLY DATA'!AX$11:AX$14576,'WEEKLY DATA'!$A$11:$A$14576,'MONTHLY DATA'!$A91,'WEEKLY DATA'!$B$11:$B$14576,'MONTHLY DATA'!$B91)</f>
        <v>225</v>
      </c>
      <c r="AY91" s="154">
        <f t="shared" si="68"/>
        <v>-3.7433155080213942E-2</v>
      </c>
      <c r="AZ91" s="169">
        <f>AVERAGEIFS('WEEKLY DATA'!AZ$11:AZ$14576,'WEEKLY DATA'!$A$11:$A$14576,'MONTHLY DATA'!$A91,'WEEKLY DATA'!$B$11:$B$14576,'MONTHLY DATA'!$B91)</f>
        <v>217.5</v>
      </c>
      <c r="BA91" s="78">
        <f>AVERAGEIFS('WEEKLY DATA'!BA$11:BA$14576,'WEEKLY DATA'!$A$11:$A$14576,'MONTHLY DATA'!$A91,'WEEKLY DATA'!$B$11:$B$14576,'MONTHLY DATA'!$B91)</f>
        <v>227.5</v>
      </c>
      <c r="BB91" s="78">
        <f>AVERAGEIFS('WEEKLY DATA'!BB$11:BB$14576,'WEEKLY DATA'!$A$11:$A$14576,'MONTHLY DATA'!$A91,'WEEKLY DATA'!$B$11:$B$14576,'MONTHLY DATA'!$B91)</f>
        <v>222.5</v>
      </c>
      <c r="BC91" s="154">
        <f t="shared" si="69"/>
        <v>-7.291666666666663E-2</v>
      </c>
      <c r="BD91" s="169">
        <f>AVERAGEIFS('WEEKLY DATA'!BD$11:BD$14576,'WEEKLY DATA'!$A$11:$A$14576,'MONTHLY DATA'!$A91,'WEEKLY DATA'!$B$11:$B$14576,'MONTHLY DATA'!$B91)</f>
        <v>175</v>
      </c>
      <c r="BE91" s="78">
        <f>AVERAGEIFS('WEEKLY DATA'!BE$11:BE$14576,'WEEKLY DATA'!$A$11:$A$14576,'MONTHLY DATA'!$A91,'WEEKLY DATA'!$B$11:$B$14576,'MONTHLY DATA'!$B91)</f>
        <v>185</v>
      </c>
      <c r="BF91" s="78">
        <f>AVERAGEIFS('WEEKLY DATA'!BF$11:BF$14576,'WEEKLY DATA'!$A$11:$A$14576,'MONTHLY DATA'!$A91,'WEEKLY DATA'!$B$11:$B$14576,'MONTHLY DATA'!$B91)</f>
        <v>180</v>
      </c>
      <c r="BG91" s="154">
        <f t="shared" si="70"/>
        <v>-5.2631578947368474E-2</v>
      </c>
      <c r="BH91" s="169">
        <f>AVERAGEIFS('WEEKLY DATA'!BH$11:BH$14576,'WEEKLY DATA'!$A$11:$A$14576,'MONTHLY DATA'!$A91,'WEEKLY DATA'!$B$11:$B$14576,'MONTHLY DATA'!$B91)</f>
        <v>247.5</v>
      </c>
      <c r="BI91" s="78">
        <f>AVERAGEIFS('WEEKLY DATA'!BI$11:BI$14576,'WEEKLY DATA'!$A$11:$A$14576,'MONTHLY DATA'!$A91,'WEEKLY DATA'!$B$11:$B$14576,'MONTHLY DATA'!$B91)</f>
        <v>257.5</v>
      </c>
      <c r="BJ91" s="78">
        <f>AVERAGEIFS('WEEKLY DATA'!BJ$11:BJ$14576,'WEEKLY DATA'!$A$11:$A$14576,'MONTHLY DATA'!$A91,'WEEKLY DATA'!$B$11:$B$14576,'MONTHLY DATA'!$B91)</f>
        <v>252.5</v>
      </c>
      <c r="BK91" s="154">
        <f t="shared" si="71"/>
        <v>-6.481481481481477E-2</v>
      </c>
      <c r="BL91" s="169">
        <f>AVERAGEIFS('WEEKLY DATA'!BL$11:BL$14576,'WEEKLY DATA'!$A$11:$A$14576,'MONTHLY DATA'!$A91,'WEEKLY DATA'!$B$11:$B$14576,'MONTHLY DATA'!$B91)</f>
        <v>180</v>
      </c>
      <c r="BM91" s="78">
        <f>AVERAGEIFS('WEEKLY DATA'!BM$11:BM$14576,'WEEKLY DATA'!$A$11:$A$14576,'MONTHLY DATA'!$A91,'WEEKLY DATA'!$B$11:$B$14576,'MONTHLY DATA'!$B91)</f>
        <v>190</v>
      </c>
      <c r="BN91" s="78">
        <f>AVERAGEIFS('WEEKLY DATA'!BN$11:BN$14576,'WEEKLY DATA'!$A$11:$A$14576,'MONTHLY DATA'!$A91,'WEEKLY DATA'!$B$11:$B$14576,'MONTHLY DATA'!$B91)</f>
        <v>185</v>
      </c>
      <c r="BO91" s="154">
        <f t="shared" si="72"/>
        <v>-5.1282051282051322E-2</v>
      </c>
      <c r="BP91" s="78">
        <f>AVERAGEIFS('WEEKLY DATA'!BP$11:BP$14576,'WEEKLY DATA'!$A$11:$A$14576,'MONTHLY DATA'!$A91,'WEEKLY DATA'!$B$11:$B$14576,'MONTHLY DATA'!$B91)</f>
        <v>261</v>
      </c>
      <c r="BQ91" s="78">
        <f>AVERAGEIFS('WEEKLY DATA'!BQ$11:BQ$14576,'WEEKLY DATA'!$A$11:$A$14576,'MONTHLY DATA'!$A91,'WEEKLY DATA'!$B$11:$B$14576,'MONTHLY DATA'!$B91)</f>
        <v>271</v>
      </c>
      <c r="BR91" s="78">
        <f>AVERAGEIFS('WEEKLY DATA'!BR$11:BR$14576,'WEEKLY DATA'!$A$11:$A$14576,'MONTHLY DATA'!$A91,'WEEKLY DATA'!$B$11:$B$14576,'MONTHLY DATA'!$B91)</f>
        <v>266</v>
      </c>
      <c r="BS91" s="154">
        <f t="shared" si="73"/>
        <v>-6.6666666666666652E-2</v>
      </c>
      <c r="BT91" s="78">
        <f>AVERAGEIFS('WEEKLY DATA'!BT$11:BT$14576,'WEEKLY DATA'!$A$11:$A$14576,'MONTHLY DATA'!$A91,'WEEKLY DATA'!$B$11:$B$14576,'MONTHLY DATA'!$B91)</f>
        <v>217.5</v>
      </c>
      <c r="BU91" s="78">
        <f>AVERAGEIFS('WEEKLY DATA'!BU$11:BU$14576,'WEEKLY DATA'!$A$11:$A$14576,'MONTHLY DATA'!$A91,'WEEKLY DATA'!$B$11:$B$14576,'MONTHLY DATA'!$B91)</f>
        <v>227.5</v>
      </c>
      <c r="BV91" s="78">
        <f>AVERAGEIFS('WEEKLY DATA'!BV$11:BV$14576,'WEEKLY DATA'!$A$11:$A$14576,'MONTHLY DATA'!$A91,'WEEKLY DATA'!$B$11:$B$14576,'MONTHLY DATA'!$B91)</f>
        <v>222.5</v>
      </c>
      <c r="BW91" s="154">
        <f t="shared" si="74"/>
        <v>-5.3191489361702149E-2</v>
      </c>
      <c r="BX91" s="78">
        <f>AVERAGEIFS('WEEKLY DATA'!BX$11:BX$14576,'WEEKLY DATA'!$A$11:$A$14576,'MONTHLY DATA'!$A91,'WEEKLY DATA'!$B$11:$B$14576,'MONTHLY DATA'!$B91)</f>
        <v>310</v>
      </c>
      <c r="BY91" s="78">
        <f>AVERAGEIFS('WEEKLY DATA'!BY$11:BY$14576,'WEEKLY DATA'!$A$11:$A$14576,'MONTHLY DATA'!$A91,'WEEKLY DATA'!$B$11:$B$14576,'MONTHLY DATA'!$B91)</f>
        <v>320</v>
      </c>
      <c r="BZ91" s="78">
        <f>AVERAGEIFS('WEEKLY DATA'!BZ$11:BZ$14576,'WEEKLY DATA'!$A$11:$A$14576,'MONTHLY DATA'!$A91,'WEEKLY DATA'!$B$11:$B$14576,'MONTHLY DATA'!$B91)</f>
        <v>315</v>
      </c>
      <c r="CA91" s="154">
        <f t="shared" si="75"/>
        <v>-0.10954063604240283</v>
      </c>
      <c r="CB91" s="78">
        <f>AVERAGEIFS('WEEKLY DATA'!CB$11:CB$14576,'WEEKLY DATA'!$A$11:$A$14576,'MONTHLY DATA'!$A91,'WEEKLY DATA'!$B$11:$B$14576,'MONTHLY DATA'!$B91)</f>
        <v>420</v>
      </c>
      <c r="CC91" s="78">
        <f>AVERAGEIFS('WEEKLY DATA'!CC$11:CC$14576,'WEEKLY DATA'!$A$11:$A$14576,'MONTHLY DATA'!$A91,'WEEKLY DATA'!$B$11:$B$14576,'MONTHLY DATA'!$B91)</f>
        <v>430</v>
      </c>
      <c r="CD91" s="78">
        <f>AVERAGEIFS('WEEKLY DATA'!CD$11:CD$14576,'WEEKLY DATA'!$A$11:$A$14576,'MONTHLY DATA'!$A91,'WEEKLY DATA'!$B$11:$B$14576,'MONTHLY DATA'!$B91)</f>
        <v>425</v>
      </c>
      <c r="CE91" s="154">
        <f t="shared" si="76"/>
        <v>-3.1339031339031376E-2</v>
      </c>
      <c r="CF91" s="78">
        <f>AVERAGEIFS('WEEKLY DATA'!CF$11:CF$14576,'WEEKLY DATA'!$A$11:$A$14576,'MONTHLY DATA'!$A91,'WEEKLY DATA'!$B$11:$B$14576,'MONTHLY DATA'!$B91)</f>
        <v>235</v>
      </c>
      <c r="CG91" s="78">
        <f>AVERAGEIFS('WEEKLY DATA'!CG$11:CG$14576,'WEEKLY DATA'!$A$11:$A$14576,'MONTHLY DATA'!$A91,'WEEKLY DATA'!$B$11:$B$14576,'MONTHLY DATA'!$B91)</f>
        <v>245</v>
      </c>
      <c r="CH91" s="78">
        <f>AVERAGEIFS('WEEKLY DATA'!CH$11:CH$14576,'WEEKLY DATA'!$A$11:$A$14576,'MONTHLY DATA'!$A91,'WEEKLY DATA'!$B$11:$B$14576,'MONTHLY DATA'!$B91)</f>
        <v>240</v>
      </c>
      <c r="CI91" s="154">
        <f t="shared" si="77"/>
        <v>-4.9504950495049549E-2</v>
      </c>
      <c r="CJ91" s="78">
        <f>AVERAGEIFS('WEEKLY DATA'!CJ$11:CJ$14576,'WEEKLY DATA'!$A$11:$A$14576,'MONTHLY DATA'!$A91,'WEEKLY DATA'!$B$11:$B$14576,'MONTHLY DATA'!$B91)</f>
        <v>185</v>
      </c>
      <c r="CK91" s="78">
        <f>AVERAGEIFS('WEEKLY DATA'!CK$11:CK$14576,'WEEKLY DATA'!$A$11:$A$14576,'MONTHLY DATA'!$A91,'WEEKLY DATA'!$B$11:$B$14576,'MONTHLY DATA'!$B91)</f>
        <v>195</v>
      </c>
      <c r="CL91" s="78">
        <f>AVERAGEIFS('WEEKLY DATA'!CL$11:CL$14576,'WEEKLY DATA'!$A$11:$A$14576,'MONTHLY DATA'!$A91,'WEEKLY DATA'!$B$11:$B$14576,'MONTHLY DATA'!$B91)</f>
        <v>190</v>
      </c>
      <c r="CM91" s="154">
        <f t="shared" si="78"/>
        <v>-6.7484662576687171E-2</v>
      </c>
      <c r="CN91" s="78">
        <f>AVERAGEIFS('WEEKLY DATA'!CN$11:CN$14576,'WEEKLY DATA'!$A$11:$A$14576,'MONTHLY DATA'!$A91,'WEEKLY DATA'!$B$11:$B$14576,'MONTHLY DATA'!$B91)</f>
        <v>275</v>
      </c>
      <c r="CO91" s="78">
        <f>AVERAGEIFS('WEEKLY DATA'!CO$11:CO$14576,'WEEKLY DATA'!$A$11:$A$14576,'MONTHLY DATA'!$A91,'WEEKLY DATA'!$B$11:$B$14576,'MONTHLY DATA'!$B91)</f>
        <v>285</v>
      </c>
      <c r="CP91" s="78">
        <f>AVERAGEIFS('WEEKLY DATA'!CP$11:CP$14576,'WEEKLY DATA'!$A$11:$A$14576,'MONTHLY DATA'!$A91,'WEEKLY DATA'!$B$11:$B$14576,'MONTHLY DATA'!$B91)</f>
        <v>280</v>
      </c>
      <c r="CQ91" s="154">
        <f t="shared" si="79"/>
        <v>-0.1215686274509804</v>
      </c>
      <c r="CR91" s="78">
        <f>AVERAGEIFS('WEEKLY DATA'!CR$11:CR$14576,'WEEKLY DATA'!$A$11:$A$14576,'MONTHLY DATA'!$A91,'WEEKLY DATA'!$B$11:$B$14576,'MONTHLY DATA'!$B91)</f>
        <v>390</v>
      </c>
      <c r="CS91" s="78">
        <f>AVERAGEIFS('WEEKLY DATA'!CS$11:CS$14576,'WEEKLY DATA'!$A$11:$A$14576,'MONTHLY DATA'!$A91,'WEEKLY DATA'!$B$11:$B$14576,'MONTHLY DATA'!$B91)</f>
        <v>400</v>
      </c>
      <c r="CT91" s="78">
        <f>AVERAGEIFS('WEEKLY DATA'!CT$11:CT$14576,'WEEKLY DATA'!$A$11:$A$14576,'MONTHLY DATA'!$A91,'WEEKLY DATA'!$B$11:$B$14576,'MONTHLY DATA'!$B91)</f>
        <v>395</v>
      </c>
      <c r="CU91" s="154">
        <f t="shared" si="80"/>
        <v>-3.3639143730886834E-2</v>
      </c>
      <c r="CV91" s="169">
        <f>AVERAGEIFS('WEEKLY DATA'!CV$11:CV$14576,'WEEKLY DATA'!$A$11:$A$14576,'MONTHLY DATA'!$A91,'WEEKLY DATA'!$B$11:$B$14576,'MONTHLY DATA'!$B91)</f>
        <v>270</v>
      </c>
      <c r="CW91" s="78">
        <f>AVERAGEIFS('WEEKLY DATA'!CW$11:CW$14576,'WEEKLY DATA'!$A$11:$A$14576,'MONTHLY DATA'!$A91,'WEEKLY DATA'!$B$11:$B$14576,'MONTHLY DATA'!$B91)</f>
        <v>280</v>
      </c>
      <c r="CX91" s="78">
        <f>AVERAGEIFS('WEEKLY DATA'!CX$11:CX$14576,'WEEKLY DATA'!$A$11:$A$14576,'MONTHLY DATA'!$A91,'WEEKLY DATA'!$B$11:$B$14576,'MONTHLY DATA'!$B91)</f>
        <v>275</v>
      </c>
      <c r="CY91" s="154">
        <f t="shared" si="81"/>
        <v>-4.3478260869565188E-2</v>
      </c>
      <c r="CZ91" s="169">
        <f>AVERAGEIFS('WEEKLY DATA'!CZ$11:CZ$14576,'WEEKLY DATA'!$A$11:$A$14576,'MONTHLY DATA'!$A91,'WEEKLY DATA'!$B$11:$B$14576,'MONTHLY DATA'!$B91)</f>
        <v>220</v>
      </c>
      <c r="DA91" s="78">
        <f>AVERAGEIFS('WEEKLY DATA'!DA$11:DA$14576,'WEEKLY DATA'!$A$11:$A$14576,'MONTHLY DATA'!$A91,'WEEKLY DATA'!$B$11:$B$14576,'MONTHLY DATA'!$B91)</f>
        <v>230</v>
      </c>
      <c r="DB91" s="78">
        <f>AVERAGEIFS('WEEKLY DATA'!DB$11:DB$14576,'WEEKLY DATA'!$A$11:$A$14576,'MONTHLY DATA'!$A91,'WEEKLY DATA'!$B$11:$B$14576,'MONTHLY DATA'!$B91)</f>
        <v>225</v>
      </c>
      <c r="DC91" s="154">
        <f t="shared" si="82"/>
        <v>-5.759162303664922E-2</v>
      </c>
      <c r="DD91" s="78">
        <f>AVERAGEIFS('WEEKLY DATA'!DD$11:DD$14576,'WEEKLY DATA'!$A$11:$A$14576,'MONTHLY DATA'!$A91,'WEEKLY DATA'!$B$11:$B$14576,'MONTHLY DATA'!$B91)</f>
        <v>310</v>
      </c>
      <c r="DE91" s="78">
        <f>AVERAGEIFS('WEEKLY DATA'!DE$11:DE$14576,'WEEKLY DATA'!$A$11:$A$14576,'MONTHLY DATA'!$A91,'WEEKLY DATA'!$B$11:$B$14576,'MONTHLY DATA'!$B91)</f>
        <v>320</v>
      </c>
      <c r="DF91" s="78">
        <f>AVERAGEIFS('WEEKLY DATA'!DF$11:DF$14576,'WEEKLY DATA'!$A$11:$A$14576,'MONTHLY DATA'!$A91,'WEEKLY DATA'!$B$11:$B$14576,'MONTHLY DATA'!$B91)</f>
        <v>315</v>
      </c>
      <c r="DG91" s="154">
        <f t="shared" si="83"/>
        <v>-0.10954063604240283</v>
      </c>
      <c r="DH91" s="78">
        <f>AVERAGEIFS('WEEKLY DATA'!DH$11:DH$14576,'WEEKLY DATA'!$A$11:$A$14576,'MONTHLY DATA'!$A91,'WEEKLY DATA'!$B$11:$B$14576,'MONTHLY DATA'!$B91)</f>
        <v>405</v>
      </c>
      <c r="DI91" s="78">
        <f>AVERAGEIFS('WEEKLY DATA'!DI$11:DI$14576,'WEEKLY DATA'!$A$11:$A$14576,'MONTHLY DATA'!$A91,'WEEKLY DATA'!$B$11:$B$14576,'MONTHLY DATA'!$B91)</f>
        <v>415</v>
      </c>
      <c r="DJ91" s="78">
        <f>AVERAGEIFS('WEEKLY DATA'!DJ$11:DJ$14576,'WEEKLY DATA'!$A$11:$A$14576,'MONTHLY DATA'!$A91,'WEEKLY DATA'!$B$11:$B$14576,'MONTHLY DATA'!$B91)</f>
        <v>410</v>
      </c>
      <c r="DK91" s="154">
        <f t="shared" si="84"/>
        <v>-3.2448377581120957E-2</v>
      </c>
      <c r="DL91" s="169">
        <f>AVERAGEIFS('WEEKLY DATA'!DL$11:DL$14576,'WEEKLY DATA'!$A$11:$A$14576,'MONTHLY DATA'!$A91,'WEEKLY DATA'!$B$11:$B$14576,'MONTHLY DATA'!$B91)</f>
        <v>240</v>
      </c>
      <c r="DM91" s="78">
        <f>AVERAGEIFS('WEEKLY DATA'!DM$11:DM$14576,'WEEKLY DATA'!$A$11:$A$14576,'MONTHLY DATA'!$A91,'WEEKLY DATA'!$B$11:$B$14576,'MONTHLY DATA'!$B91)</f>
        <v>250</v>
      </c>
      <c r="DN91" s="78">
        <f>AVERAGEIFS('WEEKLY DATA'!DN$11:DN$14576,'WEEKLY DATA'!$A$11:$A$14576,'MONTHLY DATA'!$A91,'WEEKLY DATA'!$B$11:$B$14576,'MONTHLY DATA'!$B91)</f>
        <v>245</v>
      </c>
      <c r="DO91" s="154">
        <f t="shared" si="85"/>
        <v>-4.8543689320388328E-2</v>
      </c>
      <c r="DP91" s="78">
        <f>AVERAGEIFS('WEEKLY DATA'!DP$11:DP$14576,'WEEKLY DATA'!$A$11:$A$14576,'MONTHLY DATA'!$A91,'WEEKLY DATA'!$B$11:$B$14576,'MONTHLY DATA'!$B91)</f>
        <v>190</v>
      </c>
      <c r="DQ91" s="78">
        <f>AVERAGEIFS('WEEKLY DATA'!DQ$11:DQ$14576,'WEEKLY DATA'!$A$11:$A$14576,'MONTHLY DATA'!$A91,'WEEKLY DATA'!$B$11:$B$14576,'MONTHLY DATA'!$B91)</f>
        <v>200</v>
      </c>
      <c r="DR91" s="78">
        <f>AVERAGEIFS('WEEKLY DATA'!DR$11:DR$14576,'WEEKLY DATA'!$A$11:$A$14576,'MONTHLY DATA'!$A91,'WEEKLY DATA'!$B$11:$B$14576,'MONTHLY DATA'!$B91)</f>
        <v>195</v>
      </c>
      <c r="DS91" s="154">
        <f t="shared" si="86"/>
        <v>-6.5868263473053856E-2</v>
      </c>
      <c r="DT91" s="78">
        <f>AVERAGEIFS('WEEKLY DATA'!DT$11:DT$14576,'WEEKLY DATA'!$A$11:$A$14576,'MONTHLY DATA'!$A91,'WEEKLY DATA'!$B$11:$B$14576,'MONTHLY DATA'!$B91)</f>
        <v>320</v>
      </c>
      <c r="DU91" s="78">
        <f>AVERAGEIFS('WEEKLY DATA'!DU$11:DU$14576,'WEEKLY DATA'!$A$11:$A$14576,'MONTHLY DATA'!$A91,'WEEKLY DATA'!$B$11:$B$14576,'MONTHLY DATA'!$B91)</f>
        <v>330</v>
      </c>
      <c r="DV91" s="78">
        <f>AVERAGEIFS('WEEKLY DATA'!DV$11:DV$14576,'WEEKLY DATA'!$A$11:$A$14576,'MONTHLY DATA'!$A91,'WEEKLY DATA'!$B$11:$B$14576,'MONTHLY DATA'!$B91)</f>
        <v>325</v>
      </c>
      <c r="DW91" s="154">
        <f t="shared" si="87"/>
        <v>-0.10652920962199308</v>
      </c>
      <c r="DX91" s="78">
        <f>AVERAGEIFS('WEEKLY DATA'!DX$11:DX$14576,'WEEKLY DATA'!$A$11:$A$14576,'MONTHLY DATA'!$A91,'WEEKLY DATA'!$B$11:$B$14576,'MONTHLY DATA'!$B91)</f>
        <v>415</v>
      </c>
      <c r="DY91" s="78">
        <f>AVERAGEIFS('WEEKLY DATA'!DY$11:DY$14576,'WEEKLY DATA'!$A$11:$A$14576,'MONTHLY DATA'!$A91,'WEEKLY DATA'!$B$11:$B$14576,'MONTHLY DATA'!$B91)</f>
        <v>425</v>
      </c>
      <c r="DZ91" s="78">
        <f>AVERAGEIFS('WEEKLY DATA'!DZ$11:DZ$14576,'WEEKLY DATA'!$A$11:$A$14576,'MONTHLY DATA'!$A91,'WEEKLY DATA'!$B$11:$B$14576,'MONTHLY DATA'!$B91)</f>
        <v>420</v>
      </c>
      <c r="EA91" s="154">
        <f t="shared" si="88"/>
        <v>-3.1700288184438041E-2</v>
      </c>
      <c r="EB91" s="78">
        <f>AVERAGEIFS('WEEKLY DATA'!EB$11:EB$14576,'WEEKLY DATA'!$A$11:$A$14576,'MONTHLY DATA'!$A91,'WEEKLY DATA'!$B$11:$B$14576,'MONTHLY DATA'!$B91)</f>
        <v>240</v>
      </c>
      <c r="EC91" s="78">
        <f>AVERAGEIFS('WEEKLY DATA'!EC$11:EC$14576,'WEEKLY DATA'!$A$11:$A$14576,'MONTHLY DATA'!$A91,'WEEKLY DATA'!$B$11:$B$14576,'MONTHLY DATA'!$B91)</f>
        <v>250</v>
      </c>
      <c r="ED91" s="78">
        <f>AVERAGEIFS('WEEKLY DATA'!ED$11:ED$14576,'WEEKLY DATA'!$A$11:$A$14576,'MONTHLY DATA'!$A91,'WEEKLY DATA'!$B$11:$B$14576,'MONTHLY DATA'!$B91)</f>
        <v>245</v>
      </c>
      <c r="EE91" s="154">
        <f t="shared" si="89"/>
        <v>-4.8543689320388328E-2</v>
      </c>
      <c r="EF91" s="169">
        <f>AVERAGEIFS('WEEKLY DATA'!EF$11:EF$14576,'WEEKLY DATA'!$A$11:$A$14576,'MONTHLY DATA'!$A91,'WEEKLY DATA'!$B$11:$B$14576,'MONTHLY DATA'!$B91)</f>
        <v>190</v>
      </c>
      <c r="EG91" s="78">
        <f>AVERAGEIFS('WEEKLY DATA'!EG$11:EG$14576,'WEEKLY DATA'!$A$11:$A$14576,'MONTHLY DATA'!$A91,'WEEKLY DATA'!$B$11:$B$14576,'MONTHLY DATA'!$B91)</f>
        <v>200</v>
      </c>
      <c r="EH91" s="78">
        <f>AVERAGEIFS('WEEKLY DATA'!EH$11:EH$14576,'WEEKLY DATA'!$A$11:$A$14576,'MONTHLY DATA'!$A91,'WEEKLY DATA'!$B$11:$B$14576,'MONTHLY DATA'!$B91)</f>
        <v>195</v>
      </c>
      <c r="EI91" s="154">
        <f t="shared" si="90"/>
        <v>-6.5868263473053856E-2</v>
      </c>
      <c r="EJ91" s="78">
        <f>AVERAGEIFS('WEEKLY DATA'!EJ$11:EJ$14576,'WEEKLY DATA'!$A$11:$A$14576,'MONTHLY DATA'!$A91,'WEEKLY DATA'!$B$11:$B$14576,'MONTHLY DATA'!$B91)</f>
        <v>340</v>
      </c>
      <c r="EK91" s="78">
        <f>AVERAGEIFS('WEEKLY DATA'!EK$11:EK$14576,'WEEKLY DATA'!$A$11:$A$14576,'MONTHLY DATA'!$A91,'WEEKLY DATA'!$B$11:$B$14576,'MONTHLY DATA'!$B91)</f>
        <v>350</v>
      </c>
      <c r="EL91" s="78">
        <f>AVERAGEIFS('WEEKLY DATA'!EL$11:EL$14576,'WEEKLY DATA'!$A$11:$A$14576,'MONTHLY DATA'!$A91,'WEEKLY DATA'!$B$11:$B$14576,'MONTHLY DATA'!$B91)</f>
        <v>345</v>
      </c>
      <c r="EM91" s="154">
        <f t="shared" si="91"/>
        <v>-0.10097719869706845</v>
      </c>
      <c r="EN91" s="78">
        <f>AVERAGEIFS('WEEKLY DATA'!EN$11:EN$14576,'WEEKLY DATA'!$A$11:$A$14576,'MONTHLY DATA'!$A91,'WEEKLY DATA'!$B$11:$B$14576,'MONTHLY DATA'!$B91)</f>
        <v>370</v>
      </c>
      <c r="EO91" s="78">
        <f>AVERAGEIFS('WEEKLY DATA'!EO$11:EO$14576,'WEEKLY DATA'!$A$11:$A$14576,'MONTHLY DATA'!$A91,'WEEKLY DATA'!$B$11:$B$14576,'MONTHLY DATA'!$B91)</f>
        <v>380</v>
      </c>
      <c r="EP91" s="78">
        <f>AVERAGEIFS('WEEKLY DATA'!EP$11:EP$14576,'WEEKLY DATA'!$A$11:$A$14576,'MONTHLY DATA'!$A91,'WEEKLY DATA'!$B$11:$B$14576,'MONTHLY DATA'!$B91)</f>
        <v>375</v>
      </c>
      <c r="EQ91" s="154">
        <f t="shared" si="92"/>
        <v>0</v>
      </c>
      <c r="ER91" s="78">
        <f>AVERAGEIFS('WEEKLY DATA'!ER$11:ER$14576,'WEEKLY DATA'!$A$11:$A$14576,'MONTHLY DATA'!$A91,'WEEKLY DATA'!$B$11:$B$14576,'MONTHLY DATA'!$B91)</f>
        <v>232.5</v>
      </c>
      <c r="ES91" s="78">
        <f>AVERAGEIFS('WEEKLY DATA'!ES$11:ES$14576,'WEEKLY DATA'!$A$11:$A$14576,'MONTHLY DATA'!$A91,'WEEKLY DATA'!$B$11:$B$14576,'MONTHLY DATA'!$B91)</f>
        <v>242.5</v>
      </c>
      <c r="ET91" s="78">
        <f>AVERAGEIFS('WEEKLY DATA'!ET$11:ET$14576,'WEEKLY DATA'!$A$11:$A$14576,'MONTHLY DATA'!$A91,'WEEKLY DATA'!$B$11:$B$14576,'MONTHLY DATA'!$B91)</f>
        <v>237.5</v>
      </c>
      <c r="EU91" s="154">
        <f t="shared" si="93"/>
        <v>-4.0404040404040442E-2</v>
      </c>
      <c r="EV91" s="78">
        <f>AVERAGEIFS('WEEKLY DATA'!EV$11:EV$14576,'WEEKLY DATA'!$A$11:$A$14576,'MONTHLY DATA'!$A91,'WEEKLY DATA'!$B$11:$B$14576,'MONTHLY DATA'!$B91)</f>
        <v>177.5</v>
      </c>
      <c r="EW91" s="78">
        <f>AVERAGEIFS('WEEKLY DATA'!EW$11:EW$14576,'WEEKLY DATA'!$A$11:$A$14576,'MONTHLY DATA'!$A91,'WEEKLY DATA'!$B$11:$B$14576,'MONTHLY DATA'!$B91)</f>
        <v>187.5</v>
      </c>
      <c r="EX91" s="78">
        <f>AVERAGEIFS('WEEKLY DATA'!EX$11:EX$14576,'WEEKLY DATA'!$A$11:$A$14576,'MONTHLY DATA'!$A91,'WEEKLY DATA'!$B$11:$B$14576,'MONTHLY DATA'!$B91)</f>
        <v>182.5</v>
      </c>
      <c r="EY91" s="154">
        <f t="shared" si="94"/>
        <v>-5.8064516129032295E-2</v>
      </c>
      <c r="EZ91" s="78">
        <f>AVERAGEIFS('WEEKLY DATA'!EZ$11:EZ$14576,'WEEKLY DATA'!$A$11:$A$14576,'MONTHLY DATA'!$A91,'WEEKLY DATA'!$B$11:$B$14576,'MONTHLY DATA'!$B91)</f>
        <v>300</v>
      </c>
      <c r="FA91" s="78">
        <f>AVERAGEIFS('WEEKLY DATA'!FA$11:FA$14576,'WEEKLY DATA'!$A$11:$A$14576,'MONTHLY DATA'!$A91,'WEEKLY DATA'!$B$11:$B$14576,'MONTHLY DATA'!$B91)</f>
        <v>310</v>
      </c>
      <c r="FB91" s="78">
        <f>AVERAGEIFS('WEEKLY DATA'!FB$11:FB$14576,'WEEKLY DATA'!$A$11:$A$14576,'MONTHLY DATA'!$A91,'WEEKLY DATA'!$B$11:$B$14576,'MONTHLY DATA'!$B91)</f>
        <v>305</v>
      </c>
      <c r="FC91" s="154">
        <f t="shared" si="95"/>
        <v>-0.11272727272727268</v>
      </c>
      <c r="FD91" s="78">
        <f>AVERAGEIFS('WEEKLY DATA'!FD$11:FD$14576,'WEEKLY DATA'!$A$11:$A$14576,'MONTHLY DATA'!$A91,'WEEKLY DATA'!$B$11:$B$14576,'MONTHLY DATA'!$B91)</f>
        <v>450</v>
      </c>
      <c r="FE91" s="78">
        <f>AVERAGEIFS('WEEKLY DATA'!FE$11:FE$14576,'WEEKLY DATA'!$A$11:$A$14576,'MONTHLY DATA'!$A91,'WEEKLY DATA'!$B$11:$B$14576,'MONTHLY DATA'!$B91)</f>
        <v>460</v>
      </c>
      <c r="FF91" s="78">
        <f>AVERAGEIFS('WEEKLY DATA'!FF$11:FF$14576,'WEEKLY DATA'!$A$11:$A$14576,'MONTHLY DATA'!$A91,'WEEKLY DATA'!$B$11:$B$14576,'MONTHLY DATA'!$B91)</f>
        <v>455</v>
      </c>
      <c r="FG91" s="154">
        <f t="shared" si="96"/>
        <v>-2.9333333333333322E-2</v>
      </c>
      <c r="FH91" s="78">
        <f>AVERAGEIFS('WEEKLY DATA'!FH$11:FH$14576,'WEEKLY DATA'!$A$11:$A$14576,'MONTHLY DATA'!$A91,'WEEKLY DATA'!$B$11:$B$14576,'MONTHLY DATA'!$B91)</f>
        <v>252.5</v>
      </c>
      <c r="FI91" s="78">
        <f>AVERAGEIFS('WEEKLY DATA'!FI$11:FI$14576,'WEEKLY DATA'!$A$11:$A$14576,'MONTHLY DATA'!$A91,'WEEKLY DATA'!$B$11:$B$14576,'MONTHLY DATA'!$B91)</f>
        <v>262.5</v>
      </c>
      <c r="FJ91" s="78">
        <f>AVERAGEIFS('WEEKLY DATA'!FJ$11:FJ$14576,'WEEKLY DATA'!$A$11:$A$14576,'MONTHLY DATA'!$A91,'WEEKLY DATA'!$B$11:$B$14576,'MONTHLY DATA'!$B91)</f>
        <v>257.5</v>
      </c>
      <c r="FK91" s="154">
        <f t="shared" si="97"/>
        <v>-4.629629629629628E-2</v>
      </c>
      <c r="FL91" s="169">
        <f>AVERAGEIFS('WEEKLY DATA'!FL$11:FL$14576,'WEEKLY DATA'!$A$11:$A$14576,'MONTHLY DATA'!$A91,'WEEKLY DATA'!$B$11:$B$14576,'MONTHLY DATA'!$B91)</f>
        <v>211.5</v>
      </c>
      <c r="FM91" s="78">
        <f>AVERAGEIFS('WEEKLY DATA'!FM$11:FM$14576,'WEEKLY DATA'!$A$11:$A$14576,'MONTHLY DATA'!$A91,'WEEKLY DATA'!$B$11:$B$14576,'MONTHLY DATA'!$B91)</f>
        <v>221.5</v>
      </c>
      <c r="FN91" s="78">
        <f>AVERAGEIFS('WEEKLY DATA'!FN$11:FN$14576,'WEEKLY DATA'!$A$11:$A$14576,'MONTHLY DATA'!$A91,'WEEKLY DATA'!$B$11:$B$14576,'MONTHLY DATA'!$B91)</f>
        <v>216.5</v>
      </c>
      <c r="FO91" s="154">
        <f t="shared" si="98"/>
        <v>-3.240223463687153E-2</v>
      </c>
      <c r="FP91" s="78">
        <f>AVERAGEIFS('WEEKLY DATA'!FP$11:FP$14576,'WEEKLY DATA'!$A$11:$A$14576,'MONTHLY DATA'!$A91,'WEEKLY DATA'!$B$11:$B$14576,'MONTHLY DATA'!$B91)</f>
        <v>232.5</v>
      </c>
      <c r="FQ91" s="78">
        <f>AVERAGEIFS('WEEKLY DATA'!FQ$11:FQ$14576,'WEEKLY DATA'!$A$11:$A$14576,'MONTHLY DATA'!$A91,'WEEKLY DATA'!$B$11:$B$14576,'MONTHLY DATA'!$B91)</f>
        <v>242.5</v>
      </c>
      <c r="FR91" s="78">
        <f>AVERAGEIFS('WEEKLY DATA'!FR$11:FR$14576,'WEEKLY DATA'!$A$11:$A$14576,'MONTHLY DATA'!$A91,'WEEKLY DATA'!$B$11:$B$14576,'MONTHLY DATA'!$B91)</f>
        <v>237.5</v>
      </c>
      <c r="FS91" s="154">
        <f t="shared" si="99"/>
        <v>-4.5226130653266305E-2</v>
      </c>
      <c r="FT91" s="78">
        <f>AVERAGEIFS('WEEKLY DATA'!FT$11:FT$14576,'WEEKLY DATA'!$A$11:$A$14576,'MONTHLY DATA'!$A91,'WEEKLY DATA'!$B$11:$B$14576,'MONTHLY DATA'!$B91)</f>
        <v>242</v>
      </c>
      <c r="FU91" s="78">
        <f>AVERAGEIFS('WEEKLY DATA'!FU$11:FU$14576,'WEEKLY DATA'!$A$11:$A$14576,'MONTHLY DATA'!$A91,'WEEKLY DATA'!$B$11:$B$14576,'MONTHLY DATA'!$B91)</f>
        <v>252</v>
      </c>
      <c r="FV91" s="78">
        <f>AVERAGEIFS('WEEKLY DATA'!FV$11:FV$14576,'WEEKLY DATA'!$A$11:$A$14576,'MONTHLY DATA'!$A91,'WEEKLY DATA'!$B$11:$B$14576,'MONTHLY DATA'!$B91)</f>
        <v>247</v>
      </c>
      <c r="FW91" s="154">
        <f t="shared" si="100"/>
        <v>-4.5410628019323718E-2</v>
      </c>
      <c r="FX91" s="78">
        <f>AVERAGEIFS('WEEKLY DATA'!FX$11:FX$14576,'WEEKLY DATA'!$A$11:$A$14576,'MONTHLY DATA'!$A91,'WEEKLY DATA'!$B$11:$B$14576,'MONTHLY DATA'!$B91)</f>
        <v>243.5</v>
      </c>
      <c r="FY91" s="78">
        <f>AVERAGEIFS('WEEKLY DATA'!FY$11:FY$14576,'WEEKLY DATA'!$A$11:$A$14576,'MONTHLY DATA'!$A91,'WEEKLY DATA'!$B$11:$B$14576,'MONTHLY DATA'!$B91)</f>
        <v>253.5</v>
      </c>
      <c r="FZ91" s="78">
        <f>AVERAGEIFS('WEEKLY DATA'!FZ$11:FZ$14576,'WEEKLY DATA'!$A$11:$A$14576,'MONTHLY DATA'!$A91,'WEEKLY DATA'!$B$11:$B$14576,'MONTHLY DATA'!$B91)</f>
        <v>248.5</v>
      </c>
      <c r="GA91" s="154">
        <f t="shared" si="101"/>
        <v>-3.9613526570048352E-2</v>
      </c>
      <c r="GB91" s="78">
        <f>AVERAGEIFS('WEEKLY DATA'!GB$11:GB$14576,'WEEKLY DATA'!$A$11:$A$14576,'MONTHLY DATA'!$A91,'WEEKLY DATA'!$B$11:$B$14576,'MONTHLY DATA'!$B91)</f>
        <v>300</v>
      </c>
      <c r="GC91" s="78">
        <f>AVERAGEIFS('WEEKLY DATA'!GC$11:GC$14576,'WEEKLY DATA'!$A$11:$A$14576,'MONTHLY DATA'!$A91,'WEEKLY DATA'!$B$11:$B$14576,'MONTHLY DATA'!$B91)</f>
        <v>310</v>
      </c>
      <c r="GD91" s="78">
        <f>AVERAGEIFS('WEEKLY DATA'!GD$11:GD$14576,'WEEKLY DATA'!$A$11:$A$14576,'MONTHLY DATA'!$A91,'WEEKLY DATA'!$B$11:$B$14576,'MONTHLY DATA'!$B91)</f>
        <v>305</v>
      </c>
      <c r="GE91" s="154">
        <f t="shared" si="102"/>
        <v>-3.9370078740157521E-2</v>
      </c>
      <c r="GF91" s="169">
        <f>AVERAGEIFS('WEEKLY DATA'!GF$11:GF$14576,'WEEKLY DATA'!$A$11:$A$14576,'MONTHLY DATA'!$A91,'WEEKLY DATA'!$B$11:$B$14576,'MONTHLY DATA'!$B91)</f>
        <v>258.5</v>
      </c>
      <c r="GG91" s="78">
        <f>AVERAGEIFS('WEEKLY DATA'!GG$11:GG$14576,'WEEKLY DATA'!$A$11:$A$14576,'MONTHLY DATA'!$A91,'WEEKLY DATA'!$B$11:$B$14576,'MONTHLY DATA'!$B91)</f>
        <v>268.5</v>
      </c>
      <c r="GH91" s="78">
        <f>AVERAGEIFS('WEEKLY DATA'!GH$11:GH$14576,'WEEKLY DATA'!$A$11:$A$14576,'MONTHLY DATA'!$A91,'WEEKLY DATA'!$B$11:$B$14576,'MONTHLY DATA'!$B91)</f>
        <v>263.5</v>
      </c>
      <c r="GI91" s="154">
        <f t="shared" si="103"/>
        <v>-5.4708520179372222E-2</v>
      </c>
      <c r="GJ91" s="78">
        <f>AVERAGEIFS('WEEKLY DATA'!GJ$11:GJ$14576,'WEEKLY DATA'!$A$11:$A$14576,'MONTHLY DATA'!$A91,'WEEKLY DATA'!$B$11:$B$14576,'MONTHLY DATA'!$B91)</f>
        <v>330</v>
      </c>
      <c r="GK91" s="78">
        <f>AVERAGEIFS('WEEKLY DATA'!GK$11:GK$14576,'WEEKLY DATA'!$A$11:$A$14576,'MONTHLY DATA'!$A91,'WEEKLY DATA'!$B$11:$B$14576,'MONTHLY DATA'!$B91)</f>
        <v>340</v>
      </c>
      <c r="GL91" s="78">
        <f>AVERAGEIFS('WEEKLY DATA'!GL$11:GL$14576,'WEEKLY DATA'!$A$11:$A$14576,'MONTHLY DATA'!$A91,'WEEKLY DATA'!$B$11:$B$14576,'MONTHLY DATA'!$B91)</f>
        <v>335</v>
      </c>
      <c r="GM91" s="154">
        <f t="shared" si="104"/>
        <v>-0.10367892976588633</v>
      </c>
      <c r="GN91" s="78">
        <f>AVERAGEIFS('WEEKLY DATA'!GN$11:GN$14576,'WEEKLY DATA'!$A$11:$A$14576,'MONTHLY DATA'!$A91,'WEEKLY DATA'!$B$11:$B$14576,'MONTHLY DATA'!$B91)</f>
        <v>445</v>
      </c>
      <c r="GO91" s="78">
        <f>AVERAGEIFS('WEEKLY DATA'!GO$11:GO$14576,'WEEKLY DATA'!$A$11:$A$14576,'MONTHLY DATA'!$A91,'WEEKLY DATA'!$B$11:$B$14576,'MONTHLY DATA'!$B91)</f>
        <v>455</v>
      </c>
      <c r="GP91" s="78">
        <f>AVERAGEIFS('WEEKLY DATA'!GP$11:GP$14576,'WEEKLY DATA'!$A$11:$A$14576,'MONTHLY DATA'!$A91,'WEEKLY DATA'!$B$11:$B$14576,'MONTHLY DATA'!$B91)</f>
        <v>450</v>
      </c>
      <c r="GQ91" s="154">
        <f t="shared" si="105"/>
        <v>-2.9649595687331498E-2</v>
      </c>
      <c r="GR91" s="78"/>
    </row>
    <row r="92" spans="1:200" ht="15.75" x14ac:dyDescent="0.25">
      <c r="A92">
        <f t="shared" si="55"/>
        <v>10</v>
      </c>
      <c r="B92">
        <f t="shared" si="56"/>
        <v>2016</v>
      </c>
      <c r="C92" s="86">
        <v>42644</v>
      </c>
      <c r="D92" s="78">
        <f>AVERAGEIFS('WEEKLY DATA'!D$11:D$14576,'WEEKLY DATA'!$A$11:$A$14576,'MONTHLY DATA'!$A92,'WEEKLY DATA'!$B$11:$B$14576,'MONTHLY DATA'!$B92)</f>
        <v>272.5</v>
      </c>
      <c r="E92" s="78">
        <f>AVERAGEIFS('WEEKLY DATA'!E$11:E$14576,'WEEKLY DATA'!$A$11:$A$14576,'MONTHLY DATA'!$A92,'WEEKLY DATA'!$B$11:$B$14576,'MONTHLY DATA'!$B92)</f>
        <v>282.5</v>
      </c>
      <c r="F92" s="78">
        <f>AVERAGEIFS('WEEKLY DATA'!F$11:F$14576,'WEEKLY DATA'!$A$11:$A$14576,'MONTHLY DATA'!$A92,'WEEKLY DATA'!$B$11:$B$14576,'MONTHLY DATA'!$B92)</f>
        <v>277.5</v>
      </c>
      <c r="G92" s="154">
        <f t="shared" si="57"/>
        <v>-4.31034482758621E-2</v>
      </c>
      <c r="H92" s="169">
        <f>AVERAGEIFS('WEEKLY DATA'!H$11:H$14576,'WEEKLY DATA'!$A$11:$A$14576,'MONTHLY DATA'!$A92,'WEEKLY DATA'!$B$11:$B$14576,'MONTHLY DATA'!$B92)</f>
        <v>343.75</v>
      </c>
      <c r="I92" s="78">
        <f>AVERAGEIFS('WEEKLY DATA'!I$11:I$14576,'WEEKLY DATA'!$A$11:$A$14576,'MONTHLY DATA'!$A92,'WEEKLY DATA'!$B$11:$B$14576,'MONTHLY DATA'!$B92)</f>
        <v>353.75</v>
      </c>
      <c r="J92" s="78">
        <f>AVERAGEIFS('WEEKLY DATA'!J$11:J$14576,'WEEKLY DATA'!$A$11:$A$14576,'MONTHLY DATA'!$A92,'WEEKLY DATA'!$B$11:$B$14576,'MONTHLY DATA'!$B92)</f>
        <v>348.75</v>
      </c>
      <c r="K92" s="154">
        <f t="shared" si="58"/>
        <v>-2.7196652719665315E-2</v>
      </c>
      <c r="L92" s="169">
        <f>AVERAGEIFS('WEEKLY DATA'!L$11:L$14576,'WEEKLY DATA'!$A$11:$A$14576,'MONTHLY DATA'!$A92,'WEEKLY DATA'!$B$11:$B$14576,'MONTHLY DATA'!$B92)</f>
        <v>310</v>
      </c>
      <c r="M92" s="78">
        <f>AVERAGEIFS('WEEKLY DATA'!M$11:M$14576,'WEEKLY DATA'!$A$11:$A$14576,'MONTHLY DATA'!$A92,'WEEKLY DATA'!$B$11:$B$14576,'MONTHLY DATA'!$B92)</f>
        <v>320</v>
      </c>
      <c r="N92" s="78">
        <f>AVERAGEIFS('WEEKLY DATA'!N$11:N$14576,'WEEKLY DATA'!$A$11:$A$14576,'MONTHLY DATA'!$A92,'WEEKLY DATA'!$B$11:$B$14576,'MONTHLY DATA'!$B92)</f>
        <v>315</v>
      </c>
      <c r="O92" s="154">
        <f t="shared" si="59"/>
        <v>-3.1645569620253333E-3</v>
      </c>
      <c r="P92" s="169">
        <f>AVERAGEIFS('WEEKLY DATA'!P$11:P$14576,'WEEKLY DATA'!$A$11:$A$14576,'MONTHLY DATA'!$A92,'WEEKLY DATA'!$B$11:$B$14576,'MONTHLY DATA'!$B92)</f>
        <v>243.75</v>
      </c>
      <c r="Q92" s="78">
        <f>AVERAGEIFS('WEEKLY DATA'!Q$11:Q$14576,'WEEKLY DATA'!$A$11:$A$14576,'MONTHLY DATA'!$A92,'WEEKLY DATA'!$B$11:$B$14576,'MONTHLY DATA'!$B92)</f>
        <v>253.75</v>
      </c>
      <c r="R92" s="78">
        <f>AVERAGEIFS('WEEKLY DATA'!R$11:R$14576,'WEEKLY DATA'!$A$11:$A$14576,'MONTHLY DATA'!$A92,'WEEKLY DATA'!$B$11:$B$14576,'MONTHLY DATA'!$B92)</f>
        <v>248.75</v>
      </c>
      <c r="S92" s="154">
        <f t="shared" si="60"/>
        <v>-2.4509803921568651E-2</v>
      </c>
      <c r="T92" s="169">
        <f>AVERAGEIFS('WEEKLY DATA'!T$11:T$14576,'WEEKLY DATA'!$A$11:$A$14576,'MONTHLY DATA'!$A92,'WEEKLY DATA'!$B$11:$B$14576,'MONTHLY DATA'!$B92)</f>
        <v>235</v>
      </c>
      <c r="U92" s="78">
        <f>AVERAGEIFS('WEEKLY DATA'!U$11:U$14576,'WEEKLY DATA'!$A$11:$A$14576,'MONTHLY DATA'!$A92,'WEEKLY DATA'!$B$11:$B$14576,'MONTHLY DATA'!$B92)</f>
        <v>245</v>
      </c>
      <c r="V92" s="78">
        <f>AVERAGEIFS('WEEKLY DATA'!V$11:V$14576,'WEEKLY DATA'!$A$11:$A$14576,'MONTHLY DATA'!$A92,'WEEKLY DATA'!$B$11:$B$14576,'MONTHLY DATA'!$B92)</f>
        <v>240</v>
      </c>
      <c r="W92" s="154">
        <f t="shared" si="61"/>
        <v>2.7837259100642386E-2</v>
      </c>
      <c r="X92" s="169">
        <f>AVERAGEIFS('WEEKLY DATA'!X$11:X$14576,'WEEKLY DATA'!$A$11:$A$14576,'MONTHLY DATA'!$A92,'WEEKLY DATA'!$B$11:$B$14576,'MONTHLY DATA'!$B92)</f>
        <v>193.75</v>
      </c>
      <c r="Y92" s="78">
        <f>AVERAGEIFS('WEEKLY DATA'!Y$11:Y$14576,'WEEKLY DATA'!$A$11:$A$14576,'MONTHLY DATA'!$A92,'WEEKLY DATA'!$B$11:$B$14576,'MONTHLY DATA'!$B92)</f>
        <v>203.75</v>
      </c>
      <c r="Z92" s="78">
        <f>AVERAGEIFS('WEEKLY DATA'!Z$11:Z$14576,'WEEKLY DATA'!$A$11:$A$14576,'MONTHLY DATA'!$A92,'WEEKLY DATA'!$B$11:$B$14576,'MONTHLY DATA'!$B92)</f>
        <v>198.75</v>
      </c>
      <c r="AA92" s="154">
        <f t="shared" si="62"/>
        <v>-4.6762589928057596E-2</v>
      </c>
      <c r="AB92" s="169">
        <f>AVERAGEIFS('WEEKLY DATA'!AB$11:AB$14576,'WEEKLY DATA'!$A$11:$A$14576,'MONTHLY DATA'!$A92,'WEEKLY DATA'!$B$11:$B$14576,'MONTHLY DATA'!$B92)</f>
        <v>240</v>
      </c>
      <c r="AC92" s="78">
        <f>AVERAGEIFS('WEEKLY DATA'!AC$11:AC$14576,'WEEKLY DATA'!$A$11:$A$14576,'MONTHLY DATA'!$A92,'WEEKLY DATA'!$B$11:$B$14576,'MONTHLY DATA'!$B92)</f>
        <v>250</v>
      </c>
      <c r="AD92" s="78">
        <f>AVERAGEIFS('WEEKLY DATA'!AD$11:AD$14576,'WEEKLY DATA'!$A$11:$A$14576,'MONTHLY DATA'!$A92,'WEEKLY DATA'!$B$11:$B$14576,'MONTHLY DATA'!$B92)</f>
        <v>245</v>
      </c>
      <c r="AE92" s="154">
        <f t="shared" si="63"/>
        <v>-4.0650406504064707E-3</v>
      </c>
      <c r="AF92" s="169">
        <f>AVERAGEIFS('WEEKLY DATA'!AF$11:AF$14576,'WEEKLY DATA'!$A$11:$A$14576,'MONTHLY DATA'!$A92,'WEEKLY DATA'!$B$11:$B$14576,'MONTHLY DATA'!$B92)</f>
        <v>205</v>
      </c>
      <c r="AG92" s="78">
        <f>AVERAGEIFS('WEEKLY DATA'!AG$11:AG$14576,'WEEKLY DATA'!$A$11:$A$14576,'MONTHLY DATA'!$A92,'WEEKLY DATA'!$B$11:$B$14576,'MONTHLY DATA'!$B92)</f>
        <v>215</v>
      </c>
      <c r="AH92" s="78">
        <f>AVERAGEIFS('WEEKLY DATA'!AH$11:AH$14576,'WEEKLY DATA'!$A$11:$A$14576,'MONTHLY DATA'!$A92,'WEEKLY DATA'!$B$11:$B$14576,'MONTHLY DATA'!$B92)</f>
        <v>210</v>
      </c>
      <c r="AI92" s="154">
        <f t="shared" si="64"/>
        <v>3.7037037037036979E-2</v>
      </c>
      <c r="AJ92" s="169">
        <f>AVERAGEIFS('WEEKLY DATA'!AJ$11:AJ$14576,'WEEKLY DATA'!$A$11:$A$14576,'MONTHLY DATA'!$A92,'WEEKLY DATA'!$B$11:$B$14576,'MONTHLY DATA'!$B92)</f>
        <v>250</v>
      </c>
      <c r="AK92" s="78">
        <f>AVERAGEIFS('WEEKLY DATA'!AK$11:AK$14576,'WEEKLY DATA'!$A$11:$A$14576,'MONTHLY DATA'!$A92,'WEEKLY DATA'!$B$11:$B$14576,'MONTHLY DATA'!$B92)</f>
        <v>260</v>
      </c>
      <c r="AL92" s="78">
        <f>AVERAGEIFS('WEEKLY DATA'!AL$11:AL$14576,'WEEKLY DATA'!$A$11:$A$14576,'MONTHLY DATA'!$A92,'WEEKLY DATA'!$B$11:$B$14576,'MONTHLY DATA'!$B92)</f>
        <v>255</v>
      </c>
      <c r="AM92" s="154">
        <f t="shared" si="65"/>
        <v>9.9009900990099098E-3</v>
      </c>
      <c r="AN92" s="169">
        <f>AVERAGEIFS('WEEKLY DATA'!AN$11:AN$14576,'WEEKLY DATA'!$A$11:$A$14576,'MONTHLY DATA'!$A92,'WEEKLY DATA'!$B$11:$B$14576,'MONTHLY DATA'!$B92)</f>
        <v>208.75</v>
      </c>
      <c r="AO92" s="78">
        <f>AVERAGEIFS('WEEKLY DATA'!AO$11:AO$14576,'WEEKLY DATA'!$A$11:$A$14576,'MONTHLY DATA'!$A92,'WEEKLY DATA'!$B$11:$B$14576,'MONTHLY DATA'!$B92)</f>
        <v>218.75</v>
      </c>
      <c r="AP92" s="78">
        <f>AVERAGEIFS('WEEKLY DATA'!AP$11:AP$14576,'WEEKLY DATA'!$A$11:$A$14576,'MONTHLY DATA'!$A92,'WEEKLY DATA'!$B$11:$B$14576,'MONTHLY DATA'!$B92)</f>
        <v>213.75</v>
      </c>
      <c r="AQ92" s="154">
        <f t="shared" si="66"/>
        <v>-5.4203539823008851E-2</v>
      </c>
      <c r="AR92" s="169">
        <f>AVERAGEIFS('WEEKLY DATA'!AR$11:AR$14576,'WEEKLY DATA'!$A$11:$A$14576,'MONTHLY DATA'!$A92,'WEEKLY DATA'!$B$11:$B$14576,'MONTHLY DATA'!$B92)</f>
        <v>255</v>
      </c>
      <c r="AS92" s="78">
        <f>AVERAGEIFS('WEEKLY DATA'!AS$11:AS$14576,'WEEKLY DATA'!$A$11:$A$14576,'MONTHLY DATA'!$A92,'WEEKLY DATA'!$B$11:$B$14576,'MONTHLY DATA'!$B92)</f>
        <v>265</v>
      </c>
      <c r="AT92" s="78">
        <f>AVERAGEIFS('WEEKLY DATA'!AT$11:AT$14576,'WEEKLY DATA'!$A$11:$A$14576,'MONTHLY DATA'!$A92,'WEEKLY DATA'!$B$11:$B$14576,'MONTHLY DATA'!$B92)</f>
        <v>260</v>
      </c>
      <c r="AU92" s="154">
        <f t="shared" si="67"/>
        <v>-3.8314176245211051E-3</v>
      </c>
      <c r="AV92" s="169">
        <f>AVERAGEIFS('WEEKLY DATA'!AV$11:AV$14576,'WEEKLY DATA'!$A$11:$A$14576,'MONTHLY DATA'!$A92,'WEEKLY DATA'!$B$11:$B$14576,'MONTHLY DATA'!$B92)</f>
        <v>225</v>
      </c>
      <c r="AW92" s="78">
        <f>AVERAGEIFS('WEEKLY DATA'!AW$11:AW$14576,'WEEKLY DATA'!$A$11:$A$14576,'MONTHLY DATA'!$A92,'WEEKLY DATA'!$B$11:$B$14576,'MONTHLY DATA'!$B92)</f>
        <v>235</v>
      </c>
      <c r="AX92" s="78">
        <f>AVERAGEIFS('WEEKLY DATA'!AX$11:AX$14576,'WEEKLY DATA'!$A$11:$A$14576,'MONTHLY DATA'!$A92,'WEEKLY DATA'!$B$11:$B$14576,'MONTHLY DATA'!$B92)</f>
        <v>230</v>
      </c>
      <c r="AY92" s="154">
        <f t="shared" si="68"/>
        <v>2.2222222222222143E-2</v>
      </c>
      <c r="AZ92" s="169">
        <f>AVERAGEIFS('WEEKLY DATA'!AZ$11:AZ$14576,'WEEKLY DATA'!$A$11:$A$14576,'MONTHLY DATA'!$A92,'WEEKLY DATA'!$B$11:$B$14576,'MONTHLY DATA'!$B92)</f>
        <v>230</v>
      </c>
      <c r="BA92" s="78">
        <f>AVERAGEIFS('WEEKLY DATA'!BA$11:BA$14576,'WEEKLY DATA'!$A$11:$A$14576,'MONTHLY DATA'!$A92,'WEEKLY DATA'!$B$11:$B$14576,'MONTHLY DATA'!$B92)</f>
        <v>240</v>
      </c>
      <c r="BB92" s="78">
        <f>AVERAGEIFS('WEEKLY DATA'!BB$11:BB$14576,'WEEKLY DATA'!$A$11:$A$14576,'MONTHLY DATA'!$A92,'WEEKLY DATA'!$B$11:$B$14576,'MONTHLY DATA'!$B92)</f>
        <v>235</v>
      </c>
      <c r="BC92" s="154">
        <f t="shared" si="69"/>
        <v>5.6179775280898792E-2</v>
      </c>
      <c r="BD92" s="169">
        <f>AVERAGEIFS('WEEKLY DATA'!BD$11:BD$14576,'WEEKLY DATA'!$A$11:$A$14576,'MONTHLY DATA'!$A92,'WEEKLY DATA'!$B$11:$B$14576,'MONTHLY DATA'!$B92)</f>
        <v>166.25</v>
      </c>
      <c r="BE92" s="78">
        <f>AVERAGEIFS('WEEKLY DATA'!BE$11:BE$14576,'WEEKLY DATA'!$A$11:$A$14576,'MONTHLY DATA'!$A92,'WEEKLY DATA'!$B$11:$B$14576,'MONTHLY DATA'!$B92)</f>
        <v>176.25</v>
      </c>
      <c r="BF92" s="78">
        <f>AVERAGEIFS('WEEKLY DATA'!BF$11:BF$14576,'WEEKLY DATA'!$A$11:$A$14576,'MONTHLY DATA'!$A92,'WEEKLY DATA'!$B$11:$B$14576,'MONTHLY DATA'!$B92)</f>
        <v>171.25</v>
      </c>
      <c r="BG92" s="154">
        <f t="shared" si="70"/>
        <v>-4.861111111111116E-2</v>
      </c>
      <c r="BH92" s="169">
        <f>AVERAGEIFS('WEEKLY DATA'!BH$11:BH$14576,'WEEKLY DATA'!$A$11:$A$14576,'MONTHLY DATA'!$A92,'WEEKLY DATA'!$B$11:$B$14576,'MONTHLY DATA'!$B92)</f>
        <v>260</v>
      </c>
      <c r="BI92" s="78">
        <f>AVERAGEIFS('WEEKLY DATA'!BI$11:BI$14576,'WEEKLY DATA'!$A$11:$A$14576,'MONTHLY DATA'!$A92,'WEEKLY DATA'!$B$11:$B$14576,'MONTHLY DATA'!$B92)</f>
        <v>270</v>
      </c>
      <c r="BJ92" s="78">
        <f>AVERAGEIFS('WEEKLY DATA'!BJ$11:BJ$14576,'WEEKLY DATA'!$A$11:$A$14576,'MONTHLY DATA'!$A92,'WEEKLY DATA'!$B$11:$B$14576,'MONTHLY DATA'!$B92)</f>
        <v>265</v>
      </c>
      <c r="BK92" s="154">
        <f t="shared" si="71"/>
        <v>4.9504950495049549E-2</v>
      </c>
      <c r="BL92" s="169">
        <f>AVERAGEIFS('WEEKLY DATA'!BL$11:BL$14576,'WEEKLY DATA'!$A$11:$A$14576,'MONTHLY DATA'!$A92,'WEEKLY DATA'!$B$11:$B$14576,'MONTHLY DATA'!$B92)</f>
        <v>171.25</v>
      </c>
      <c r="BM92" s="78">
        <f>AVERAGEIFS('WEEKLY DATA'!BM$11:BM$14576,'WEEKLY DATA'!$A$11:$A$14576,'MONTHLY DATA'!$A92,'WEEKLY DATA'!$B$11:$B$14576,'MONTHLY DATA'!$B92)</f>
        <v>181.25</v>
      </c>
      <c r="BN92" s="78">
        <f>AVERAGEIFS('WEEKLY DATA'!BN$11:BN$14576,'WEEKLY DATA'!$A$11:$A$14576,'MONTHLY DATA'!$A92,'WEEKLY DATA'!$B$11:$B$14576,'MONTHLY DATA'!$B92)</f>
        <v>176.25</v>
      </c>
      <c r="BO92" s="154">
        <f t="shared" si="72"/>
        <v>-4.7297297297297258E-2</v>
      </c>
      <c r="BP92" s="78">
        <f>AVERAGEIFS('WEEKLY DATA'!BP$11:BP$14576,'WEEKLY DATA'!$A$11:$A$14576,'MONTHLY DATA'!$A92,'WEEKLY DATA'!$B$11:$B$14576,'MONTHLY DATA'!$B92)</f>
        <v>273.75</v>
      </c>
      <c r="BQ92" s="78">
        <f>AVERAGEIFS('WEEKLY DATA'!BQ$11:BQ$14576,'WEEKLY DATA'!$A$11:$A$14576,'MONTHLY DATA'!$A92,'WEEKLY DATA'!$B$11:$B$14576,'MONTHLY DATA'!$B92)</f>
        <v>283.75</v>
      </c>
      <c r="BR92" s="78">
        <f>AVERAGEIFS('WEEKLY DATA'!BR$11:BR$14576,'WEEKLY DATA'!$A$11:$A$14576,'MONTHLY DATA'!$A92,'WEEKLY DATA'!$B$11:$B$14576,'MONTHLY DATA'!$B92)</f>
        <v>278.75</v>
      </c>
      <c r="BS92" s="154">
        <f t="shared" si="73"/>
        <v>4.7932330827067604E-2</v>
      </c>
      <c r="BT92" s="78">
        <f>AVERAGEIFS('WEEKLY DATA'!BT$11:BT$14576,'WEEKLY DATA'!$A$11:$A$14576,'MONTHLY DATA'!$A92,'WEEKLY DATA'!$B$11:$B$14576,'MONTHLY DATA'!$B92)</f>
        <v>210</v>
      </c>
      <c r="BU92" s="78">
        <f>AVERAGEIFS('WEEKLY DATA'!BU$11:BU$14576,'WEEKLY DATA'!$A$11:$A$14576,'MONTHLY DATA'!$A92,'WEEKLY DATA'!$B$11:$B$14576,'MONTHLY DATA'!$B92)</f>
        <v>220</v>
      </c>
      <c r="BV92" s="78">
        <f>AVERAGEIFS('WEEKLY DATA'!BV$11:BV$14576,'WEEKLY DATA'!$A$11:$A$14576,'MONTHLY DATA'!$A92,'WEEKLY DATA'!$B$11:$B$14576,'MONTHLY DATA'!$B92)</f>
        <v>215</v>
      </c>
      <c r="BW92" s="154">
        <f t="shared" si="74"/>
        <v>-3.3707865168539297E-2</v>
      </c>
      <c r="BX92" s="78">
        <f>AVERAGEIFS('WEEKLY DATA'!BX$11:BX$14576,'WEEKLY DATA'!$A$11:$A$14576,'MONTHLY DATA'!$A92,'WEEKLY DATA'!$B$11:$B$14576,'MONTHLY DATA'!$B92)</f>
        <v>320</v>
      </c>
      <c r="BY92" s="78">
        <f>AVERAGEIFS('WEEKLY DATA'!BY$11:BY$14576,'WEEKLY DATA'!$A$11:$A$14576,'MONTHLY DATA'!$A92,'WEEKLY DATA'!$B$11:$B$14576,'MONTHLY DATA'!$B92)</f>
        <v>330</v>
      </c>
      <c r="BZ92" s="78">
        <f>AVERAGEIFS('WEEKLY DATA'!BZ$11:BZ$14576,'WEEKLY DATA'!$A$11:$A$14576,'MONTHLY DATA'!$A92,'WEEKLY DATA'!$B$11:$B$14576,'MONTHLY DATA'!$B92)</f>
        <v>325</v>
      </c>
      <c r="CA92" s="154">
        <f t="shared" si="75"/>
        <v>3.1746031746031855E-2</v>
      </c>
      <c r="CB92" s="78">
        <f>AVERAGEIFS('WEEKLY DATA'!CB$11:CB$14576,'WEEKLY DATA'!$A$11:$A$14576,'MONTHLY DATA'!$A92,'WEEKLY DATA'!$B$11:$B$14576,'MONTHLY DATA'!$B92)</f>
        <v>420</v>
      </c>
      <c r="CC92" s="78">
        <f>AVERAGEIFS('WEEKLY DATA'!CC$11:CC$14576,'WEEKLY DATA'!$A$11:$A$14576,'MONTHLY DATA'!$A92,'WEEKLY DATA'!$B$11:$B$14576,'MONTHLY DATA'!$B92)</f>
        <v>430</v>
      </c>
      <c r="CD92" s="78">
        <f>AVERAGEIFS('WEEKLY DATA'!CD$11:CD$14576,'WEEKLY DATA'!$A$11:$A$14576,'MONTHLY DATA'!$A92,'WEEKLY DATA'!$B$11:$B$14576,'MONTHLY DATA'!$B92)</f>
        <v>425</v>
      </c>
      <c r="CE92" s="154">
        <f t="shared" si="76"/>
        <v>0</v>
      </c>
      <c r="CF92" s="78">
        <f>AVERAGEIFS('WEEKLY DATA'!CF$11:CF$14576,'WEEKLY DATA'!$A$11:$A$14576,'MONTHLY DATA'!$A92,'WEEKLY DATA'!$B$11:$B$14576,'MONTHLY DATA'!$B92)</f>
        <v>251.25</v>
      </c>
      <c r="CG92" s="78">
        <f>AVERAGEIFS('WEEKLY DATA'!CG$11:CG$14576,'WEEKLY DATA'!$A$11:$A$14576,'MONTHLY DATA'!$A92,'WEEKLY DATA'!$B$11:$B$14576,'MONTHLY DATA'!$B92)</f>
        <v>261.25</v>
      </c>
      <c r="CH92" s="78">
        <f>AVERAGEIFS('WEEKLY DATA'!CH$11:CH$14576,'WEEKLY DATA'!$A$11:$A$14576,'MONTHLY DATA'!$A92,'WEEKLY DATA'!$B$11:$B$14576,'MONTHLY DATA'!$B92)</f>
        <v>256.25</v>
      </c>
      <c r="CI92" s="154">
        <f t="shared" si="77"/>
        <v>6.7708333333333259E-2</v>
      </c>
      <c r="CJ92" s="78">
        <f>AVERAGEIFS('WEEKLY DATA'!CJ$11:CJ$14576,'WEEKLY DATA'!$A$11:$A$14576,'MONTHLY DATA'!$A92,'WEEKLY DATA'!$B$11:$B$14576,'MONTHLY DATA'!$B92)</f>
        <v>182.5</v>
      </c>
      <c r="CK92" s="78">
        <f>AVERAGEIFS('WEEKLY DATA'!CK$11:CK$14576,'WEEKLY DATA'!$A$11:$A$14576,'MONTHLY DATA'!$A92,'WEEKLY DATA'!$B$11:$B$14576,'MONTHLY DATA'!$B92)</f>
        <v>192.5</v>
      </c>
      <c r="CL92" s="78">
        <f>AVERAGEIFS('WEEKLY DATA'!CL$11:CL$14576,'WEEKLY DATA'!$A$11:$A$14576,'MONTHLY DATA'!$A92,'WEEKLY DATA'!$B$11:$B$14576,'MONTHLY DATA'!$B92)</f>
        <v>187.5</v>
      </c>
      <c r="CM92" s="154">
        <f t="shared" si="78"/>
        <v>-1.3157894736842146E-2</v>
      </c>
      <c r="CN92" s="78">
        <f>AVERAGEIFS('WEEKLY DATA'!CN$11:CN$14576,'WEEKLY DATA'!$A$11:$A$14576,'MONTHLY DATA'!$A92,'WEEKLY DATA'!$B$11:$B$14576,'MONTHLY DATA'!$B92)</f>
        <v>285</v>
      </c>
      <c r="CO92" s="78">
        <f>AVERAGEIFS('WEEKLY DATA'!CO$11:CO$14576,'WEEKLY DATA'!$A$11:$A$14576,'MONTHLY DATA'!$A92,'WEEKLY DATA'!$B$11:$B$14576,'MONTHLY DATA'!$B92)</f>
        <v>295</v>
      </c>
      <c r="CP92" s="78">
        <f>AVERAGEIFS('WEEKLY DATA'!CP$11:CP$14576,'WEEKLY DATA'!$A$11:$A$14576,'MONTHLY DATA'!$A92,'WEEKLY DATA'!$B$11:$B$14576,'MONTHLY DATA'!$B92)</f>
        <v>290</v>
      </c>
      <c r="CQ92" s="154">
        <f t="shared" si="79"/>
        <v>3.5714285714285809E-2</v>
      </c>
      <c r="CR92" s="78">
        <f>AVERAGEIFS('WEEKLY DATA'!CR$11:CR$14576,'WEEKLY DATA'!$A$11:$A$14576,'MONTHLY DATA'!$A92,'WEEKLY DATA'!$B$11:$B$14576,'MONTHLY DATA'!$B92)</f>
        <v>390</v>
      </c>
      <c r="CS92" s="78">
        <f>AVERAGEIFS('WEEKLY DATA'!CS$11:CS$14576,'WEEKLY DATA'!$A$11:$A$14576,'MONTHLY DATA'!$A92,'WEEKLY DATA'!$B$11:$B$14576,'MONTHLY DATA'!$B92)</f>
        <v>400</v>
      </c>
      <c r="CT92" s="78">
        <f>AVERAGEIFS('WEEKLY DATA'!CT$11:CT$14576,'WEEKLY DATA'!$A$11:$A$14576,'MONTHLY DATA'!$A92,'WEEKLY DATA'!$B$11:$B$14576,'MONTHLY DATA'!$B92)</f>
        <v>395</v>
      </c>
      <c r="CU92" s="154">
        <f t="shared" si="80"/>
        <v>0</v>
      </c>
      <c r="CV92" s="169">
        <f>AVERAGEIFS('WEEKLY DATA'!CV$11:CV$14576,'WEEKLY DATA'!$A$11:$A$14576,'MONTHLY DATA'!$A92,'WEEKLY DATA'!$B$11:$B$14576,'MONTHLY DATA'!$B92)</f>
        <v>285</v>
      </c>
      <c r="CW92" s="78">
        <f>AVERAGEIFS('WEEKLY DATA'!CW$11:CW$14576,'WEEKLY DATA'!$A$11:$A$14576,'MONTHLY DATA'!$A92,'WEEKLY DATA'!$B$11:$B$14576,'MONTHLY DATA'!$B92)</f>
        <v>295</v>
      </c>
      <c r="CX92" s="78">
        <f>AVERAGEIFS('WEEKLY DATA'!CX$11:CX$14576,'WEEKLY DATA'!$A$11:$A$14576,'MONTHLY DATA'!$A92,'WEEKLY DATA'!$B$11:$B$14576,'MONTHLY DATA'!$B92)</f>
        <v>290</v>
      </c>
      <c r="CY92" s="154">
        <f t="shared" si="81"/>
        <v>5.4545454545454453E-2</v>
      </c>
      <c r="CZ92" s="169">
        <f>AVERAGEIFS('WEEKLY DATA'!CZ$11:CZ$14576,'WEEKLY DATA'!$A$11:$A$14576,'MONTHLY DATA'!$A92,'WEEKLY DATA'!$B$11:$B$14576,'MONTHLY DATA'!$B92)</f>
        <v>217.5</v>
      </c>
      <c r="DA92" s="78">
        <f>AVERAGEIFS('WEEKLY DATA'!DA$11:DA$14576,'WEEKLY DATA'!$A$11:$A$14576,'MONTHLY DATA'!$A92,'WEEKLY DATA'!$B$11:$B$14576,'MONTHLY DATA'!$B92)</f>
        <v>227.5</v>
      </c>
      <c r="DB92" s="78">
        <f>AVERAGEIFS('WEEKLY DATA'!DB$11:DB$14576,'WEEKLY DATA'!$A$11:$A$14576,'MONTHLY DATA'!$A92,'WEEKLY DATA'!$B$11:$B$14576,'MONTHLY DATA'!$B92)</f>
        <v>222.5</v>
      </c>
      <c r="DC92" s="154">
        <f t="shared" si="82"/>
        <v>-1.1111111111111072E-2</v>
      </c>
      <c r="DD92" s="78">
        <f>AVERAGEIFS('WEEKLY DATA'!DD$11:DD$14576,'WEEKLY DATA'!$A$11:$A$14576,'MONTHLY DATA'!$A92,'WEEKLY DATA'!$B$11:$B$14576,'MONTHLY DATA'!$B92)</f>
        <v>320</v>
      </c>
      <c r="DE92" s="78">
        <f>AVERAGEIFS('WEEKLY DATA'!DE$11:DE$14576,'WEEKLY DATA'!$A$11:$A$14576,'MONTHLY DATA'!$A92,'WEEKLY DATA'!$B$11:$B$14576,'MONTHLY DATA'!$B92)</f>
        <v>330</v>
      </c>
      <c r="DF92" s="78">
        <f>AVERAGEIFS('WEEKLY DATA'!DF$11:DF$14576,'WEEKLY DATA'!$A$11:$A$14576,'MONTHLY DATA'!$A92,'WEEKLY DATA'!$B$11:$B$14576,'MONTHLY DATA'!$B92)</f>
        <v>325</v>
      </c>
      <c r="DG92" s="154">
        <f t="shared" si="83"/>
        <v>3.1746031746031855E-2</v>
      </c>
      <c r="DH92" s="78">
        <f>AVERAGEIFS('WEEKLY DATA'!DH$11:DH$14576,'WEEKLY DATA'!$A$11:$A$14576,'MONTHLY DATA'!$A92,'WEEKLY DATA'!$B$11:$B$14576,'MONTHLY DATA'!$B92)</f>
        <v>405</v>
      </c>
      <c r="DI92" s="78">
        <f>AVERAGEIFS('WEEKLY DATA'!DI$11:DI$14576,'WEEKLY DATA'!$A$11:$A$14576,'MONTHLY DATA'!$A92,'WEEKLY DATA'!$B$11:$B$14576,'MONTHLY DATA'!$B92)</f>
        <v>415</v>
      </c>
      <c r="DJ92" s="78">
        <f>AVERAGEIFS('WEEKLY DATA'!DJ$11:DJ$14576,'WEEKLY DATA'!$A$11:$A$14576,'MONTHLY DATA'!$A92,'WEEKLY DATA'!$B$11:$B$14576,'MONTHLY DATA'!$B92)</f>
        <v>410</v>
      </c>
      <c r="DK92" s="154">
        <f t="shared" si="84"/>
        <v>0</v>
      </c>
      <c r="DL92" s="169">
        <f>AVERAGEIFS('WEEKLY DATA'!DL$11:DL$14576,'WEEKLY DATA'!$A$11:$A$14576,'MONTHLY DATA'!$A92,'WEEKLY DATA'!$B$11:$B$14576,'MONTHLY DATA'!$B92)</f>
        <v>255</v>
      </c>
      <c r="DM92" s="78">
        <f>AVERAGEIFS('WEEKLY DATA'!DM$11:DM$14576,'WEEKLY DATA'!$A$11:$A$14576,'MONTHLY DATA'!$A92,'WEEKLY DATA'!$B$11:$B$14576,'MONTHLY DATA'!$B92)</f>
        <v>265</v>
      </c>
      <c r="DN92" s="78">
        <f>AVERAGEIFS('WEEKLY DATA'!DN$11:DN$14576,'WEEKLY DATA'!$A$11:$A$14576,'MONTHLY DATA'!$A92,'WEEKLY DATA'!$B$11:$B$14576,'MONTHLY DATA'!$B92)</f>
        <v>260</v>
      </c>
      <c r="DO92" s="154">
        <f t="shared" si="85"/>
        <v>6.1224489795918435E-2</v>
      </c>
      <c r="DP92" s="78">
        <f>AVERAGEIFS('WEEKLY DATA'!DP$11:DP$14576,'WEEKLY DATA'!$A$11:$A$14576,'MONTHLY DATA'!$A92,'WEEKLY DATA'!$B$11:$B$14576,'MONTHLY DATA'!$B92)</f>
        <v>187.5</v>
      </c>
      <c r="DQ92" s="78">
        <f>AVERAGEIFS('WEEKLY DATA'!DQ$11:DQ$14576,'WEEKLY DATA'!$A$11:$A$14576,'MONTHLY DATA'!$A92,'WEEKLY DATA'!$B$11:$B$14576,'MONTHLY DATA'!$B92)</f>
        <v>197.5</v>
      </c>
      <c r="DR92" s="78">
        <f>AVERAGEIFS('WEEKLY DATA'!DR$11:DR$14576,'WEEKLY DATA'!$A$11:$A$14576,'MONTHLY DATA'!$A92,'WEEKLY DATA'!$B$11:$B$14576,'MONTHLY DATA'!$B92)</f>
        <v>192.5</v>
      </c>
      <c r="DS92" s="154">
        <f t="shared" si="86"/>
        <v>-1.2820512820512775E-2</v>
      </c>
      <c r="DT92" s="78">
        <f>AVERAGEIFS('WEEKLY DATA'!DT$11:DT$14576,'WEEKLY DATA'!$A$11:$A$14576,'MONTHLY DATA'!$A92,'WEEKLY DATA'!$B$11:$B$14576,'MONTHLY DATA'!$B92)</f>
        <v>330</v>
      </c>
      <c r="DU92" s="78">
        <f>AVERAGEIFS('WEEKLY DATA'!DU$11:DU$14576,'WEEKLY DATA'!$A$11:$A$14576,'MONTHLY DATA'!$A92,'WEEKLY DATA'!$B$11:$B$14576,'MONTHLY DATA'!$B92)</f>
        <v>340</v>
      </c>
      <c r="DV92" s="78">
        <f>AVERAGEIFS('WEEKLY DATA'!DV$11:DV$14576,'WEEKLY DATA'!$A$11:$A$14576,'MONTHLY DATA'!$A92,'WEEKLY DATA'!$B$11:$B$14576,'MONTHLY DATA'!$B92)</f>
        <v>335</v>
      </c>
      <c r="DW92" s="154">
        <f t="shared" si="87"/>
        <v>3.076923076923066E-2</v>
      </c>
      <c r="DX92" s="78">
        <f>AVERAGEIFS('WEEKLY DATA'!DX$11:DX$14576,'WEEKLY DATA'!$A$11:$A$14576,'MONTHLY DATA'!$A92,'WEEKLY DATA'!$B$11:$B$14576,'MONTHLY DATA'!$B92)</f>
        <v>415</v>
      </c>
      <c r="DY92" s="78">
        <f>AVERAGEIFS('WEEKLY DATA'!DY$11:DY$14576,'WEEKLY DATA'!$A$11:$A$14576,'MONTHLY DATA'!$A92,'WEEKLY DATA'!$B$11:$B$14576,'MONTHLY DATA'!$B92)</f>
        <v>425</v>
      </c>
      <c r="DZ92" s="78">
        <f>AVERAGEIFS('WEEKLY DATA'!DZ$11:DZ$14576,'WEEKLY DATA'!$A$11:$A$14576,'MONTHLY DATA'!$A92,'WEEKLY DATA'!$B$11:$B$14576,'MONTHLY DATA'!$B92)</f>
        <v>420</v>
      </c>
      <c r="EA92" s="154">
        <f t="shared" si="88"/>
        <v>0</v>
      </c>
      <c r="EB92" s="78">
        <f>AVERAGEIFS('WEEKLY DATA'!EB$11:EB$14576,'WEEKLY DATA'!$A$11:$A$14576,'MONTHLY DATA'!$A92,'WEEKLY DATA'!$B$11:$B$14576,'MONTHLY DATA'!$B92)</f>
        <v>255</v>
      </c>
      <c r="EC92" s="78">
        <f>AVERAGEIFS('WEEKLY DATA'!EC$11:EC$14576,'WEEKLY DATA'!$A$11:$A$14576,'MONTHLY DATA'!$A92,'WEEKLY DATA'!$B$11:$B$14576,'MONTHLY DATA'!$B92)</f>
        <v>265</v>
      </c>
      <c r="ED92" s="78">
        <f>AVERAGEIFS('WEEKLY DATA'!ED$11:ED$14576,'WEEKLY DATA'!$A$11:$A$14576,'MONTHLY DATA'!$A92,'WEEKLY DATA'!$B$11:$B$14576,'MONTHLY DATA'!$B92)</f>
        <v>260</v>
      </c>
      <c r="EE92" s="154">
        <f t="shared" si="89"/>
        <v>6.1224489795918435E-2</v>
      </c>
      <c r="EF92" s="169">
        <f>AVERAGEIFS('WEEKLY DATA'!EF$11:EF$14576,'WEEKLY DATA'!$A$11:$A$14576,'MONTHLY DATA'!$A92,'WEEKLY DATA'!$B$11:$B$14576,'MONTHLY DATA'!$B92)</f>
        <v>187.5</v>
      </c>
      <c r="EG92" s="78">
        <f>AVERAGEIFS('WEEKLY DATA'!EG$11:EG$14576,'WEEKLY DATA'!$A$11:$A$14576,'MONTHLY DATA'!$A92,'WEEKLY DATA'!$B$11:$B$14576,'MONTHLY DATA'!$B92)</f>
        <v>197.5</v>
      </c>
      <c r="EH92" s="78">
        <f>AVERAGEIFS('WEEKLY DATA'!EH$11:EH$14576,'WEEKLY DATA'!$A$11:$A$14576,'MONTHLY DATA'!$A92,'WEEKLY DATA'!$B$11:$B$14576,'MONTHLY DATA'!$B92)</f>
        <v>192.5</v>
      </c>
      <c r="EI92" s="154">
        <f t="shared" si="90"/>
        <v>-1.2820512820512775E-2</v>
      </c>
      <c r="EJ92" s="78">
        <f>AVERAGEIFS('WEEKLY DATA'!EJ$11:EJ$14576,'WEEKLY DATA'!$A$11:$A$14576,'MONTHLY DATA'!$A92,'WEEKLY DATA'!$B$11:$B$14576,'MONTHLY DATA'!$B92)</f>
        <v>350</v>
      </c>
      <c r="EK92" s="78">
        <f>AVERAGEIFS('WEEKLY DATA'!EK$11:EK$14576,'WEEKLY DATA'!$A$11:$A$14576,'MONTHLY DATA'!$A92,'WEEKLY DATA'!$B$11:$B$14576,'MONTHLY DATA'!$B92)</f>
        <v>360</v>
      </c>
      <c r="EL92" s="78">
        <f>AVERAGEIFS('WEEKLY DATA'!EL$11:EL$14576,'WEEKLY DATA'!$A$11:$A$14576,'MONTHLY DATA'!$A92,'WEEKLY DATA'!$B$11:$B$14576,'MONTHLY DATA'!$B92)</f>
        <v>355</v>
      </c>
      <c r="EM92" s="154">
        <f t="shared" si="91"/>
        <v>2.8985507246376718E-2</v>
      </c>
      <c r="EN92" s="78">
        <f>AVERAGEIFS('WEEKLY DATA'!EN$11:EN$14576,'WEEKLY DATA'!$A$11:$A$14576,'MONTHLY DATA'!$A92,'WEEKLY DATA'!$B$11:$B$14576,'MONTHLY DATA'!$B92)</f>
        <v>370</v>
      </c>
      <c r="EO92" s="78">
        <f>AVERAGEIFS('WEEKLY DATA'!EO$11:EO$14576,'WEEKLY DATA'!$A$11:$A$14576,'MONTHLY DATA'!$A92,'WEEKLY DATA'!$B$11:$B$14576,'MONTHLY DATA'!$B92)</f>
        <v>380</v>
      </c>
      <c r="EP92" s="78">
        <f>AVERAGEIFS('WEEKLY DATA'!EP$11:EP$14576,'WEEKLY DATA'!$A$11:$A$14576,'MONTHLY DATA'!$A92,'WEEKLY DATA'!$B$11:$B$14576,'MONTHLY DATA'!$B92)</f>
        <v>375</v>
      </c>
      <c r="EQ92" s="154">
        <f t="shared" si="92"/>
        <v>0</v>
      </c>
      <c r="ER92" s="78">
        <f>AVERAGEIFS('WEEKLY DATA'!ER$11:ER$14576,'WEEKLY DATA'!$A$11:$A$14576,'MONTHLY DATA'!$A92,'WEEKLY DATA'!$B$11:$B$14576,'MONTHLY DATA'!$B92)</f>
        <v>231.25</v>
      </c>
      <c r="ES92" s="78">
        <f>AVERAGEIFS('WEEKLY DATA'!ES$11:ES$14576,'WEEKLY DATA'!$A$11:$A$14576,'MONTHLY DATA'!$A92,'WEEKLY DATA'!$B$11:$B$14576,'MONTHLY DATA'!$B92)</f>
        <v>241.25</v>
      </c>
      <c r="ET92" s="78">
        <f>AVERAGEIFS('WEEKLY DATA'!ET$11:ET$14576,'WEEKLY DATA'!$A$11:$A$14576,'MONTHLY DATA'!$A92,'WEEKLY DATA'!$B$11:$B$14576,'MONTHLY DATA'!$B92)</f>
        <v>236.25</v>
      </c>
      <c r="EU92" s="154">
        <f t="shared" si="93"/>
        <v>-5.2631578947368585E-3</v>
      </c>
      <c r="EV92" s="78">
        <f>AVERAGEIFS('WEEKLY DATA'!EV$11:EV$14576,'WEEKLY DATA'!$A$11:$A$14576,'MONTHLY DATA'!$A92,'WEEKLY DATA'!$B$11:$B$14576,'MONTHLY DATA'!$B92)</f>
        <v>171.25</v>
      </c>
      <c r="EW92" s="78">
        <f>AVERAGEIFS('WEEKLY DATA'!EW$11:EW$14576,'WEEKLY DATA'!$A$11:$A$14576,'MONTHLY DATA'!$A92,'WEEKLY DATA'!$B$11:$B$14576,'MONTHLY DATA'!$B92)</f>
        <v>181.25</v>
      </c>
      <c r="EX92" s="78">
        <f>AVERAGEIFS('WEEKLY DATA'!EX$11:EX$14576,'WEEKLY DATA'!$A$11:$A$14576,'MONTHLY DATA'!$A92,'WEEKLY DATA'!$B$11:$B$14576,'MONTHLY DATA'!$B92)</f>
        <v>176.25</v>
      </c>
      <c r="EY92" s="154">
        <f t="shared" si="94"/>
        <v>-3.4246575342465779E-2</v>
      </c>
      <c r="EZ92" s="78">
        <f>AVERAGEIFS('WEEKLY DATA'!EZ$11:EZ$14576,'WEEKLY DATA'!$A$11:$A$14576,'MONTHLY DATA'!$A92,'WEEKLY DATA'!$B$11:$B$14576,'MONTHLY DATA'!$B92)</f>
        <v>310</v>
      </c>
      <c r="FA92" s="78">
        <f>AVERAGEIFS('WEEKLY DATA'!FA$11:FA$14576,'WEEKLY DATA'!$A$11:$A$14576,'MONTHLY DATA'!$A92,'WEEKLY DATA'!$B$11:$B$14576,'MONTHLY DATA'!$B92)</f>
        <v>320</v>
      </c>
      <c r="FB92" s="78">
        <f>AVERAGEIFS('WEEKLY DATA'!FB$11:FB$14576,'WEEKLY DATA'!$A$11:$A$14576,'MONTHLY DATA'!$A92,'WEEKLY DATA'!$B$11:$B$14576,'MONTHLY DATA'!$B92)</f>
        <v>315</v>
      </c>
      <c r="FC92" s="154">
        <f t="shared" si="95"/>
        <v>3.2786885245901676E-2</v>
      </c>
      <c r="FD92" s="78">
        <f>AVERAGEIFS('WEEKLY DATA'!FD$11:FD$14576,'WEEKLY DATA'!$A$11:$A$14576,'MONTHLY DATA'!$A92,'WEEKLY DATA'!$B$11:$B$14576,'MONTHLY DATA'!$B92)</f>
        <v>450</v>
      </c>
      <c r="FE92" s="78">
        <f>AVERAGEIFS('WEEKLY DATA'!FE$11:FE$14576,'WEEKLY DATA'!$A$11:$A$14576,'MONTHLY DATA'!$A92,'WEEKLY DATA'!$B$11:$B$14576,'MONTHLY DATA'!$B92)</f>
        <v>460</v>
      </c>
      <c r="FF92" s="78">
        <f>AVERAGEIFS('WEEKLY DATA'!FF$11:FF$14576,'WEEKLY DATA'!$A$11:$A$14576,'MONTHLY DATA'!$A92,'WEEKLY DATA'!$B$11:$B$14576,'MONTHLY DATA'!$B92)</f>
        <v>455</v>
      </c>
      <c r="FG92" s="154">
        <f t="shared" si="96"/>
        <v>0</v>
      </c>
      <c r="FH92" s="78">
        <f>AVERAGEIFS('WEEKLY DATA'!FH$11:FH$14576,'WEEKLY DATA'!$A$11:$A$14576,'MONTHLY DATA'!$A92,'WEEKLY DATA'!$B$11:$B$14576,'MONTHLY DATA'!$B92)</f>
        <v>246.25</v>
      </c>
      <c r="FI92" s="78">
        <f>AVERAGEIFS('WEEKLY DATA'!FI$11:FI$14576,'WEEKLY DATA'!$A$11:$A$14576,'MONTHLY DATA'!$A92,'WEEKLY DATA'!$B$11:$B$14576,'MONTHLY DATA'!$B92)</f>
        <v>256.25</v>
      </c>
      <c r="FJ92" s="78">
        <f>AVERAGEIFS('WEEKLY DATA'!FJ$11:FJ$14576,'WEEKLY DATA'!$A$11:$A$14576,'MONTHLY DATA'!$A92,'WEEKLY DATA'!$B$11:$B$14576,'MONTHLY DATA'!$B92)</f>
        <v>251.25</v>
      </c>
      <c r="FK92" s="154">
        <f t="shared" si="97"/>
        <v>-2.4271844660194164E-2</v>
      </c>
      <c r="FL92" s="169">
        <f>AVERAGEIFS('WEEKLY DATA'!FL$11:FL$14576,'WEEKLY DATA'!$A$11:$A$14576,'MONTHLY DATA'!$A92,'WEEKLY DATA'!$B$11:$B$14576,'MONTHLY DATA'!$B92)</f>
        <v>208.75</v>
      </c>
      <c r="FM92" s="78">
        <f>AVERAGEIFS('WEEKLY DATA'!FM$11:FM$14576,'WEEKLY DATA'!$A$11:$A$14576,'MONTHLY DATA'!$A92,'WEEKLY DATA'!$B$11:$B$14576,'MONTHLY DATA'!$B92)</f>
        <v>218.75</v>
      </c>
      <c r="FN92" s="78">
        <f>AVERAGEIFS('WEEKLY DATA'!FN$11:FN$14576,'WEEKLY DATA'!$A$11:$A$14576,'MONTHLY DATA'!$A92,'WEEKLY DATA'!$B$11:$B$14576,'MONTHLY DATA'!$B92)</f>
        <v>213.75</v>
      </c>
      <c r="FO92" s="154">
        <f t="shared" si="98"/>
        <v>-1.2702078521939941E-2</v>
      </c>
      <c r="FP92" s="78">
        <f>AVERAGEIFS('WEEKLY DATA'!FP$11:FP$14576,'WEEKLY DATA'!$A$11:$A$14576,'MONTHLY DATA'!$A92,'WEEKLY DATA'!$B$11:$B$14576,'MONTHLY DATA'!$B92)</f>
        <v>227.5</v>
      </c>
      <c r="FQ92" s="78">
        <f>AVERAGEIFS('WEEKLY DATA'!FQ$11:FQ$14576,'WEEKLY DATA'!$A$11:$A$14576,'MONTHLY DATA'!$A92,'WEEKLY DATA'!$B$11:$B$14576,'MONTHLY DATA'!$B92)</f>
        <v>237.5</v>
      </c>
      <c r="FR92" s="78">
        <f>AVERAGEIFS('WEEKLY DATA'!FR$11:FR$14576,'WEEKLY DATA'!$A$11:$A$14576,'MONTHLY DATA'!$A92,'WEEKLY DATA'!$B$11:$B$14576,'MONTHLY DATA'!$B92)</f>
        <v>232.5</v>
      </c>
      <c r="FS92" s="154">
        <f t="shared" si="99"/>
        <v>-2.1052631578947323E-2</v>
      </c>
      <c r="FT92" s="78">
        <f>AVERAGEIFS('WEEKLY DATA'!FT$11:FT$14576,'WEEKLY DATA'!$A$11:$A$14576,'MONTHLY DATA'!$A92,'WEEKLY DATA'!$B$11:$B$14576,'MONTHLY DATA'!$B92)</f>
        <v>235</v>
      </c>
      <c r="FU92" s="78">
        <f>AVERAGEIFS('WEEKLY DATA'!FU$11:FU$14576,'WEEKLY DATA'!$A$11:$A$14576,'MONTHLY DATA'!$A92,'WEEKLY DATA'!$B$11:$B$14576,'MONTHLY DATA'!$B92)</f>
        <v>245</v>
      </c>
      <c r="FV92" s="78">
        <f>AVERAGEIFS('WEEKLY DATA'!FV$11:FV$14576,'WEEKLY DATA'!$A$11:$A$14576,'MONTHLY DATA'!$A92,'WEEKLY DATA'!$B$11:$B$14576,'MONTHLY DATA'!$B92)</f>
        <v>240</v>
      </c>
      <c r="FW92" s="154">
        <f t="shared" si="100"/>
        <v>-2.8340080971659964E-2</v>
      </c>
      <c r="FX92" s="78">
        <f>AVERAGEIFS('WEEKLY DATA'!FX$11:FX$14576,'WEEKLY DATA'!$A$11:$A$14576,'MONTHLY DATA'!$A92,'WEEKLY DATA'!$B$11:$B$14576,'MONTHLY DATA'!$B92)</f>
        <v>240</v>
      </c>
      <c r="FY92" s="78">
        <f>AVERAGEIFS('WEEKLY DATA'!FY$11:FY$14576,'WEEKLY DATA'!$A$11:$A$14576,'MONTHLY DATA'!$A92,'WEEKLY DATA'!$B$11:$B$14576,'MONTHLY DATA'!$B92)</f>
        <v>250</v>
      </c>
      <c r="FZ92" s="78">
        <f>AVERAGEIFS('WEEKLY DATA'!FZ$11:FZ$14576,'WEEKLY DATA'!$A$11:$A$14576,'MONTHLY DATA'!$A92,'WEEKLY DATA'!$B$11:$B$14576,'MONTHLY DATA'!$B92)</f>
        <v>245</v>
      </c>
      <c r="GA92" s="154">
        <f t="shared" si="101"/>
        <v>-1.4084507042253502E-2</v>
      </c>
      <c r="GB92" s="78">
        <f>AVERAGEIFS('WEEKLY DATA'!GB$11:GB$14576,'WEEKLY DATA'!$A$11:$A$14576,'MONTHLY DATA'!$A92,'WEEKLY DATA'!$B$11:$B$14576,'MONTHLY DATA'!$B92)</f>
        <v>315</v>
      </c>
      <c r="GC92" s="78">
        <f>AVERAGEIFS('WEEKLY DATA'!GC$11:GC$14576,'WEEKLY DATA'!$A$11:$A$14576,'MONTHLY DATA'!$A92,'WEEKLY DATA'!$B$11:$B$14576,'MONTHLY DATA'!$B92)</f>
        <v>325</v>
      </c>
      <c r="GD92" s="78">
        <f>AVERAGEIFS('WEEKLY DATA'!GD$11:GD$14576,'WEEKLY DATA'!$A$11:$A$14576,'MONTHLY DATA'!$A92,'WEEKLY DATA'!$B$11:$B$14576,'MONTHLY DATA'!$B92)</f>
        <v>320</v>
      </c>
      <c r="GE92" s="154">
        <f t="shared" si="102"/>
        <v>4.9180327868852514E-2</v>
      </c>
      <c r="GF92" s="169">
        <f>AVERAGEIFS('WEEKLY DATA'!GF$11:GF$14576,'WEEKLY DATA'!$A$11:$A$14576,'MONTHLY DATA'!$A92,'WEEKLY DATA'!$B$11:$B$14576,'MONTHLY DATA'!$B92)</f>
        <v>255</v>
      </c>
      <c r="GG92" s="78">
        <f>AVERAGEIFS('WEEKLY DATA'!GG$11:GG$14576,'WEEKLY DATA'!$A$11:$A$14576,'MONTHLY DATA'!$A92,'WEEKLY DATA'!$B$11:$B$14576,'MONTHLY DATA'!$B92)</f>
        <v>265</v>
      </c>
      <c r="GH92" s="78">
        <f>AVERAGEIFS('WEEKLY DATA'!GH$11:GH$14576,'WEEKLY DATA'!$A$11:$A$14576,'MONTHLY DATA'!$A92,'WEEKLY DATA'!$B$11:$B$14576,'MONTHLY DATA'!$B92)</f>
        <v>260</v>
      </c>
      <c r="GI92" s="154">
        <f t="shared" si="103"/>
        <v>-1.3282732447817858E-2</v>
      </c>
      <c r="GJ92" s="78">
        <f>AVERAGEIFS('WEEKLY DATA'!GJ$11:GJ$14576,'WEEKLY DATA'!$A$11:$A$14576,'MONTHLY DATA'!$A92,'WEEKLY DATA'!$B$11:$B$14576,'MONTHLY DATA'!$B92)</f>
        <v>340</v>
      </c>
      <c r="GK92" s="78">
        <f>AVERAGEIFS('WEEKLY DATA'!GK$11:GK$14576,'WEEKLY DATA'!$A$11:$A$14576,'MONTHLY DATA'!$A92,'WEEKLY DATA'!$B$11:$B$14576,'MONTHLY DATA'!$B92)</f>
        <v>350</v>
      </c>
      <c r="GL92" s="78">
        <f>AVERAGEIFS('WEEKLY DATA'!GL$11:GL$14576,'WEEKLY DATA'!$A$11:$A$14576,'MONTHLY DATA'!$A92,'WEEKLY DATA'!$B$11:$B$14576,'MONTHLY DATA'!$B92)</f>
        <v>345</v>
      </c>
      <c r="GM92" s="154">
        <f t="shared" si="104"/>
        <v>2.9850746268656803E-2</v>
      </c>
      <c r="GN92" s="78">
        <f>AVERAGEIFS('WEEKLY DATA'!GN$11:GN$14576,'WEEKLY DATA'!$A$11:$A$14576,'MONTHLY DATA'!$A92,'WEEKLY DATA'!$B$11:$B$14576,'MONTHLY DATA'!$B92)</f>
        <v>445</v>
      </c>
      <c r="GO92" s="78">
        <f>AVERAGEIFS('WEEKLY DATA'!GO$11:GO$14576,'WEEKLY DATA'!$A$11:$A$14576,'MONTHLY DATA'!$A92,'WEEKLY DATA'!$B$11:$B$14576,'MONTHLY DATA'!$B92)</f>
        <v>455</v>
      </c>
      <c r="GP92" s="78">
        <f>AVERAGEIFS('WEEKLY DATA'!GP$11:GP$14576,'WEEKLY DATA'!$A$11:$A$14576,'MONTHLY DATA'!$A92,'WEEKLY DATA'!$B$11:$B$14576,'MONTHLY DATA'!$B92)</f>
        <v>450</v>
      </c>
      <c r="GQ92" s="154">
        <f t="shared" si="105"/>
        <v>0</v>
      </c>
      <c r="GR92" s="78"/>
    </row>
    <row r="93" spans="1:200" ht="15.75" x14ac:dyDescent="0.25">
      <c r="A93">
        <f t="shared" si="55"/>
        <v>11</v>
      </c>
      <c r="B93">
        <f t="shared" si="56"/>
        <v>2016</v>
      </c>
      <c r="C93" s="86">
        <v>42675</v>
      </c>
      <c r="D93" s="78">
        <f>AVERAGEIFS('WEEKLY DATA'!D$11:D$14576,'WEEKLY DATA'!$A$11:$A$14576,'MONTHLY DATA'!$A93,'WEEKLY DATA'!$B$11:$B$14576,'MONTHLY DATA'!$B93)</f>
        <v>273.75</v>
      </c>
      <c r="E93" s="78">
        <f>AVERAGEIFS('WEEKLY DATA'!E$11:E$14576,'WEEKLY DATA'!$A$11:$A$14576,'MONTHLY DATA'!$A93,'WEEKLY DATA'!$B$11:$B$14576,'MONTHLY DATA'!$B93)</f>
        <v>283.75</v>
      </c>
      <c r="F93" s="78">
        <f>AVERAGEIFS('WEEKLY DATA'!F$11:F$14576,'WEEKLY DATA'!$A$11:$A$14576,'MONTHLY DATA'!$A93,'WEEKLY DATA'!$B$11:$B$14576,'MONTHLY DATA'!$B93)</f>
        <v>278.75</v>
      </c>
      <c r="G93" s="154">
        <f t="shared" si="57"/>
        <v>4.5045045045044585E-3</v>
      </c>
      <c r="H93" s="169">
        <f>AVERAGEIFS('WEEKLY DATA'!H$11:H$14576,'WEEKLY DATA'!$A$11:$A$14576,'MONTHLY DATA'!$A93,'WEEKLY DATA'!$B$11:$B$14576,'MONTHLY DATA'!$B93)</f>
        <v>335</v>
      </c>
      <c r="I93" s="78">
        <f>AVERAGEIFS('WEEKLY DATA'!I$11:I$14576,'WEEKLY DATA'!$A$11:$A$14576,'MONTHLY DATA'!$A93,'WEEKLY DATA'!$B$11:$B$14576,'MONTHLY DATA'!$B93)</f>
        <v>345</v>
      </c>
      <c r="J93" s="78">
        <f>AVERAGEIFS('WEEKLY DATA'!J$11:J$14576,'WEEKLY DATA'!$A$11:$A$14576,'MONTHLY DATA'!$A93,'WEEKLY DATA'!$B$11:$B$14576,'MONTHLY DATA'!$B93)</f>
        <v>340</v>
      </c>
      <c r="K93" s="154">
        <f t="shared" si="58"/>
        <v>-2.508960573476704E-2</v>
      </c>
      <c r="L93" s="169">
        <f>AVERAGEIFS('WEEKLY DATA'!L$11:L$14576,'WEEKLY DATA'!$A$11:$A$14576,'MONTHLY DATA'!$A93,'WEEKLY DATA'!$B$11:$B$14576,'MONTHLY DATA'!$B93)</f>
        <v>310</v>
      </c>
      <c r="M93" s="78">
        <f>AVERAGEIFS('WEEKLY DATA'!M$11:M$14576,'WEEKLY DATA'!$A$11:$A$14576,'MONTHLY DATA'!$A93,'WEEKLY DATA'!$B$11:$B$14576,'MONTHLY DATA'!$B93)</f>
        <v>320</v>
      </c>
      <c r="N93" s="78">
        <f>AVERAGEIFS('WEEKLY DATA'!N$11:N$14576,'WEEKLY DATA'!$A$11:$A$14576,'MONTHLY DATA'!$A93,'WEEKLY DATA'!$B$11:$B$14576,'MONTHLY DATA'!$B93)</f>
        <v>315</v>
      </c>
      <c r="O93" s="154">
        <f t="shared" si="59"/>
        <v>0</v>
      </c>
      <c r="P93" s="169">
        <f>AVERAGEIFS('WEEKLY DATA'!P$11:P$14576,'WEEKLY DATA'!$A$11:$A$14576,'MONTHLY DATA'!$A93,'WEEKLY DATA'!$B$11:$B$14576,'MONTHLY DATA'!$B93)</f>
        <v>255</v>
      </c>
      <c r="Q93" s="78">
        <f>AVERAGEIFS('WEEKLY DATA'!Q$11:Q$14576,'WEEKLY DATA'!$A$11:$A$14576,'MONTHLY DATA'!$A93,'WEEKLY DATA'!$B$11:$B$14576,'MONTHLY DATA'!$B93)</f>
        <v>265</v>
      </c>
      <c r="R93" s="78">
        <f>AVERAGEIFS('WEEKLY DATA'!R$11:R$14576,'WEEKLY DATA'!$A$11:$A$14576,'MONTHLY DATA'!$A93,'WEEKLY DATA'!$B$11:$B$14576,'MONTHLY DATA'!$B93)</f>
        <v>260</v>
      </c>
      <c r="S93" s="154">
        <f t="shared" si="60"/>
        <v>4.5226130653266416E-2</v>
      </c>
      <c r="T93" s="169">
        <f>AVERAGEIFS('WEEKLY DATA'!T$11:T$14576,'WEEKLY DATA'!$A$11:$A$14576,'MONTHLY DATA'!$A93,'WEEKLY DATA'!$B$11:$B$14576,'MONTHLY DATA'!$B93)</f>
        <v>242.5</v>
      </c>
      <c r="U93" s="78">
        <f>AVERAGEIFS('WEEKLY DATA'!U$11:U$14576,'WEEKLY DATA'!$A$11:$A$14576,'MONTHLY DATA'!$A93,'WEEKLY DATA'!$B$11:$B$14576,'MONTHLY DATA'!$B93)</f>
        <v>252.5</v>
      </c>
      <c r="V93" s="78">
        <f>AVERAGEIFS('WEEKLY DATA'!V$11:V$14576,'WEEKLY DATA'!$A$11:$A$14576,'MONTHLY DATA'!$A93,'WEEKLY DATA'!$B$11:$B$14576,'MONTHLY DATA'!$B93)</f>
        <v>247.5</v>
      </c>
      <c r="W93" s="154">
        <f t="shared" si="61"/>
        <v>3.125E-2</v>
      </c>
      <c r="X93" s="169">
        <f>AVERAGEIFS('WEEKLY DATA'!X$11:X$14576,'WEEKLY DATA'!$A$11:$A$14576,'MONTHLY DATA'!$A93,'WEEKLY DATA'!$B$11:$B$14576,'MONTHLY DATA'!$B93)</f>
        <v>185</v>
      </c>
      <c r="Y93" s="78">
        <f>AVERAGEIFS('WEEKLY DATA'!Y$11:Y$14576,'WEEKLY DATA'!$A$11:$A$14576,'MONTHLY DATA'!$A93,'WEEKLY DATA'!$B$11:$B$14576,'MONTHLY DATA'!$B93)</f>
        <v>195</v>
      </c>
      <c r="Z93" s="78">
        <f>AVERAGEIFS('WEEKLY DATA'!Z$11:Z$14576,'WEEKLY DATA'!$A$11:$A$14576,'MONTHLY DATA'!$A93,'WEEKLY DATA'!$B$11:$B$14576,'MONTHLY DATA'!$B93)</f>
        <v>190</v>
      </c>
      <c r="AA93" s="154">
        <f t="shared" si="62"/>
        <v>-4.4025157232704393E-2</v>
      </c>
      <c r="AB93" s="169">
        <f>AVERAGEIFS('WEEKLY DATA'!AB$11:AB$14576,'WEEKLY DATA'!$A$11:$A$14576,'MONTHLY DATA'!$A93,'WEEKLY DATA'!$B$11:$B$14576,'MONTHLY DATA'!$B93)</f>
        <v>240</v>
      </c>
      <c r="AC93" s="78">
        <f>AVERAGEIFS('WEEKLY DATA'!AC$11:AC$14576,'WEEKLY DATA'!$A$11:$A$14576,'MONTHLY DATA'!$A93,'WEEKLY DATA'!$B$11:$B$14576,'MONTHLY DATA'!$B93)</f>
        <v>250</v>
      </c>
      <c r="AD93" s="78">
        <f>AVERAGEIFS('WEEKLY DATA'!AD$11:AD$14576,'WEEKLY DATA'!$A$11:$A$14576,'MONTHLY DATA'!$A93,'WEEKLY DATA'!$B$11:$B$14576,'MONTHLY DATA'!$B93)</f>
        <v>245</v>
      </c>
      <c r="AE93" s="154">
        <f t="shared" si="63"/>
        <v>0</v>
      </c>
      <c r="AF93" s="169">
        <f>AVERAGEIFS('WEEKLY DATA'!AF$11:AF$14576,'WEEKLY DATA'!$A$11:$A$14576,'MONTHLY DATA'!$A93,'WEEKLY DATA'!$B$11:$B$14576,'MONTHLY DATA'!$B93)</f>
        <v>211.25</v>
      </c>
      <c r="AG93" s="78">
        <f>AVERAGEIFS('WEEKLY DATA'!AG$11:AG$14576,'WEEKLY DATA'!$A$11:$A$14576,'MONTHLY DATA'!$A93,'WEEKLY DATA'!$B$11:$B$14576,'MONTHLY DATA'!$B93)</f>
        <v>221.25</v>
      </c>
      <c r="AH93" s="78">
        <f>AVERAGEIFS('WEEKLY DATA'!AH$11:AH$14576,'WEEKLY DATA'!$A$11:$A$14576,'MONTHLY DATA'!$A93,'WEEKLY DATA'!$B$11:$B$14576,'MONTHLY DATA'!$B93)</f>
        <v>216.25</v>
      </c>
      <c r="AI93" s="154">
        <f t="shared" si="64"/>
        <v>2.9761904761904656E-2</v>
      </c>
      <c r="AJ93" s="169">
        <f>AVERAGEIFS('WEEKLY DATA'!AJ$11:AJ$14576,'WEEKLY DATA'!$A$11:$A$14576,'MONTHLY DATA'!$A93,'WEEKLY DATA'!$B$11:$B$14576,'MONTHLY DATA'!$B93)</f>
        <v>240</v>
      </c>
      <c r="AK93" s="78">
        <f>AVERAGEIFS('WEEKLY DATA'!AK$11:AK$14576,'WEEKLY DATA'!$A$11:$A$14576,'MONTHLY DATA'!$A93,'WEEKLY DATA'!$B$11:$B$14576,'MONTHLY DATA'!$B93)</f>
        <v>250</v>
      </c>
      <c r="AL93" s="78">
        <f>AVERAGEIFS('WEEKLY DATA'!AL$11:AL$14576,'WEEKLY DATA'!$A$11:$A$14576,'MONTHLY DATA'!$A93,'WEEKLY DATA'!$B$11:$B$14576,'MONTHLY DATA'!$B93)</f>
        <v>245</v>
      </c>
      <c r="AM93" s="154">
        <f t="shared" si="65"/>
        <v>-3.9215686274509776E-2</v>
      </c>
      <c r="AN93" s="169">
        <f>AVERAGEIFS('WEEKLY DATA'!AN$11:AN$14576,'WEEKLY DATA'!$A$11:$A$14576,'MONTHLY DATA'!$A93,'WEEKLY DATA'!$B$11:$B$14576,'MONTHLY DATA'!$B93)</f>
        <v>200</v>
      </c>
      <c r="AO93" s="78">
        <f>AVERAGEIFS('WEEKLY DATA'!AO$11:AO$14576,'WEEKLY DATA'!$A$11:$A$14576,'MONTHLY DATA'!$A93,'WEEKLY DATA'!$B$11:$B$14576,'MONTHLY DATA'!$B93)</f>
        <v>210</v>
      </c>
      <c r="AP93" s="78">
        <f>AVERAGEIFS('WEEKLY DATA'!AP$11:AP$14576,'WEEKLY DATA'!$A$11:$A$14576,'MONTHLY DATA'!$A93,'WEEKLY DATA'!$B$11:$B$14576,'MONTHLY DATA'!$B93)</f>
        <v>205</v>
      </c>
      <c r="AQ93" s="154">
        <f t="shared" si="66"/>
        <v>-4.0935672514619936E-2</v>
      </c>
      <c r="AR93" s="169">
        <f>AVERAGEIFS('WEEKLY DATA'!AR$11:AR$14576,'WEEKLY DATA'!$A$11:$A$14576,'MONTHLY DATA'!$A93,'WEEKLY DATA'!$B$11:$B$14576,'MONTHLY DATA'!$B93)</f>
        <v>255</v>
      </c>
      <c r="AS93" s="78">
        <f>AVERAGEIFS('WEEKLY DATA'!AS$11:AS$14576,'WEEKLY DATA'!$A$11:$A$14576,'MONTHLY DATA'!$A93,'WEEKLY DATA'!$B$11:$B$14576,'MONTHLY DATA'!$B93)</f>
        <v>265</v>
      </c>
      <c r="AT93" s="78">
        <f>AVERAGEIFS('WEEKLY DATA'!AT$11:AT$14576,'WEEKLY DATA'!$A$11:$A$14576,'MONTHLY DATA'!$A93,'WEEKLY DATA'!$B$11:$B$14576,'MONTHLY DATA'!$B93)</f>
        <v>260</v>
      </c>
      <c r="AU93" s="154">
        <f t="shared" si="67"/>
        <v>0</v>
      </c>
      <c r="AV93" s="169">
        <f>AVERAGEIFS('WEEKLY DATA'!AV$11:AV$14576,'WEEKLY DATA'!$A$11:$A$14576,'MONTHLY DATA'!$A93,'WEEKLY DATA'!$B$11:$B$14576,'MONTHLY DATA'!$B93)</f>
        <v>236.25</v>
      </c>
      <c r="AW93" s="78">
        <f>AVERAGEIFS('WEEKLY DATA'!AW$11:AW$14576,'WEEKLY DATA'!$A$11:$A$14576,'MONTHLY DATA'!$A93,'WEEKLY DATA'!$B$11:$B$14576,'MONTHLY DATA'!$B93)</f>
        <v>246.25</v>
      </c>
      <c r="AX93" s="78">
        <f>AVERAGEIFS('WEEKLY DATA'!AX$11:AX$14576,'WEEKLY DATA'!$A$11:$A$14576,'MONTHLY DATA'!$A93,'WEEKLY DATA'!$B$11:$B$14576,'MONTHLY DATA'!$B93)</f>
        <v>241.25</v>
      </c>
      <c r="AY93" s="154">
        <f t="shared" si="68"/>
        <v>4.8913043478260976E-2</v>
      </c>
      <c r="AZ93" s="169">
        <f>AVERAGEIFS('WEEKLY DATA'!AZ$11:AZ$14576,'WEEKLY DATA'!$A$11:$A$14576,'MONTHLY DATA'!$A93,'WEEKLY DATA'!$B$11:$B$14576,'MONTHLY DATA'!$B93)</f>
        <v>218.75</v>
      </c>
      <c r="BA93" s="78">
        <f>AVERAGEIFS('WEEKLY DATA'!BA$11:BA$14576,'WEEKLY DATA'!$A$11:$A$14576,'MONTHLY DATA'!$A93,'WEEKLY DATA'!$B$11:$B$14576,'MONTHLY DATA'!$B93)</f>
        <v>228.75</v>
      </c>
      <c r="BB93" s="78">
        <f>AVERAGEIFS('WEEKLY DATA'!BB$11:BB$14576,'WEEKLY DATA'!$A$11:$A$14576,'MONTHLY DATA'!$A93,'WEEKLY DATA'!$B$11:$B$14576,'MONTHLY DATA'!$B93)</f>
        <v>223.75</v>
      </c>
      <c r="BC93" s="154">
        <f t="shared" si="69"/>
        <v>-4.7872340425531901E-2</v>
      </c>
      <c r="BD93" s="169">
        <f>AVERAGEIFS('WEEKLY DATA'!BD$11:BD$14576,'WEEKLY DATA'!$A$11:$A$14576,'MONTHLY DATA'!$A93,'WEEKLY DATA'!$B$11:$B$14576,'MONTHLY DATA'!$B93)</f>
        <v>171.25</v>
      </c>
      <c r="BE93" s="78">
        <f>AVERAGEIFS('WEEKLY DATA'!BE$11:BE$14576,'WEEKLY DATA'!$A$11:$A$14576,'MONTHLY DATA'!$A93,'WEEKLY DATA'!$B$11:$B$14576,'MONTHLY DATA'!$B93)</f>
        <v>181.25</v>
      </c>
      <c r="BF93" s="78">
        <f>AVERAGEIFS('WEEKLY DATA'!BF$11:BF$14576,'WEEKLY DATA'!$A$11:$A$14576,'MONTHLY DATA'!$A93,'WEEKLY DATA'!$B$11:$B$14576,'MONTHLY DATA'!$B93)</f>
        <v>176.25</v>
      </c>
      <c r="BG93" s="154">
        <f t="shared" si="70"/>
        <v>2.9197080291970767E-2</v>
      </c>
      <c r="BH93" s="169">
        <f>AVERAGEIFS('WEEKLY DATA'!BH$11:BH$14576,'WEEKLY DATA'!$A$11:$A$14576,'MONTHLY DATA'!$A93,'WEEKLY DATA'!$B$11:$B$14576,'MONTHLY DATA'!$B93)</f>
        <v>248.75</v>
      </c>
      <c r="BI93" s="78">
        <f>AVERAGEIFS('WEEKLY DATA'!BI$11:BI$14576,'WEEKLY DATA'!$A$11:$A$14576,'MONTHLY DATA'!$A93,'WEEKLY DATA'!$B$11:$B$14576,'MONTHLY DATA'!$B93)</f>
        <v>258.75</v>
      </c>
      <c r="BJ93" s="78">
        <f>AVERAGEIFS('WEEKLY DATA'!BJ$11:BJ$14576,'WEEKLY DATA'!$A$11:$A$14576,'MONTHLY DATA'!$A93,'WEEKLY DATA'!$B$11:$B$14576,'MONTHLY DATA'!$B93)</f>
        <v>253.75</v>
      </c>
      <c r="BK93" s="154">
        <f t="shared" si="71"/>
        <v>-4.2452830188679291E-2</v>
      </c>
      <c r="BL93" s="169">
        <f>AVERAGEIFS('WEEKLY DATA'!BL$11:BL$14576,'WEEKLY DATA'!$A$11:$A$14576,'MONTHLY DATA'!$A93,'WEEKLY DATA'!$B$11:$B$14576,'MONTHLY DATA'!$B93)</f>
        <v>176.25</v>
      </c>
      <c r="BM93" s="78">
        <f>AVERAGEIFS('WEEKLY DATA'!BM$11:BM$14576,'WEEKLY DATA'!$A$11:$A$14576,'MONTHLY DATA'!$A93,'WEEKLY DATA'!$B$11:$B$14576,'MONTHLY DATA'!$B93)</f>
        <v>186.25</v>
      </c>
      <c r="BN93" s="78">
        <f>AVERAGEIFS('WEEKLY DATA'!BN$11:BN$14576,'WEEKLY DATA'!$A$11:$A$14576,'MONTHLY DATA'!$A93,'WEEKLY DATA'!$B$11:$B$14576,'MONTHLY DATA'!$B93)</f>
        <v>181.25</v>
      </c>
      <c r="BO93" s="154">
        <f t="shared" si="72"/>
        <v>2.8368794326241176E-2</v>
      </c>
      <c r="BP93" s="78">
        <f>AVERAGEIFS('WEEKLY DATA'!BP$11:BP$14576,'WEEKLY DATA'!$A$11:$A$14576,'MONTHLY DATA'!$A93,'WEEKLY DATA'!$B$11:$B$14576,'MONTHLY DATA'!$B93)</f>
        <v>263.75</v>
      </c>
      <c r="BQ93" s="78">
        <f>AVERAGEIFS('WEEKLY DATA'!BQ$11:BQ$14576,'WEEKLY DATA'!$A$11:$A$14576,'MONTHLY DATA'!$A93,'WEEKLY DATA'!$B$11:$B$14576,'MONTHLY DATA'!$B93)</f>
        <v>273.75</v>
      </c>
      <c r="BR93" s="78">
        <f>AVERAGEIFS('WEEKLY DATA'!BR$11:BR$14576,'WEEKLY DATA'!$A$11:$A$14576,'MONTHLY DATA'!$A93,'WEEKLY DATA'!$B$11:$B$14576,'MONTHLY DATA'!$B93)</f>
        <v>268.75</v>
      </c>
      <c r="BS93" s="154">
        <f t="shared" si="73"/>
        <v>-3.5874439461883401E-2</v>
      </c>
      <c r="BT93" s="78">
        <f>AVERAGEIFS('WEEKLY DATA'!BT$11:BT$14576,'WEEKLY DATA'!$A$11:$A$14576,'MONTHLY DATA'!$A93,'WEEKLY DATA'!$B$11:$B$14576,'MONTHLY DATA'!$B93)</f>
        <v>216.25</v>
      </c>
      <c r="BU93" s="78">
        <f>AVERAGEIFS('WEEKLY DATA'!BU$11:BU$14576,'WEEKLY DATA'!$A$11:$A$14576,'MONTHLY DATA'!$A93,'WEEKLY DATA'!$B$11:$B$14576,'MONTHLY DATA'!$B93)</f>
        <v>226.25</v>
      </c>
      <c r="BV93" s="78">
        <f>AVERAGEIFS('WEEKLY DATA'!BV$11:BV$14576,'WEEKLY DATA'!$A$11:$A$14576,'MONTHLY DATA'!$A93,'WEEKLY DATA'!$B$11:$B$14576,'MONTHLY DATA'!$B93)</f>
        <v>221.25</v>
      </c>
      <c r="BW93" s="154">
        <f t="shared" si="74"/>
        <v>2.9069767441860517E-2</v>
      </c>
      <c r="BX93" s="78">
        <f>AVERAGEIFS('WEEKLY DATA'!BX$11:BX$14576,'WEEKLY DATA'!$A$11:$A$14576,'MONTHLY DATA'!$A93,'WEEKLY DATA'!$B$11:$B$14576,'MONTHLY DATA'!$B93)</f>
        <v>330</v>
      </c>
      <c r="BY93" s="78">
        <f>AVERAGEIFS('WEEKLY DATA'!BY$11:BY$14576,'WEEKLY DATA'!$A$11:$A$14576,'MONTHLY DATA'!$A93,'WEEKLY DATA'!$B$11:$B$14576,'MONTHLY DATA'!$B93)</f>
        <v>340</v>
      </c>
      <c r="BZ93" s="78">
        <f>AVERAGEIFS('WEEKLY DATA'!BZ$11:BZ$14576,'WEEKLY DATA'!$A$11:$A$14576,'MONTHLY DATA'!$A93,'WEEKLY DATA'!$B$11:$B$14576,'MONTHLY DATA'!$B93)</f>
        <v>335</v>
      </c>
      <c r="CA93" s="154">
        <f t="shared" si="75"/>
        <v>3.076923076923066E-2</v>
      </c>
      <c r="CB93" s="78">
        <f>AVERAGEIFS('WEEKLY DATA'!CB$11:CB$14576,'WEEKLY DATA'!$A$11:$A$14576,'MONTHLY DATA'!$A93,'WEEKLY DATA'!$B$11:$B$14576,'MONTHLY DATA'!$B93)</f>
        <v>410</v>
      </c>
      <c r="CC93" s="78">
        <f>AVERAGEIFS('WEEKLY DATA'!CC$11:CC$14576,'WEEKLY DATA'!$A$11:$A$14576,'MONTHLY DATA'!$A93,'WEEKLY DATA'!$B$11:$B$14576,'MONTHLY DATA'!$B93)</f>
        <v>420</v>
      </c>
      <c r="CD93" s="78">
        <f>AVERAGEIFS('WEEKLY DATA'!CD$11:CD$14576,'WEEKLY DATA'!$A$11:$A$14576,'MONTHLY DATA'!$A93,'WEEKLY DATA'!$B$11:$B$14576,'MONTHLY DATA'!$B93)</f>
        <v>415</v>
      </c>
      <c r="CE93" s="154">
        <f t="shared" si="76"/>
        <v>-2.352941176470591E-2</v>
      </c>
      <c r="CF93" s="78">
        <f>AVERAGEIFS('WEEKLY DATA'!CF$11:CF$14576,'WEEKLY DATA'!$A$11:$A$14576,'MONTHLY DATA'!$A93,'WEEKLY DATA'!$B$11:$B$14576,'MONTHLY DATA'!$B93)</f>
        <v>247.5</v>
      </c>
      <c r="CG93" s="78">
        <f>AVERAGEIFS('WEEKLY DATA'!CG$11:CG$14576,'WEEKLY DATA'!$A$11:$A$14576,'MONTHLY DATA'!$A93,'WEEKLY DATA'!$B$11:$B$14576,'MONTHLY DATA'!$B93)</f>
        <v>257.5</v>
      </c>
      <c r="CH93" s="78">
        <f>AVERAGEIFS('WEEKLY DATA'!CH$11:CH$14576,'WEEKLY DATA'!$A$11:$A$14576,'MONTHLY DATA'!$A93,'WEEKLY DATA'!$B$11:$B$14576,'MONTHLY DATA'!$B93)</f>
        <v>252.5</v>
      </c>
      <c r="CI93" s="154">
        <f t="shared" si="77"/>
        <v>-1.4634146341463428E-2</v>
      </c>
      <c r="CJ93" s="78">
        <f>AVERAGEIFS('WEEKLY DATA'!CJ$11:CJ$14576,'WEEKLY DATA'!$A$11:$A$14576,'MONTHLY DATA'!$A93,'WEEKLY DATA'!$B$11:$B$14576,'MONTHLY DATA'!$B93)</f>
        <v>186.25</v>
      </c>
      <c r="CK93" s="78">
        <f>AVERAGEIFS('WEEKLY DATA'!CK$11:CK$14576,'WEEKLY DATA'!$A$11:$A$14576,'MONTHLY DATA'!$A93,'WEEKLY DATA'!$B$11:$B$14576,'MONTHLY DATA'!$B93)</f>
        <v>196.25</v>
      </c>
      <c r="CL93" s="78">
        <f>AVERAGEIFS('WEEKLY DATA'!CL$11:CL$14576,'WEEKLY DATA'!$A$11:$A$14576,'MONTHLY DATA'!$A93,'WEEKLY DATA'!$B$11:$B$14576,'MONTHLY DATA'!$B93)</f>
        <v>191.25</v>
      </c>
      <c r="CM93" s="154">
        <f t="shared" si="78"/>
        <v>2.0000000000000018E-2</v>
      </c>
      <c r="CN93" s="78">
        <f>AVERAGEIFS('WEEKLY DATA'!CN$11:CN$14576,'WEEKLY DATA'!$A$11:$A$14576,'MONTHLY DATA'!$A93,'WEEKLY DATA'!$B$11:$B$14576,'MONTHLY DATA'!$B93)</f>
        <v>295</v>
      </c>
      <c r="CO93" s="78">
        <f>AVERAGEIFS('WEEKLY DATA'!CO$11:CO$14576,'WEEKLY DATA'!$A$11:$A$14576,'MONTHLY DATA'!$A93,'WEEKLY DATA'!$B$11:$B$14576,'MONTHLY DATA'!$B93)</f>
        <v>305</v>
      </c>
      <c r="CP93" s="78">
        <f>AVERAGEIFS('WEEKLY DATA'!CP$11:CP$14576,'WEEKLY DATA'!$A$11:$A$14576,'MONTHLY DATA'!$A93,'WEEKLY DATA'!$B$11:$B$14576,'MONTHLY DATA'!$B93)</f>
        <v>300</v>
      </c>
      <c r="CQ93" s="154">
        <f t="shared" si="79"/>
        <v>3.4482758620689724E-2</v>
      </c>
      <c r="CR93" s="78">
        <f>AVERAGEIFS('WEEKLY DATA'!CR$11:CR$14576,'WEEKLY DATA'!$A$11:$A$14576,'MONTHLY DATA'!$A93,'WEEKLY DATA'!$B$11:$B$14576,'MONTHLY DATA'!$B93)</f>
        <v>380</v>
      </c>
      <c r="CS93" s="78">
        <f>AVERAGEIFS('WEEKLY DATA'!CS$11:CS$14576,'WEEKLY DATA'!$A$11:$A$14576,'MONTHLY DATA'!$A93,'WEEKLY DATA'!$B$11:$B$14576,'MONTHLY DATA'!$B93)</f>
        <v>390</v>
      </c>
      <c r="CT93" s="78">
        <f>AVERAGEIFS('WEEKLY DATA'!CT$11:CT$14576,'WEEKLY DATA'!$A$11:$A$14576,'MONTHLY DATA'!$A93,'WEEKLY DATA'!$B$11:$B$14576,'MONTHLY DATA'!$B93)</f>
        <v>385</v>
      </c>
      <c r="CU93" s="154">
        <f t="shared" si="80"/>
        <v>-2.5316455696202556E-2</v>
      </c>
      <c r="CV93" s="169">
        <f>AVERAGEIFS('WEEKLY DATA'!CV$11:CV$14576,'WEEKLY DATA'!$A$11:$A$14576,'MONTHLY DATA'!$A93,'WEEKLY DATA'!$B$11:$B$14576,'MONTHLY DATA'!$B93)</f>
        <v>281.25</v>
      </c>
      <c r="CW93" s="78">
        <f>AVERAGEIFS('WEEKLY DATA'!CW$11:CW$14576,'WEEKLY DATA'!$A$11:$A$14576,'MONTHLY DATA'!$A93,'WEEKLY DATA'!$B$11:$B$14576,'MONTHLY DATA'!$B93)</f>
        <v>291.25</v>
      </c>
      <c r="CX93" s="78">
        <f>AVERAGEIFS('WEEKLY DATA'!CX$11:CX$14576,'WEEKLY DATA'!$A$11:$A$14576,'MONTHLY DATA'!$A93,'WEEKLY DATA'!$B$11:$B$14576,'MONTHLY DATA'!$B93)</f>
        <v>286.25</v>
      </c>
      <c r="CY93" s="154">
        <f t="shared" si="81"/>
        <v>-1.2931034482758674E-2</v>
      </c>
      <c r="CZ93" s="169">
        <f>AVERAGEIFS('WEEKLY DATA'!CZ$11:CZ$14576,'WEEKLY DATA'!$A$11:$A$14576,'MONTHLY DATA'!$A93,'WEEKLY DATA'!$B$11:$B$14576,'MONTHLY DATA'!$B93)</f>
        <v>221.25</v>
      </c>
      <c r="DA93" s="78">
        <f>AVERAGEIFS('WEEKLY DATA'!DA$11:DA$14576,'WEEKLY DATA'!$A$11:$A$14576,'MONTHLY DATA'!$A93,'WEEKLY DATA'!$B$11:$B$14576,'MONTHLY DATA'!$B93)</f>
        <v>231.25</v>
      </c>
      <c r="DB93" s="78">
        <f>AVERAGEIFS('WEEKLY DATA'!DB$11:DB$14576,'WEEKLY DATA'!$A$11:$A$14576,'MONTHLY DATA'!$A93,'WEEKLY DATA'!$B$11:$B$14576,'MONTHLY DATA'!$B93)</f>
        <v>226.25</v>
      </c>
      <c r="DC93" s="154">
        <f t="shared" si="82"/>
        <v>1.6853932584269593E-2</v>
      </c>
      <c r="DD93" s="78">
        <f>AVERAGEIFS('WEEKLY DATA'!DD$11:DD$14576,'WEEKLY DATA'!$A$11:$A$14576,'MONTHLY DATA'!$A93,'WEEKLY DATA'!$B$11:$B$14576,'MONTHLY DATA'!$B93)</f>
        <v>330</v>
      </c>
      <c r="DE93" s="78">
        <f>AVERAGEIFS('WEEKLY DATA'!DE$11:DE$14576,'WEEKLY DATA'!$A$11:$A$14576,'MONTHLY DATA'!$A93,'WEEKLY DATA'!$B$11:$B$14576,'MONTHLY DATA'!$B93)</f>
        <v>340</v>
      </c>
      <c r="DF93" s="78">
        <f>AVERAGEIFS('WEEKLY DATA'!DF$11:DF$14576,'WEEKLY DATA'!$A$11:$A$14576,'MONTHLY DATA'!$A93,'WEEKLY DATA'!$B$11:$B$14576,'MONTHLY DATA'!$B93)</f>
        <v>335</v>
      </c>
      <c r="DG93" s="154">
        <f t="shared" si="83"/>
        <v>3.076923076923066E-2</v>
      </c>
      <c r="DH93" s="78">
        <f>AVERAGEIFS('WEEKLY DATA'!DH$11:DH$14576,'WEEKLY DATA'!$A$11:$A$14576,'MONTHLY DATA'!$A93,'WEEKLY DATA'!$B$11:$B$14576,'MONTHLY DATA'!$B93)</f>
        <v>395</v>
      </c>
      <c r="DI93" s="78">
        <f>AVERAGEIFS('WEEKLY DATA'!DI$11:DI$14576,'WEEKLY DATA'!$A$11:$A$14576,'MONTHLY DATA'!$A93,'WEEKLY DATA'!$B$11:$B$14576,'MONTHLY DATA'!$B93)</f>
        <v>405</v>
      </c>
      <c r="DJ93" s="78">
        <f>AVERAGEIFS('WEEKLY DATA'!DJ$11:DJ$14576,'WEEKLY DATA'!$A$11:$A$14576,'MONTHLY DATA'!$A93,'WEEKLY DATA'!$B$11:$B$14576,'MONTHLY DATA'!$B93)</f>
        <v>400</v>
      </c>
      <c r="DK93" s="154">
        <f t="shared" si="84"/>
        <v>-2.4390243902439046E-2</v>
      </c>
      <c r="DL93" s="169">
        <f>AVERAGEIFS('WEEKLY DATA'!DL$11:DL$14576,'WEEKLY DATA'!$A$11:$A$14576,'MONTHLY DATA'!$A93,'WEEKLY DATA'!$B$11:$B$14576,'MONTHLY DATA'!$B93)</f>
        <v>251.25</v>
      </c>
      <c r="DM93" s="78">
        <f>AVERAGEIFS('WEEKLY DATA'!DM$11:DM$14576,'WEEKLY DATA'!$A$11:$A$14576,'MONTHLY DATA'!$A93,'WEEKLY DATA'!$B$11:$B$14576,'MONTHLY DATA'!$B93)</f>
        <v>261.25</v>
      </c>
      <c r="DN93" s="78">
        <f>AVERAGEIFS('WEEKLY DATA'!DN$11:DN$14576,'WEEKLY DATA'!$A$11:$A$14576,'MONTHLY DATA'!$A93,'WEEKLY DATA'!$B$11:$B$14576,'MONTHLY DATA'!$B93)</f>
        <v>256.25</v>
      </c>
      <c r="DO93" s="154">
        <f t="shared" si="85"/>
        <v>-1.4423076923076872E-2</v>
      </c>
      <c r="DP93" s="78">
        <f>AVERAGEIFS('WEEKLY DATA'!DP$11:DP$14576,'WEEKLY DATA'!$A$11:$A$14576,'MONTHLY DATA'!$A93,'WEEKLY DATA'!$B$11:$B$14576,'MONTHLY DATA'!$B93)</f>
        <v>191.25</v>
      </c>
      <c r="DQ93" s="78">
        <f>AVERAGEIFS('WEEKLY DATA'!DQ$11:DQ$14576,'WEEKLY DATA'!$A$11:$A$14576,'MONTHLY DATA'!$A93,'WEEKLY DATA'!$B$11:$B$14576,'MONTHLY DATA'!$B93)</f>
        <v>201.25</v>
      </c>
      <c r="DR93" s="78">
        <f>AVERAGEIFS('WEEKLY DATA'!DR$11:DR$14576,'WEEKLY DATA'!$A$11:$A$14576,'MONTHLY DATA'!$A93,'WEEKLY DATA'!$B$11:$B$14576,'MONTHLY DATA'!$B93)</f>
        <v>196.25</v>
      </c>
      <c r="DS93" s="154">
        <f t="shared" si="86"/>
        <v>1.9480519480519431E-2</v>
      </c>
      <c r="DT93" s="78">
        <f>AVERAGEIFS('WEEKLY DATA'!DT$11:DT$14576,'WEEKLY DATA'!$A$11:$A$14576,'MONTHLY DATA'!$A93,'WEEKLY DATA'!$B$11:$B$14576,'MONTHLY DATA'!$B93)</f>
        <v>340</v>
      </c>
      <c r="DU93" s="78">
        <f>AVERAGEIFS('WEEKLY DATA'!DU$11:DU$14576,'WEEKLY DATA'!$A$11:$A$14576,'MONTHLY DATA'!$A93,'WEEKLY DATA'!$B$11:$B$14576,'MONTHLY DATA'!$B93)</f>
        <v>350</v>
      </c>
      <c r="DV93" s="78">
        <f>AVERAGEIFS('WEEKLY DATA'!DV$11:DV$14576,'WEEKLY DATA'!$A$11:$A$14576,'MONTHLY DATA'!$A93,'WEEKLY DATA'!$B$11:$B$14576,'MONTHLY DATA'!$B93)</f>
        <v>345</v>
      </c>
      <c r="DW93" s="154">
        <f t="shared" si="87"/>
        <v>2.9850746268656803E-2</v>
      </c>
      <c r="DX93" s="78">
        <f>AVERAGEIFS('WEEKLY DATA'!DX$11:DX$14576,'WEEKLY DATA'!$A$11:$A$14576,'MONTHLY DATA'!$A93,'WEEKLY DATA'!$B$11:$B$14576,'MONTHLY DATA'!$B93)</f>
        <v>405</v>
      </c>
      <c r="DY93" s="78">
        <f>AVERAGEIFS('WEEKLY DATA'!DY$11:DY$14576,'WEEKLY DATA'!$A$11:$A$14576,'MONTHLY DATA'!$A93,'WEEKLY DATA'!$B$11:$B$14576,'MONTHLY DATA'!$B93)</f>
        <v>415</v>
      </c>
      <c r="DZ93" s="78">
        <f>AVERAGEIFS('WEEKLY DATA'!DZ$11:DZ$14576,'WEEKLY DATA'!$A$11:$A$14576,'MONTHLY DATA'!$A93,'WEEKLY DATA'!$B$11:$B$14576,'MONTHLY DATA'!$B93)</f>
        <v>410</v>
      </c>
      <c r="EA93" s="154">
        <f t="shared" si="88"/>
        <v>-2.3809523809523836E-2</v>
      </c>
      <c r="EB93" s="78">
        <f>AVERAGEIFS('WEEKLY DATA'!EB$11:EB$14576,'WEEKLY DATA'!$A$11:$A$14576,'MONTHLY DATA'!$A93,'WEEKLY DATA'!$B$11:$B$14576,'MONTHLY DATA'!$B93)</f>
        <v>251.25</v>
      </c>
      <c r="EC93" s="78">
        <f>AVERAGEIFS('WEEKLY DATA'!EC$11:EC$14576,'WEEKLY DATA'!$A$11:$A$14576,'MONTHLY DATA'!$A93,'WEEKLY DATA'!$B$11:$B$14576,'MONTHLY DATA'!$B93)</f>
        <v>261.25</v>
      </c>
      <c r="ED93" s="78">
        <f>AVERAGEIFS('WEEKLY DATA'!ED$11:ED$14576,'WEEKLY DATA'!$A$11:$A$14576,'MONTHLY DATA'!$A93,'WEEKLY DATA'!$B$11:$B$14576,'MONTHLY DATA'!$B93)</f>
        <v>256.25</v>
      </c>
      <c r="EE93" s="154">
        <f t="shared" si="89"/>
        <v>-1.4423076923076872E-2</v>
      </c>
      <c r="EF93" s="169">
        <f>AVERAGEIFS('WEEKLY DATA'!EF$11:EF$14576,'WEEKLY DATA'!$A$11:$A$14576,'MONTHLY DATA'!$A93,'WEEKLY DATA'!$B$11:$B$14576,'MONTHLY DATA'!$B93)</f>
        <v>191.25</v>
      </c>
      <c r="EG93" s="78">
        <f>AVERAGEIFS('WEEKLY DATA'!EG$11:EG$14576,'WEEKLY DATA'!$A$11:$A$14576,'MONTHLY DATA'!$A93,'WEEKLY DATA'!$B$11:$B$14576,'MONTHLY DATA'!$B93)</f>
        <v>201.25</v>
      </c>
      <c r="EH93" s="78">
        <f>AVERAGEIFS('WEEKLY DATA'!EH$11:EH$14576,'WEEKLY DATA'!$A$11:$A$14576,'MONTHLY DATA'!$A93,'WEEKLY DATA'!$B$11:$B$14576,'MONTHLY DATA'!$B93)</f>
        <v>196.25</v>
      </c>
      <c r="EI93" s="154">
        <f t="shared" si="90"/>
        <v>1.9480519480519431E-2</v>
      </c>
      <c r="EJ93" s="78">
        <f>AVERAGEIFS('WEEKLY DATA'!EJ$11:EJ$14576,'WEEKLY DATA'!$A$11:$A$14576,'MONTHLY DATA'!$A93,'WEEKLY DATA'!$B$11:$B$14576,'MONTHLY DATA'!$B93)</f>
        <v>360</v>
      </c>
      <c r="EK93" s="78">
        <f>AVERAGEIFS('WEEKLY DATA'!EK$11:EK$14576,'WEEKLY DATA'!$A$11:$A$14576,'MONTHLY DATA'!$A93,'WEEKLY DATA'!$B$11:$B$14576,'MONTHLY DATA'!$B93)</f>
        <v>370</v>
      </c>
      <c r="EL93" s="78">
        <f>AVERAGEIFS('WEEKLY DATA'!EL$11:EL$14576,'WEEKLY DATA'!$A$11:$A$14576,'MONTHLY DATA'!$A93,'WEEKLY DATA'!$B$11:$B$14576,'MONTHLY DATA'!$B93)</f>
        <v>365</v>
      </c>
      <c r="EM93" s="154">
        <f t="shared" si="91"/>
        <v>2.8169014084507005E-2</v>
      </c>
      <c r="EN93" s="78">
        <f>AVERAGEIFS('WEEKLY DATA'!EN$11:EN$14576,'WEEKLY DATA'!$A$11:$A$14576,'MONTHLY DATA'!$A93,'WEEKLY DATA'!$B$11:$B$14576,'MONTHLY DATA'!$B93)</f>
        <v>360</v>
      </c>
      <c r="EO93" s="78">
        <f>AVERAGEIFS('WEEKLY DATA'!EO$11:EO$14576,'WEEKLY DATA'!$A$11:$A$14576,'MONTHLY DATA'!$A93,'WEEKLY DATA'!$B$11:$B$14576,'MONTHLY DATA'!$B93)</f>
        <v>370</v>
      </c>
      <c r="EP93" s="78">
        <f>AVERAGEIFS('WEEKLY DATA'!EP$11:EP$14576,'WEEKLY DATA'!$A$11:$A$14576,'MONTHLY DATA'!$A93,'WEEKLY DATA'!$B$11:$B$14576,'MONTHLY DATA'!$B93)</f>
        <v>365</v>
      </c>
      <c r="EQ93" s="154">
        <f t="shared" si="92"/>
        <v>-2.6666666666666616E-2</v>
      </c>
      <c r="ER93" s="78">
        <f>AVERAGEIFS('WEEKLY DATA'!ER$11:ER$14576,'WEEKLY DATA'!$A$11:$A$14576,'MONTHLY DATA'!$A93,'WEEKLY DATA'!$B$11:$B$14576,'MONTHLY DATA'!$B93)</f>
        <v>228.75</v>
      </c>
      <c r="ES93" s="78">
        <f>AVERAGEIFS('WEEKLY DATA'!ES$11:ES$14576,'WEEKLY DATA'!$A$11:$A$14576,'MONTHLY DATA'!$A93,'WEEKLY DATA'!$B$11:$B$14576,'MONTHLY DATA'!$B93)</f>
        <v>238.75</v>
      </c>
      <c r="ET93" s="78">
        <f>AVERAGEIFS('WEEKLY DATA'!ET$11:ET$14576,'WEEKLY DATA'!$A$11:$A$14576,'MONTHLY DATA'!$A93,'WEEKLY DATA'!$B$11:$B$14576,'MONTHLY DATA'!$B93)</f>
        <v>233.75</v>
      </c>
      <c r="EU93" s="154">
        <f t="shared" si="93"/>
        <v>-1.0582010582010581E-2</v>
      </c>
      <c r="EV93" s="78">
        <f>AVERAGEIFS('WEEKLY DATA'!EV$11:EV$14576,'WEEKLY DATA'!$A$11:$A$14576,'MONTHLY DATA'!$A93,'WEEKLY DATA'!$B$11:$B$14576,'MONTHLY DATA'!$B93)</f>
        <v>180</v>
      </c>
      <c r="EW93" s="78">
        <f>AVERAGEIFS('WEEKLY DATA'!EW$11:EW$14576,'WEEKLY DATA'!$A$11:$A$14576,'MONTHLY DATA'!$A93,'WEEKLY DATA'!$B$11:$B$14576,'MONTHLY DATA'!$B93)</f>
        <v>190</v>
      </c>
      <c r="EX93" s="78">
        <f>AVERAGEIFS('WEEKLY DATA'!EX$11:EX$14576,'WEEKLY DATA'!$A$11:$A$14576,'MONTHLY DATA'!$A93,'WEEKLY DATA'!$B$11:$B$14576,'MONTHLY DATA'!$B93)</f>
        <v>185</v>
      </c>
      <c r="EY93" s="154">
        <f t="shared" si="94"/>
        <v>4.9645390070921946E-2</v>
      </c>
      <c r="EZ93" s="78">
        <f>AVERAGEIFS('WEEKLY DATA'!EZ$11:EZ$14576,'WEEKLY DATA'!$A$11:$A$14576,'MONTHLY DATA'!$A93,'WEEKLY DATA'!$B$11:$B$14576,'MONTHLY DATA'!$B93)</f>
        <v>320</v>
      </c>
      <c r="FA93" s="78">
        <f>AVERAGEIFS('WEEKLY DATA'!FA$11:FA$14576,'WEEKLY DATA'!$A$11:$A$14576,'MONTHLY DATA'!$A93,'WEEKLY DATA'!$B$11:$B$14576,'MONTHLY DATA'!$B93)</f>
        <v>330</v>
      </c>
      <c r="FB93" s="78">
        <f>AVERAGEIFS('WEEKLY DATA'!FB$11:FB$14576,'WEEKLY DATA'!$A$11:$A$14576,'MONTHLY DATA'!$A93,'WEEKLY DATA'!$B$11:$B$14576,'MONTHLY DATA'!$B93)</f>
        <v>325</v>
      </c>
      <c r="FC93" s="154">
        <f t="shared" si="95"/>
        <v>3.1746031746031855E-2</v>
      </c>
      <c r="FD93" s="78">
        <f>AVERAGEIFS('WEEKLY DATA'!FD$11:FD$14576,'WEEKLY DATA'!$A$11:$A$14576,'MONTHLY DATA'!$A93,'WEEKLY DATA'!$B$11:$B$14576,'MONTHLY DATA'!$B93)</f>
        <v>440</v>
      </c>
      <c r="FE93" s="78">
        <f>AVERAGEIFS('WEEKLY DATA'!FE$11:FE$14576,'WEEKLY DATA'!$A$11:$A$14576,'MONTHLY DATA'!$A93,'WEEKLY DATA'!$B$11:$B$14576,'MONTHLY DATA'!$B93)</f>
        <v>450</v>
      </c>
      <c r="FF93" s="78">
        <f>AVERAGEIFS('WEEKLY DATA'!FF$11:FF$14576,'WEEKLY DATA'!$A$11:$A$14576,'MONTHLY DATA'!$A93,'WEEKLY DATA'!$B$11:$B$14576,'MONTHLY DATA'!$B93)</f>
        <v>445</v>
      </c>
      <c r="FG93" s="154">
        <f t="shared" si="96"/>
        <v>-2.1978021978022011E-2</v>
      </c>
      <c r="FH93" s="78">
        <f>AVERAGEIFS('WEEKLY DATA'!FH$11:FH$14576,'WEEKLY DATA'!$A$11:$A$14576,'MONTHLY DATA'!$A93,'WEEKLY DATA'!$B$11:$B$14576,'MONTHLY DATA'!$B93)</f>
        <v>245</v>
      </c>
      <c r="FI93" s="78">
        <f>AVERAGEIFS('WEEKLY DATA'!FI$11:FI$14576,'WEEKLY DATA'!$A$11:$A$14576,'MONTHLY DATA'!$A93,'WEEKLY DATA'!$B$11:$B$14576,'MONTHLY DATA'!$B93)</f>
        <v>255</v>
      </c>
      <c r="FJ93" s="78">
        <f>AVERAGEIFS('WEEKLY DATA'!FJ$11:FJ$14576,'WEEKLY DATA'!$A$11:$A$14576,'MONTHLY DATA'!$A93,'WEEKLY DATA'!$B$11:$B$14576,'MONTHLY DATA'!$B93)</f>
        <v>250</v>
      </c>
      <c r="FK93" s="154">
        <f t="shared" si="97"/>
        <v>-4.9751243781094301E-3</v>
      </c>
      <c r="FL93" s="169">
        <f>AVERAGEIFS('WEEKLY DATA'!FL$11:FL$14576,'WEEKLY DATA'!$A$11:$A$14576,'MONTHLY DATA'!$A93,'WEEKLY DATA'!$B$11:$B$14576,'MONTHLY DATA'!$B93)</f>
        <v>213.75</v>
      </c>
      <c r="FM93" s="78">
        <f>AVERAGEIFS('WEEKLY DATA'!FM$11:FM$14576,'WEEKLY DATA'!$A$11:$A$14576,'MONTHLY DATA'!$A93,'WEEKLY DATA'!$B$11:$B$14576,'MONTHLY DATA'!$B93)</f>
        <v>223.75</v>
      </c>
      <c r="FN93" s="78">
        <f>AVERAGEIFS('WEEKLY DATA'!FN$11:FN$14576,'WEEKLY DATA'!$A$11:$A$14576,'MONTHLY DATA'!$A93,'WEEKLY DATA'!$B$11:$B$14576,'MONTHLY DATA'!$B93)</f>
        <v>218.75</v>
      </c>
      <c r="FO93" s="154">
        <f t="shared" si="98"/>
        <v>2.3391812865497075E-2</v>
      </c>
      <c r="FP93" s="78">
        <f>AVERAGEIFS('WEEKLY DATA'!FP$11:FP$14576,'WEEKLY DATA'!$A$11:$A$14576,'MONTHLY DATA'!$A93,'WEEKLY DATA'!$B$11:$B$14576,'MONTHLY DATA'!$B93)</f>
        <v>230</v>
      </c>
      <c r="FQ93" s="78">
        <f>AVERAGEIFS('WEEKLY DATA'!FQ$11:FQ$14576,'WEEKLY DATA'!$A$11:$A$14576,'MONTHLY DATA'!$A93,'WEEKLY DATA'!$B$11:$B$14576,'MONTHLY DATA'!$B93)</f>
        <v>240</v>
      </c>
      <c r="FR93" s="78">
        <f>AVERAGEIFS('WEEKLY DATA'!FR$11:FR$14576,'WEEKLY DATA'!$A$11:$A$14576,'MONTHLY DATA'!$A93,'WEEKLY DATA'!$B$11:$B$14576,'MONTHLY DATA'!$B93)</f>
        <v>235</v>
      </c>
      <c r="FS93" s="154">
        <f t="shared" si="99"/>
        <v>1.0752688172043001E-2</v>
      </c>
      <c r="FT93" s="78">
        <f>AVERAGEIFS('WEEKLY DATA'!FT$11:FT$14576,'WEEKLY DATA'!$A$11:$A$14576,'MONTHLY DATA'!$A93,'WEEKLY DATA'!$B$11:$B$14576,'MONTHLY DATA'!$B93)</f>
        <v>230</v>
      </c>
      <c r="FU93" s="78">
        <f>AVERAGEIFS('WEEKLY DATA'!FU$11:FU$14576,'WEEKLY DATA'!$A$11:$A$14576,'MONTHLY DATA'!$A93,'WEEKLY DATA'!$B$11:$B$14576,'MONTHLY DATA'!$B93)</f>
        <v>240</v>
      </c>
      <c r="FV93" s="78">
        <f>AVERAGEIFS('WEEKLY DATA'!FV$11:FV$14576,'WEEKLY DATA'!$A$11:$A$14576,'MONTHLY DATA'!$A93,'WEEKLY DATA'!$B$11:$B$14576,'MONTHLY DATA'!$B93)</f>
        <v>235</v>
      </c>
      <c r="FW93" s="154">
        <f t="shared" si="100"/>
        <v>-2.083333333333337E-2</v>
      </c>
      <c r="FX93" s="78">
        <f>AVERAGEIFS('WEEKLY DATA'!FX$11:FX$14576,'WEEKLY DATA'!$A$11:$A$14576,'MONTHLY DATA'!$A93,'WEEKLY DATA'!$B$11:$B$14576,'MONTHLY DATA'!$B93)</f>
        <v>246.25</v>
      </c>
      <c r="FY93" s="78">
        <f>AVERAGEIFS('WEEKLY DATA'!FY$11:FY$14576,'WEEKLY DATA'!$A$11:$A$14576,'MONTHLY DATA'!$A93,'WEEKLY DATA'!$B$11:$B$14576,'MONTHLY DATA'!$B93)</f>
        <v>256.25</v>
      </c>
      <c r="FZ93" s="78">
        <f>AVERAGEIFS('WEEKLY DATA'!FZ$11:FZ$14576,'WEEKLY DATA'!$A$11:$A$14576,'MONTHLY DATA'!$A93,'WEEKLY DATA'!$B$11:$B$14576,'MONTHLY DATA'!$B93)</f>
        <v>251.25</v>
      </c>
      <c r="GA93" s="154">
        <f t="shared" si="101"/>
        <v>2.5510204081632626E-2</v>
      </c>
      <c r="GB93" s="78">
        <f>AVERAGEIFS('WEEKLY DATA'!GB$11:GB$14576,'WEEKLY DATA'!$A$11:$A$14576,'MONTHLY DATA'!$A93,'WEEKLY DATA'!$B$11:$B$14576,'MONTHLY DATA'!$B93)</f>
        <v>311.25</v>
      </c>
      <c r="GC93" s="78">
        <f>AVERAGEIFS('WEEKLY DATA'!GC$11:GC$14576,'WEEKLY DATA'!$A$11:$A$14576,'MONTHLY DATA'!$A93,'WEEKLY DATA'!$B$11:$B$14576,'MONTHLY DATA'!$B93)</f>
        <v>321.25</v>
      </c>
      <c r="GD93" s="78">
        <f>AVERAGEIFS('WEEKLY DATA'!GD$11:GD$14576,'WEEKLY DATA'!$A$11:$A$14576,'MONTHLY DATA'!$A93,'WEEKLY DATA'!$B$11:$B$14576,'MONTHLY DATA'!$B93)</f>
        <v>316.25</v>
      </c>
      <c r="GE93" s="154">
        <f t="shared" si="102"/>
        <v>-1.171875E-2</v>
      </c>
      <c r="GF93" s="169">
        <f>AVERAGEIFS('WEEKLY DATA'!GF$11:GF$14576,'WEEKLY DATA'!$A$11:$A$14576,'MONTHLY DATA'!$A93,'WEEKLY DATA'!$B$11:$B$14576,'MONTHLY DATA'!$B93)</f>
        <v>260</v>
      </c>
      <c r="GG93" s="78">
        <f>AVERAGEIFS('WEEKLY DATA'!GG$11:GG$14576,'WEEKLY DATA'!$A$11:$A$14576,'MONTHLY DATA'!$A93,'WEEKLY DATA'!$B$11:$B$14576,'MONTHLY DATA'!$B93)</f>
        <v>270</v>
      </c>
      <c r="GH93" s="78">
        <f>AVERAGEIFS('WEEKLY DATA'!GH$11:GH$14576,'WEEKLY DATA'!$A$11:$A$14576,'MONTHLY DATA'!$A93,'WEEKLY DATA'!$B$11:$B$14576,'MONTHLY DATA'!$B93)</f>
        <v>265</v>
      </c>
      <c r="GI93" s="154">
        <f t="shared" si="103"/>
        <v>1.9230769230769162E-2</v>
      </c>
      <c r="GJ93" s="78">
        <f>AVERAGEIFS('WEEKLY DATA'!GJ$11:GJ$14576,'WEEKLY DATA'!$A$11:$A$14576,'MONTHLY DATA'!$A93,'WEEKLY DATA'!$B$11:$B$14576,'MONTHLY DATA'!$B93)</f>
        <v>350</v>
      </c>
      <c r="GK93" s="78">
        <f>AVERAGEIFS('WEEKLY DATA'!GK$11:GK$14576,'WEEKLY DATA'!$A$11:$A$14576,'MONTHLY DATA'!$A93,'WEEKLY DATA'!$B$11:$B$14576,'MONTHLY DATA'!$B93)</f>
        <v>360</v>
      </c>
      <c r="GL93" s="78">
        <f>AVERAGEIFS('WEEKLY DATA'!GL$11:GL$14576,'WEEKLY DATA'!$A$11:$A$14576,'MONTHLY DATA'!$A93,'WEEKLY DATA'!$B$11:$B$14576,'MONTHLY DATA'!$B93)</f>
        <v>355</v>
      </c>
      <c r="GM93" s="154">
        <f t="shared" si="104"/>
        <v>2.8985507246376718E-2</v>
      </c>
      <c r="GN93" s="78">
        <f>AVERAGEIFS('WEEKLY DATA'!GN$11:GN$14576,'WEEKLY DATA'!$A$11:$A$14576,'MONTHLY DATA'!$A93,'WEEKLY DATA'!$B$11:$B$14576,'MONTHLY DATA'!$B93)</f>
        <v>435</v>
      </c>
      <c r="GO93" s="78">
        <f>AVERAGEIFS('WEEKLY DATA'!GO$11:GO$14576,'WEEKLY DATA'!$A$11:$A$14576,'MONTHLY DATA'!$A93,'WEEKLY DATA'!$B$11:$B$14576,'MONTHLY DATA'!$B93)</f>
        <v>445</v>
      </c>
      <c r="GP93" s="78">
        <f>AVERAGEIFS('WEEKLY DATA'!GP$11:GP$14576,'WEEKLY DATA'!$A$11:$A$14576,'MONTHLY DATA'!$A93,'WEEKLY DATA'!$B$11:$B$14576,'MONTHLY DATA'!$B93)</f>
        <v>440</v>
      </c>
      <c r="GQ93" s="154">
        <f t="shared" si="105"/>
        <v>-2.2222222222222254E-2</v>
      </c>
      <c r="GR93" s="78"/>
    </row>
    <row r="94" spans="1:200" ht="15.75" x14ac:dyDescent="0.25">
      <c r="A94">
        <f t="shared" si="55"/>
        <v>12</v>
      </c>
      <c r="B94">
        <f t="shared" si="56"/>
        <v>2016</v>
      </c>
      <c r="C94" s="86">
        <v>42705</v>
      </c>
      <c r="D94" s="78">
        <f>AVERAGEIFS('WEEKLY DATA'!D$11:D$14576,'WEEKLY DATA'!$A$11:$A$14576,'MONTHLY DATA'!$A94,'WEEKLY DATA'!$B$11:$B$14576,'MONTHLY DATA'!$B94)</f>
        <v>266</v>
      </c>
      <c r="E94" s="78">
        <f>AVERAGEIFS('WEEKLY DATA'!E$11:E$14576,'WEEKLY DATA'!$A$11:$A$14576,'MONTHLY DATA'!$A94,'WEEKLY DATA'!$B$11:$B$14576,'MONTHLY DATA'!$B94)</f>
        <v>276</v>
      </c>
      <c r="F94" s="78">
        <f>AVERAGEIFS('WEEKLY DATA'!F$11:F$14576,'WEEKLY DATA'!$A$11:$A$14576,'MONTHLY DATA'!$A94,'WEEKLY DATA'!$B$11:$B$14576,'MONTHLY DATA'!$B94)</f>
        <v>271</v>
      </c>
      <c r="G94" s="154">
        <f t="shared" si="57"/>
        <v>-2.7802690582959588E-2</v>
      </c>
      <c r="H94" s="169">
        <f>AVERAGEIFS('WEEKLY DATA'!H$11:H$14576,'WEEKLY DATA'!$A$11:$A$14576,'MONTHLY DATA'!$A94,'WEEKLY DATA'!$B$11:$B$14576,'MONTHLY DATA'!$B94)</f>
        <v>339</v>
      </c>
      <c r="I94" s="78">
        <f>AVERAGEIFS('WEEKLY DATA'!I$11:I$14576,'WEEKLY DATA'!$A$11:$A$14576,'MONTHLY DATA'!$A94,'WEEKLY DATA'!$B$11:$B$14576,'MONTHLY DATA'!$B94)</f>
        <v>349</v>
      </c>
      <c r="J94" s="78">
        <f>AVERAGEIFS('WEEKLY DATA'!J$11:J$14576,'WEEKLY DATA'!$A$11:$A$14576,'MONTHLY DATA'!$A94,'WEEKLY DATA'!$B$11:$B$14576,'MONTHLY DATA'!$B94)</f>
        <v>344</v>
      </c>
      <c r="K94" s="154">
        <f t="shared" si="58"/>
        <v>1.1764705882352899E-2</v>
      </c>
      <c r="L94" s="169">
        <f>AVERAGEIFS('WEEKLY DATA'!L$11:L$14576,'WEEKLY DATA'!$A$11:$A$14576,'MONTHLY DATA'!$A94,'WEEKLY DATA'!$B$11:$B$14576,'MONTHLY DATA'!$B94)</f>
        <v>310</v>
      </c>
      <c r="M94" s="78">
        <f>AVERAGEIFS('WEEKLY DATA'!M$11:M$14576,'WEEKLY DATA'!$A$11:$A$14576,'MONTHLY DATA'!$A94,'WEEKLY DATA'!$B$11:$B$14576,'MONTHLY DATA'!$B94)</f>
        <v>320</v>
      </c>
      <c r="N94" s="78">
        <f>AVERAGEIFS('WEEKLY DATA'!N$11:N$14576,'WEEKLY DATA'!$A$11:$A$14576,'MONTHLY DATA'!$A94,'WEEKLY DATA'!$B$11:$B$14576,'MONTHLY DATA'!$B94)</f>
        <v>315</v>
      </c>
      <c r="O94" s="154">
        <f t="shared" si="59"/>
        <v>0</v>
      </c>
      <c r="P94" s="169">
        <f>AVERAGEIFS('WEEKLY DATA'!P$11:P$14576,'WEEKLY DATA'!$A$11:$A$14576,'MONTHLY DATA'!$A94,'WEEKLY DATA'!$B$11:$B$14576,'MONTHLY DATA'!$B94)</f>
        <v>273</v>
      </c>
      <c r="Q94" s="78">
        <f>AVERAGEIFS('WEEKLY DATA'!Q$11:Q$14576,'WEEKLY DATA'!$A$11:$A$14576,'MONTHLY DATA'!$A94,'WEEKLY DATA'!$B$11:$B$14576,'MONTHLY DATA'!$B94)</f>
        <v>283</v>
      </c>
      <c r="R94" s="78">
        <f>AVERAGEIFS('WEEKLY DATA'!R$11:R$14576,'WEEKLY DATA'!$A$11:$A$14576,'MONTHLY DATA'!$A94,'WEEKLY DATA'!$B$11:$B$14576,'MONTHLY DATA'!$B94)</f>
        <v>278</v>
      </c>
      <c r="S94" s="154">
        <f t="shared" si="60"/>
        <v>6.9230769230769207E-2</v>
      </c>
      <c r="T94" s="169">
        <f>AVERAGEIFS('WEEKLY DATA'!T$11:T$14576,'WEEKLY DATA'!$A$11:$A$14576,'MONTHLY DATA'!$A94,'WEEKLY DATA'!$B$11:$B$14576,'MONTHLY DATA'!$B94)</f>
        <v>228</v>
      </c>
      <c r="U94" s="78">
        <f>AVERAGEIFS('WEEKLY DATA'!U$11:U$14576,'WEEKLY DATA'!$A$11:$A$14576,'MONTHLY DATA'!$A94,'WEEKLY DATA'!$B$11:$B$14576,'MONTHLY DATA'!$B94)</f>
        <v>238</v>
      </c>
      <c r="V94" s="78">
        <f>AVERAGEIFS('WEEKLY DATA'!V$11:V$14576,'WEEKLY DATA'!$A$11:$A$14576,'MONTHLY DATA'!$A94,'WEEKLY DATA'!$B$11:$B$14576,'MONTHLY DATA'!$B94)</f>
        <v>233</v>
      </c>
      <c r="W94" s="154">
        <f t="shared" si="61"/>
        <v>-5.858585858585863E-2</v>
      </c>
      <c r="X94" s="169">
        <f>AVERAGEIFS('WEEKLY DATA'!X$11:X$14576,'WEEKLY DATA'!$A$11:$A$14576,'MONTHLY DATA'!$A94,'WEEKLY DATA'!$B$11:$B$14576,'MONTHLY DATA'!$B94)</f>
        <v>189</v>
      </c>
      <c r="Y94" s="78">
        <f>AVERAGEIFS('WEEKLY DATA'!Y$11:Y$14576,'WEEKLY DATA'!$A$11:$A$14576,'MONTHLY DATA'!$A94,'WEEKLY DATA'!$B$11:$B$14576,'MONTHLY DATA'!$B94)</f>
        <v>199</v>
      </c>
      <c r="Z94" s="78">
        <f>AVERAGEIFS('WEEKLY DATA'!Z$11:Z$14576,'WEEKLY DATA'!$A$11:$A$14576,'MONTHLY DATA'!$A94,'WEEKLY DATA'!$B$11:$B$14576,'MONTHLY DATA'!$B94)</f>
        <v>194</v>
      </c>
      <c r="AA94" s="154">
        <f t="shared" si="62"/>
        <v>2.1052631578947434E-2</v>
      </c>
      <c r="AB94" s="169">
        <f>AVERAGEIFS('WEEKLY DATA'!AB$11:AB$14576,'WEEKLY DATA'!$A$11:$A$14576,'MONTHLY DATA'!$A94,'WEEKLY DATA'!$B$11:$B$14576,'MONTHLY DATA'!$B94)</f>
        <v>240</v>
      </c>
      <c r="AC94" s="78">
        <f>AVERAGEIFS('WEEKLY DATA'!AC$11:AC$14576,'WEEKLY DATA'!$A$11:$A$14576,'MONTHLY DATA'!$A94,'WEEKLY DATA'!$B$11:$B$14576,'MONTHLY DATA'!$B94)</f>
        <v>250</v>
      </c>
      <c r="AD94" s="78">
        <f>AVERAGEIFS('WEEKLY DATA'!AD$11:AD$14576,'WEEKLY DATA'!$A$11:$A$14576,'MONTHLY DATA'!$A94,'WEEKLY DATA'!$B$11:$B$14576,'MONTHLY DATA'!$B94)</f>
        <v>245</v>
      </c>
      <c r="AE94" s="154">
        <f t="shared" si="63"/>
        <v>0</v>
      </c>
      <c r="AF94" s="169">
        <f>AVERAGEIFS('WEEKLY DATA'!AF$11:AF$14576,'WEEKLY DATA'!$A$11:$A$14576,'MONTHLY DATA'!$A94,'WEEKLY DATA'!$B$11:$B$14576,'MONTHLY DATA'!$B94)</f>
        <v>226</v>
      </c>
      <c r="AG94" s="78">
        <f>AVERAGEIFS('WEEKLY DATA'!AG$11:AG$14576,'WEEKLY DATA'!$A$11:$A$14576,'MONTHLY DATA'!$A94,'WEEKLY DATA'!$B$11:$B$14576,'MONTHLY DATA'!$B94)</f>
        <v>236</v>
      </c>
      <c r="AH94" s="78">
        <f>AVERAGEIFS('WEEKLY DATA'!AH$11:AH$14576,'WEEKLY DATA'!$A$11:$A$14576,'MONTHLY DATA'!$A94,'WEEKLY DATA'!$B$11:$B$14576,'MONTHLY DATA'!$B94)</f>
        <v>231</v>
      </c>
      <c r="AI94" s="154">
        <f t="shared" si="64"/>
        <v>6.8208092485549043E-2</v>
      </c>
      <c r="AJ94" s="169">
        <f>AVERAGEIFS('WEEKLY DATA'!AJ$11:AJ$14576,'WEEKLY DATA'!$A$11:$A$14576,'MONTHLY DATA'!$A94,'WEEKLY DATA'!$B$11:$B$14576,'MONTHLY DATA'!$B94)</f>
        <v>231</v>
      </c>
      <c r="AK94" s="78">
        <f>AVERAGEIFS('WEEKLY DATA'!AK$11:AK$14576,'WEEKLY DATA'!$A$11:$A$14576,'MONTHLY DATA'!$A94,'WEEKLY DATA'!$B$11:$B$14576,'MONTHLY DATA'!$B94)</f>
        <v>241</v>
      </c>
      <c r="AL94" s="78">
        <f>AVERAGEIFS('WEEKLY DATA'!AL$11:AL$14576,'WEEKLY DATA'!$A$11:$A$14576,'MONTHLY DATA'!$A94,'WEEKLY DATA'!$B$11:$B$14576,'MONTHLY DATA'!$B94)</f>
        <v>236</v>
      </c>
      <c r="AM94" s="154">
        <f t="shared" si="65"/>
        <v>-3.6734693877551017E-2</v>
      </c>
      <c r="AN94" s="169">
        <f>AVERAGEIFS('WEEKLY DATA'!AN$11:AN$14576,'WEEKLY DATA'!$A$11:$A$14576,'MONTHLY DATA'!$A94,'WEEKLY DATA'!$B$11:$B$14576,'MONTHLY DATA'!$B94)</f>
        <v>211</v>
      </c>
      <c r="AO94" s="78">
        <f>AVERAGEIFS('WEEKLY DATA'!AO$11:AO$14576,'WEEKLY DATA'!$A$11:$A$14576,'MONTHLY DATA'!$A94,'WEEKLY DATA'!$B$11:$B$14576,'MONTHLY DATA'!$B94)</f>
        <v>221</v>
      </c>
      <c r="AP94" s="78">
        <f>AVERAGEIFS('WEEKLY DATA'!AP$11:AP$14576,'WEEKLY DATA'!$A$11:$A$14576,'MONTHLY DATA'!$A94,'WEEKLY DATA'!$B$11:$B$14576,'MONTHLY DATA'!$B94)</f>
        <v>216</v>
      </c>
      <c r="AQ94" s="154">
        <f t="shared" si="66"/>
        <v>5.3658536585365901E-2</v>
      </c>
      <c r="AR94" s="169">
        <f>AVERAGEIFS('WEEKLY DATA'!AR$11:AR$14576,'WEEKLY DATA'!$A$11:$A$14576,'MONTHLY DATA'!$A94,'WEEKLY DATA'!$B$11:$B$14576,'MONTHLY DATA'!$B94)</f>
        <v>255</v>
      </c>
      <c r="AS94" s="78">
        <f>AVERAGEIFS('WEEKLY DATA'!AS$11:AS$14576,'WEEKLY DATA'!$A$11:$A$14576,'MONTHLY DATA'!$A94,'WEEKLY DATA'!$B$11:$B$14576,'MONTHLY DATA'!$B94)</f>
        <v>265</v>
      </c>
      <c r="AT94" s="78">
        <f>AVERAGEIFS('WEEKLY DATA'!AT$11:AT$14576,'WEEKLY DATA'!$A$11:$A$14576,'MONTHLY DATA'!$A94,'WEEKLY DATA'!$B$11:$B$14576,'MONTHLY DATA'!$B94)</f>
        <v>260</v>
      </c>
      <c r="AU94" s="154">
        <f t="shared" si="67"/>
        <v>0</v>
      </c>
      <c r="AV94" s="169">
        <f>AVERAGEIFS('WEEKLY DATA'!AV$11:AV$14576,'WEEKLY DATA'!$A$11:$A$14576,'MONTHLY DATA'!$A94,'WEEKLY DATA'!$B$11:$B$14576,'MONTHLY DATA'!$B94)</f>
        <v>250</v>
      </c>
      <c r="AW94" s="78">
        <f>AVERAGEIFS('WEEKLY DATA'!AW$11:AW$14576,'WEEKLY DATA'!$A$11:$A$14576,'MONTHLY DATA'!$A94,'WEEKLY DATA'!$B$11:$B$14576,'MONTHLY DATA'!$B94)</f>
        <v>260</v>
      </c>
      <c r="AX94" s="78">
        <f>AVERAGEIFS('WEEKLY DATA'!AX$11:AX$14576,'WEEKLY DATA'!$A$11:$A$14576,'MONTHLY DATA'!$A94,'WEEKLY DATA'!$B$11:$B$14576,'MONTHLY DATA'!$B94)</f>
        <v>255</v>
      </c>
      <c r="AY94" s="154">
        <f t="shared" si="68"/>
        <v>5.6994818652849721E-2</v>
      </c>
      <c r="AZ94" s="169">
        <f>AVERAGEIFS('WEEKLY DATA'!AZ$11:AZ$14576,'WEEKLY DATA'!$A$11:$A$14576,'MONTHLY DATA'!$A94,'WEEKLY DATA'!$B$11:$B$14576,'MONTHLY DATA'!$B94)</f>
        <v>201</v>
      </c>
      <c r="BA94" s="78">
        <f>AVERAGEIFS('WEEKLY DATA'!BA$11:BA$14576,'WEEKLY DATA'!$A$11:$A$14576,'MONTHLY DATA'!$A94,'WEEKLY DATA'!$B$11:$B$14576,'MONTHLY DATA'!$B94)</f>
        <v>211</v>
      </c>
      <c r="BB94" s="78">
        <f>AVERAGEIFS('WEEKLY DATA'!BB$11:BB$14576,'WEEKLY DATA'!$A$11:$A$14576,'MONTHLY DATA'!$A94,'WEEKLY DATA'!$B$11:$B$14576,'MONTHLY DATA'!$B94)</f>
        <v>206</v>
      </c>
      <c r="BC94" s="154">
        <f t="shared" si="69"/>
        <v>-7.9329608938547458E-2</v>
      </c>
      <c r="BD94" s="169">
        <f>AVERAGEIFS('WEEKLY DATA'!BD$11:BD$14576,'WEEKLY DATA'!$A$11:$A$14576,'MONTHLY DATA'!$A94,'WEEKLY DATA'!$B$11:$B$14576,'MONTHLY DATA'!$B94)</f>
        <v>167</v>
      </c>
      <c r="BE94" s="78">
        <f>AVERAGEIFS('WEEKLY DATA'!BE$11:BE$14576,'WEEKLY DATA'!$A$11:$A$14576,'MONTHLY DATA'!$A94,'WEEKLY DATA'!$B$11:$B$14576,'MONTHLY DATA'!$B94)</f>
        <v>177</v>
      </c>
      <c r="BF94" s="78">
        <f>AVERAGEIFS('WEEKLY DATA'!BF$11:BF$14576,'WEEKLY DATA'!$A$11:$A$14576,'MONTHLY DATA'!$A94,'WEEKLY DATA'!$B$11:$B$14576,'MONTHLY DATA'!$B94)</f>
        <v>172</v>
      </c>
      <c r="BG94" s="154">
        <f t="shared" si="70"/>
        <v>-2.4113475177304999E-2</v>
      </c>
      <c r="BH94" s="169">
        <f>AVERAGEIFS('WEEKLY DATA'!BH$11:BH$14576,'WEEKLY DATA'!$A$11:$A$14576,'MONTHLY DATA'!$A94,'WEEKLY DATA'!$B$11:$B$14576,'MONTHLY DATA'!$B94)</f>
        <v>231</v>
      </c>
      <c r="BI94" s="78">
        <f>AVERAGEIFS('WEEKLY DATA'!BI$11:BI$14576,'WEEKLY DATA'!$A$11:$A$14576,'MONTHLY DATA'!$A94,'WEEKLY DATA'!$B$11:$B$14576,'MONTHLY DATA'!$B94)</f>
        <v>241</v>
      </c>
      <c r="BJ94" s="78">
        <f>AVERAGEIFS('WEEKLY DATA'!BJ$11:BJ$14576,'WEEKLY DATA'!$A$11:$A$14576,'MONTHLY DATA'!$A94,'WEEKLY DATA'!$B$11:$B$14576,'MONTHLY DATA'!$B94)</f>
        <v>236</v>
      </c>
      <c r="BK94" s="154">
        <f t="shared" si="71"/>
        <v>-6.9950738916256139E-2</v>
      </c>
      <c r="BL94" s="169">
        <f>AVERAGEIFS('WEEKLY DATA'!BL$11:BL$14576,'WEEKLY DATA'!$A$11:$A$14576,'MONTHLY DATA'!$A94,'WEEKLY DATA'!$B$11:$B$14576,'MONTHLY DATA'!$B94)</f>
        <v>172</v>
      </c>
      <c r="BM94" s="78">
        <f>AVERAGEIFS('WEEKLY DATA'!BM$11:BM$14576,'WEEKLY DATA'!$A$11:$A$14576,'MONTHLY DATA'!$A94,'WEEKLY DATA'!$B$11:$B$14576,'MONTHLY DATA'!$B94)</f>
        <v>182</v>
      </c>
      <c r="BN94" s="78">
        <f>AVERAGEIFS('WEEKLY DATA'!BN$11:BN$14576,'WEEKLY DATA'!$A$11:$A$14576,'MONTHLY DATA'!$A94,'WEEKLY DATA'!$B$11:$B$14576,'MONTHLY DATA'!$B94)</f>
        <v>177</v>
      </c>
      <c r="BO94" s="154">
        <f t="shared" si="72"/>
        <v>-2.344827586206899E-2</v>
      </c>
      <c r="BP94" s="78">
        <f>AVERAGEIFS('WEEKLY DATA'!BP$11:BP$14576,'WEEKLY DATA'!$A$11:$A$14576,'MONTHLY DATA'!$A94,'WEEKLY DATA'!$B$11:$B$14576,'MONTHLY DATA'!$B94)</f>
        <v>244.5</v>
      </c>
      <c r="BQ94" s="78">
        <f>AVERAGEIFS('WEEKLY DATA'!BQ$11:BQ$14576,'WEEKLY DATA'!$A$11:$A$14576,'MONTHLY DATA'!$A94,'WEEKLY DATA'!$B$11:$B$14576,'MONTHLY DATA'!$B94)</f>
        <v>254.5</v>
      </c>
      <c r="BR94" s="78">
        <f>AVERAGEIFS('WEEKLY DATA'!BR$11:BR$14576,'WEEKLY DATA'!$A$11:$A$14576,'MONTHLY DATA'!$A94,'WEEKLY DATA'!$B$11:$B$14576,'MONTHLY DATA'!$B94)</f>
        <v>249.5</v>
      </c>
      <c r="BS94" s="154">
        <f t="shared" si="73"/>
        <v>-7.1627906976744149E-2</v>
      </c>
      <c r="BT94" s="78">
        <f>AVERAGEIFS('WEEKLY DATA'!BT$11:BT$14576,'WEEKLY DATA'!$A$11:$A$14576,'MONTHLY DATA'!$A94,'WEEKLY DATA'!$B$11:$B$14576,'MONTHLY DATA'!$B94)</f>
        <v>212</v>
      </c>
      <c r="BU94" s="78">
        <f>AVERAGEIFS('WEEKLY DATA'!BU$11:BU$14576,'WEEKLY DATA'!$A$11:$A$14576,'MONTHLY DATA'!$A94,'WEEKLY DATA'!$B$11:$B$14576,'MONTHLY DATA'!$B94)</f>
        <v>222</v>
      </c>
      <c r="BV94" s="78">
        <f>AVERAGEIFS('WEEKLY DATA'!BV$11:BV$14576,'WEEKLY DATA'!$A$11:$A$14576,'MONTHLY DATA'!$A94,'WEEKLY DATA'!$B$11:$B$14576,'MONTHLY DATA'!$B94)</f>
        <v>217</v>
      </c>
      <c r="BW94" s="154">
        <f t="shared" si="74"/>
        <v>-1.9209039548022555E-2</v>
      </c>
      <c r="BX94" s="78">
        <f>AVERAGEIFS('WEEKLY DATA'!BX$11:BX$14576,'WEEKLY DATA'!$A$11:$A$14576,'MONTHLY DATA'!$A94,'WEEKLY DATA'!$B$11:$B$14576,'MONTHLY DATA'!$B94)</f>
        <v>324</v>
      </c>
      <c r="BY94" s="78">
        <f>AVERAGEIFS('WEEKLY DATA'!BY$11:BY$14576,'WEEKLY DATA'!$A$11:$A$14576,'MONTHLY DATA'!$A94,'WEEKLY DATA'!$B$11:$B$14576,'MONTHLY DATA'!$B94)</f>
        <v>334</v>
      </c>
      <c r="BZ94" s="78">
        <f>AVERAGEIFS('WEEKLY DATA'!BZ$11:BZ$14576,'WEEKLY DATA'!$A$11:$A$14576,'MONTHLY DATA'!$A94,'WEEKLY DATA'!$B$11:$B$14576,'MONTHLY DATA'!$B94)</f>
        <v>329</v>
      </c>
      <c r="CA94" s="154">
        <f t="shared" si="75"/>
        <v>-1.7910447761193993E-2</v>
      </c>
      <c r="CB94" s="78">
        <f>AVERAGEIFS('WEEKLY DATA'!CB$11:CB$14576,'WEEKLY DATA'!$A$11:$A$14576,'MONTHLY DATA'!$A94,'WEEKLY DATA'!$B$11:$B$14576,'MONTHLY DATA'!$B94)</f>
        <v>388</v>
      </c>
      <c r="CC94" s="78">
        <f>AVERAGEIFS('WEEKLY DATA'!CC$11:CC$14576,'WEEKLY DATA'!$A$11:$A$14576,'MONTHLY DATA'!$A94,'WEEKLY DATA'!$B$11:$B$14576,'MONTHLY DATA'!$B94)</f>
        <v>398</v>
      </c>
      <c r="CD94" s="78">
        <f>AVERAGEIFS('WEEKLY DATA'!CD$11:CD$14576,'WEEKLY DATA'!$A$11:$A$14576,'MONTHLY DATA'!$A94,'WEEKLY DATA'!$B$11:$B$14576,'MONTHLY DATA'!$B94)</f>
        <v>393</v>
      </c>
      <c r="CE94" s="154">
        <f t="shared" si="76"/>
        <v>-5.3012048192771055E-2</v>
      </c>
      <c r="CF94" s="78">
        <f>AVERAGEIFS('WEEKLY DATA'!CF$11:CF$14576,'WEEKLY DATA'!$A$11:$A$14576,'MONTHLY DATA'!$A94,'WEEKLY DATA'!$B$11:$B$14576,'MONTHLY DATA'!$B94)</f>
        <v>223.5</v>
      </c>
      <c r="CG94" s="78">
        <f>AVERAGEIFS('WEEKLY DATA'!CG$11:CG$14576,'WEEKLY DATA'!$A$11:$A$14576,'MONTHLY DATA'!$A94,'WEEKLY DATA'!$B$11:$B$14576,'MONTHLY DATA'!$B94)</f>
        <v>233.5</v>
      </c>
      <c r="CH94" s="78">
        <f>AVERAGEIFS('WEEKLY DATA'!CH$11:CH$14576,'WEEKLY DATA'!$A$11:$A$14576,'MONTHLY DATA'!$A94,'WEEKLY DATA'!$B$11:$B$14576,'MONTHLY DATA'!$B94)</f>
        <v>228.5</v>
      </c>
      <c r="CI94" s="154">
        <f t="shared" si="77"/>
        <v>-9.5049504950495023E-2</v>
      </c>
      <c r="CJ94" s="78">
        <f>AVERAGEIFS('WEEKLY DATA'!CJ$11:CJ$14576,'WEEKLY DATA'!$A$11:$A$14576,'MONTHLY DATA'!$A94,'WEEKLY DATA'!$B$11:$B$14576,'MONTHLY DATA'!$B94)</f>
        <v>183</v>
      </c>
      <c r="CK94" s="78">
        <f>AVERAGEIFS('WEEKLY DATA'!CK$11:CK$14576,'WEEKLY DATA'!$A$11:$A$14576,'MONTHLY DATA'!$A94,'WEEKLY DATA'!$B$11:$B$14576,'MONTHLY DATA'!$B94)</f>
        <v>193</v>
      </c>
      <c r="CL94" s="78">
        <f>AVERAGEIFS('WEEKLY DATA'!CL$11:CL$14576,'WEEKLY DATA'!$A$11:$A$14576,'MONTHLY DATA'!$A94,'WEEKLY DATA'!$B$11:$B$14576,'MONTHLY DATA'!$B94)</f>
        <v>188</v>
      </c>
      <c r="CM94" s="154">
        <f t="shared" si="78"/>
        <v>-1.6993464052287632E-2</v>
      </c>
      <c r="CN94" s="78">
        <f>AVERAGEIFS('WEEKLY DATA'!CN$11:CN$14576,'WEEKLY DATA'!$A$11:$A$14576,'MONTHLY DATA'!$A94,'WEEKLY DATA'!$B$11:$B$14576,'MONTHLY DATA'!$B94)</f>
        <v>289</v>
      </c>
      <c r="CO94" s="78">
        <f>AVERAGEIFS('WEEKLY DATA'!CO$11:CO$14576,'WEEKLY DATA'!$A$11:$A$14576,'MONTHLY DATA'!$A94,'WEEKLY DATA'!$B$11:$B$14576,'MONTHLY DATA'!$B94)</f>
        <v>299</v>
      </c>
      <c r="CP94" s="78">
        <f>AVERAGEIFS('WEEKLY DATA'!CP$11:CP$14576,'WEEKLY DATA'!$A$11:$A$14576,'MONTHLY DATA'!$A94,'WEEKLY DATA'!$B$11:$B$14576,'MONTHLY DATA'!$B94)</f>
        <v>294</v>
      </c>
      <c r="CQ94" s="154">
        <f t="shared" si="79"/>
        <v>-2.0000000000000018E-2</v>
      </c>
      <c r="CR94" s="78">
        <f>AVERAGEIFS('WEEKLY DATA'!CR$11:CR$14576,'WEEKLY DATA'!$A$11:$A$14576,'MONTHLY DATA'!$A94,'WEEKLY DATA'!$B$11:$B$14576,'MONTHLY DATA'!$B94)</f>
        <v>358</v>
      </c>
      <c r="CS94" s="78">
        <f>AVERAGEIFS('WEEKLY DATA'!CS$11:CS$14576,'WEEKLY DATA'!$A$11:$A$14576,'MONTHLY DATA'!$A94,'WEEKLY DATA'!$B$11:$B$14576,'MONTHLY DATA'!$B94)</f>
        <v>368</v>
      </c>
      <c r="CT94" s="78">
        <f>AVERAGEIFS('WEEKLY DATA'!CT$11:CT$14576,'WEEKLY DATA'!$A$11:$A$14576,'MONTHLY DATA'!$A94,'WEEKLY DATA'!$B$11:$B$14576,'MONTHLY DATA'!$B94)</f>
        <v>363</v>
      </c>
      <c r="CU94" s="154">
        <f t="shared" si="80"/>
        <v>-5.7142857142857162E-2</v>
      </c>
      <c r="CV94" s="169">
        <f>AVERAGEIFS('WEEKLY DATA'!CV$11:CV$14576,'WEEKLY DATA'!$A$11:$A$14576,'MONTHLY DATA'!$A94,'WEEKLY DATA'!$B$11:$B$14576,'MONTHLY DATA'!$B94)</f>
        <v>258.5</v>
      </c>
      <c r="CW94" s="78">
        <f>AVERAGEIFS('WEEKLY DATA'!CW$11:CW$14576,'WEEKLY DATA'!$A$11:$A$14576,'MONTHLY DATA'!$A94,'WEEKLY DATA'!$B$11:$B$14576,'MONTHLY DATA'!$B94)</f>
        <v>268.5</v>
      </c>
      <c r="CX94" s="78">
        <f>AVERAGEIFS('WEEKLY DATA'!CX$11:CX$14576,'WEEKLY DATA'!$A$11:$A$14576,'MONTHLY DATA'!$A94,'WEEKLY DATA'!$B$11:$B$14576,'MONTHLY DATA'!$B94)</f>
        <v>263.5</v>
      </c>
      <c r="CY94" s="154">
        <f t="shared" si="81"/>
        <v>-7.9475982532751122E-2</v>
      </c>
      <c r="CZ94" s="169">
        <f>AVERAGEIFS('WEEKLY DATA'!CZ$11:CZ$14576,'WEEKLY DATA'!$A$11:$A$14576,'MONTHLY DATA'!$A94,'WEEKLY DATA'!$B$11:$B$14576,'MONTHLY DATA'!$B94)</f>
        <v>218</v>
      </c>
      <c r="DA94" s="78">
        <f>AVERAGEIFS('WEEKLY DATA'!DA$11:DA$14576,'WEEKLY DATA'!$A$11:$A$14576,'MONTHLY DATA'!$A94,'WEEKLY DATA'!$B$11:$B$14576,'MONTHLY DATA'!$B94)</f>
        <v>228</v>
      </c>
      <c r="DB94" s="78">
        <f>AVERAGEIFS('WEEKLY DATA'!DB$11:DB$14576,'WEEKLY DATA'!$A$11:$A$14576,'MONTHLY DATA'!$A94,'WEEKLY DATA'!$B$11:$B$14576,'MONTHLY DATA'!$B94)</f>
        <v>223</v>
      </c>
      <c r="DC94" s="154">
        <f t="shared" si="82"/>
        <v>-1.436464088397793E-2</v>
      </c>
      <c r="DD94" s="78">
        <f>AVERAGEIFS('WEEKLY DATA'!DD$11:DD$14576,'WEEKLY DATA'!$A$11:$A$14576,'MONTHLY DATA'!$A94,'WEEKLY DATA'!$B$11:$B$14576,'MONTHLY DATA'!$B94)</f>
        <v>324</v>
      </c>
      <c r="DE94" s="78">
        <f>AVERAGEIFS('WEEKLY DATA'!DE$11:DE$14576,'WEEKLY DATA'!$A$11:$A$14576,'MONTHLY DATA'!$A94,'WEEKLY DATA'!$B$11:$B$14576,'MONTHLY DATA'!$B94)</f>
        <v>334</v>
      </c>
      <c r="DF94" s="78">
        <f>AVERAGEIFS('WEEKLY DATA'!DF$11:DF$14576,'WEEKLY DATA'!$A$11:$A$14576,'MONTHLY DATA'!$A94,'WEEKLY DATA'!$B$11:$B$14576,'MONTHLY DATA'!$B94)</f>
        <v>329</v>
      </c>
      <c r="DG94" s="154">
        <f t="shared" si="83"/>
        <v>-1.7910447761193993E-2</v>
      </c>
      <c r="DH94" s="78">
        <f>AVERAGEIFS('WEEKLY DATA'!DH$11:DH$14576,'WEEKLY DATA'!$A$11:$A$14576,'MONTHLY DATA'!$A94,'WEEKLY DATA'!$B$11:$B$14576,'MONTHLY DATA'!$B94)</f>
        <v>369.5</v>
      </c>
      <c r="DI94" s="78">
        <f>AVERAGEIFS('WEEKLY DATA'!DI$11:DI$14576,'WEEKLY DATA'!$A$11:$A$14576,'MONTHLY DATA'!$A94,'WEEKLY DATA'!$B$11:$B$14576,'MONTHLY DATA'!$B94)</f>
        <v>379.5</v>
      </c>
      <c r="DJ94" s="78">
        <f>AVERAGEIFS('WEEKLY DATA'!DJ$11:DJ$14576,'WEEKLY DATA'!$A$11:$A$14576,'MONTHLY DATA'!$A94,'WEEKLY DATA'!$B$11:$B$14576,'MONTHLY DATA'!$B94)</f>
        <v>374.5</v>
      </c>
      <c r="DK94" s="154">
        <f t="shared" si="84"/>
        <v>-6.3749999999999973E-2</v>
      </c>
      <c r="DL94" s="169">
        <f>AVERAGEIFS('WEEKLY DATA'!DL$11:DL$14576,'WEEKLY DATA'!$A$11:$A$14576,'MONTHLY DATA'!$A94,'WEEKLY DATA'!$B$11:$B$14576,'MONTHLY DATA'!$B94)</f>
        <v>228.5</v>
      </c>
      <c r="DM94" s="78">
        <f>AVERAGEIFS('WEEKLY DATA'!DM$11:DM$14576,'WEEKLY DATA'!$A$11:$A$14576,'MONTHLY DATA'!$A94,'WEEKLY DATA'!$B$11:$B$14576,'MONTHLY DATA'!$B94)</f>
        <v>238.5</v>
      </c>
      <c r="DN94" s="78">
        <f>AVERAGEIFS('WEEKLY DATA'!DN$11:DN$14576,'WEEKLY DATA'!$A$11:$A$14576,'MONTHLY DATA'!$A94,'WEEKLY DATA'!$B$11:$B$14576,'MONTHLY DATA'!$B94)</f>
        <v>233.5</v>
      </c>
      <c r="DO94" s="154">
        <f t="shared" si="85"/>
        <v>-8.8780487804878017E-2</v>
      </c>
      <c r="DP94" s="78">
        <f>AVERAGEIFS('WEEKLY DATA'!DP$11:DP$14576,'WEEKLY DATA'!$A$11:$A$14576,'MONTHLY DATA'!$A94,'WEEKLY DATA'!$B$11:$B$14576,'MONTHLY DATA'!$B94)</f>
        <v>188</v>
      </c>
      <c r="DQ94" s="78">
        <f>AVERAGEIFS('WEEKLY DATA'!DQ$11:DQ$14576,'WEEKLY DATA'!$A$11:$A$14576,'MONTHLY DATA'!$A94,'WEEKLY DATA'!$B$11:$B$14576,'MONTHLY DATA'!$B94)</f>
        <v>198</v>
      </c>
      <c r="DR94" s="78">
        <f>AVERAGEIFS('WEEKLY DATA'!DR$11:DR$14576,'WEEKLY DATA'!$A$11:$A$14576,'MONTHLY DATA'!$A94,'WEEKLY DATA'!$B$11:$B$14576,'MONTHLY DATA'!$B94)</f>
        <v>193</v>
      </c>
      <c r="DS94" s="154">
        <f t="shared" si="86"/>
        <v>-1.6560509554140124E-2</v>
      </c>
      <c r="DT94" s="78">
        <f>AVERAGEIFS('WEEKLY DATA'!DT$11:DT$14576,'WEEKLY DATA'!$A$11:$A$14576,'MONTHLY DATA'!$A94,'WEEKLY DATA'!$B$11:$B$14576,'MONTHLY DATA'!$B94)</f>
        <v>334</v>
      </c>
      <c r="DU94" s="78">
        <f>AVERAGEIFS('WEEKLY DATA'!DU$11:DU$14576,'WEEKLY DATA'!$A$11:$A$14576,'MONTHLY DATA'!$A94,'WEEKLY DATA'!$B$11:$B$14576,'MONTHLY DATA'!$B94)</f>
        <v>344</v>
      </c>
      <c r="DV94" s="78">
        <f>AVERAGEIFS('WEEKLY DATA'!DV$11:DV$14576,'WEEKLY DATA'!$A$11:$A$14576,'MONTHLY DATA'!$A94,'WEEKLY DATA'!$B$11:$B$14576,'MONTHLY DATA'!$B94)</f>
        <v>339</v>
      </c>
      <c r="DW94" s="154">
        <f t="shared" si="87"/>
        <v>-1.7391304347826098E-2</v>
      </c>
      <c r="DX94" s="78">
        <f>AVERAGEIFS('WEEKLY DATA'!DX$11:DX$14576,'WEEKLY DATA'!$A$11:$A$14576,'MONTHLY DATA'!$A94,'WEEKLY DATA'!$B$11:$B$14576,'MONTHLY DATA'!$B94)</f>
        <v>379.5</v>
      </c>
      <c r="DY94" s="78">
        <f>AVERAGEIFS('WEEKLY DATA'!DY$11:DY$14576,'WEEKLY DATA'!$A$11:$A$14576,'MONTHLY DATA'!$A94,'WEEKLY DATA'!$B$11:$B$14576,'MONTHLY DATA'!$B94)</f>
        <v>389.5</v>
      </c>
      <c r="DZ94" s="78">
        <f>AVERAGEIFS('WEEKLY DATA'!DZ$11:DZ$14576,'WEEKLY DATA'!$A$11:$A$14576,'MONTHLY DATA'!$A94,'WEEKLY DATA'!$B$11:$B$14576,'MONTHLY DATA'!$B94)</f>
        <v>384.5</v>
      </c>
      <c r="EA94" s="154">
        <f t="shared" si="88"/>
        <v>-6.2195121951219567E-2</v>
      </c>
      <c r="EB94" s="78">
        <f>AVERAGEIFS('WEEKLY DATA'!EB$11:EB$14576,'WEEKLY DATA'!$A$11:$A$14576,'MONTHLY DATA'!$A94,'WEEKLY DATA'!$B$11:$B$14576,'MONTHLY DATA'!$B94)</f>
        <v>228.5</v>
      </c>
      <c r="EC94" s="78">
        <f>AVERAGEIFS('WEEKLY DATA'!EC$11:EC$14576,'WEEKLY DATA'!$A$11:$A$14576,'MONTHLY DATA'!$A94,'WEEKLY DATA'!$B$11:$B$14576,'MONTHLY DATA'!$B94)</f>
        <v>238.5</v>
      </c>
      <c r="ED94" s="78">
        <f>AVERAGEIFS('WEEKLY DATA'!ED$11:ED$14576,'WEEKLY DATA'!$A$11:$A$14576,'MONTHLY DATA'!$A94,'WEEKLY DATA'!$B$11:$B$14576,'MONTHLY DATA'!$B94)</f>
        <v>233.5</v>
      </c>
      <c r="EE94" s="154">
        <f t="shared" si="89"/>
        <v>-8.8780487804878017E-2</v>
      </c>
      <c r="EF94" s="169">
        <f>AVERAGEIFS('WEEKLY DATA'!EF$11:EF$14576,'WEEKLY DATA'!$A$11:$A$14576,'MONTHLY DATA'!$A94,'WEEKLY DATA'!$B$11:$B$14576,'MONTHLY DATA'!$B94)</f>
        <v>188</v>
      </c>
      <c r="EG94" s="78">
        <f>AVERAGEIFS('WEEKLY DATA'!EG$11:EG$14576,'WEEKLY DATA'!$A$11:$A$14576,'MONTHLY DATA'!$A94,'WEEKLY DATA'!$B$11:$B$14576,'MONTHLY DATA'!$B94)</f>
        <v>198</v>
      </c>
      <c r="EH94" s="78">
        <f>AVERAGEIFS('WEEKLY DATA'!EH$11:EH$14576,'WEEKLY DATA'!$A$11:$A$14576,'MONTHLY DATA'!$A94,'WEEKLY DATA'!$B$11:$B$14576,'MONTHLY DATA'!$B94)</f>
        <v>193</v>
      </c>
      <c r="EI94" s="154">
        <f t="shared" si="90"/>
        <v>-1.6560509554140124E-2</v>
      </c>
      <c r="EJ94" s="78">
        <f>AVERAGEIFS('WEEKLY DATA'!EJ$11:EJ$14576,'WEEKLY DATA'!$A$11:$A$14576,'MONTHLY DATA'!$A94,'WEEKLY DATA'!$B$11:$B$14576,'MONTHLY DATA'!$B94)</f>
        <v>354</v>
      </c>
      <c r="EK94" s="78">
        <f>AVERAGEIFS('WEEKLY DATA'!EK$11:EK$14576,'WEEKLY DATA'!$A$11:$A$14576,'MONTHLY DATA'!$A94,'WEEKLY DATA'!$B$11:$B$14576,'MONTHLY DATA'!$B94)</f>
        <v>364</v>
      </c>
      <c r="EL94" s="78">
        <f>AVERAGEIFS('WEEKLY DATA'!EL$11:EL$14576,'WEEKLY DATA'!$A$11:$A$14576,'MONTHLY DATA'!$A94,'WEEKLY DATA'!$B$11:$B$14576,'MONTHLY DATA'!$B94)</f>
        <v>359</v>
      </c>
      <c r="EM94" s="154">
        <f t="shared" si="91"/>
        <v>-1.6438356164383605E-2</v>
      </c>
      <c r="EN94" s="78">
        <f>AVERAGEIFS('WEEKLY DATA'!EN$11:EN$14576,'WEEKLY DATA'!$A$11:$A$14576,'MONTHLY DATA'!$A94,'WEEKLY DATA'!$B$11:$B$14576,'MONTHLY DATA'!$B94)</f>
        <v>353.5</v>
      </c>
      <c r="EO94" s="78">
        <f>AVERAGEIFS('WEEKLY DATA'!EO$11:EO$14576,'WEEKLY DATA'!$A$11:$A$14576,'MONTHLY DATA'!$A94,'WEEKLY DATA'!$B$11:$B$14576,'MONTHLY DATA'!$B94)</f>
        <v>363.5</v>
      </c>
      <c r="EP94" s="78">
        <f>AVERAGEIFS('WEEKLY DATA'!EP$11:EP$14576,'WEEKLY DATA'!$A$11:$A$14576,'MONTHLY DATA'!$A94,'WEEKLY DATA'!$B$11:$B$14576,'MONTHLY DATA'!$B94)</f>
        <v>358.5</v>
      </c>
      <c r="EQ94" s="154">
        <f t="shared" si="92"/>
        <v>-1.7808219178082174E-2</v>
      </c>
      <c r="ER94" s="78">
        <f>AVERAGEIFS('WEEKLY DATA'!ER$11:ER$14576,'WEEKLY DATA'!$A$11:$A$14576,'MONTHLY DATA'!$A94,'WEEKLY DATA'!$B$11:$B$14576,'MONTHLY DATA'!$B94)</f>
        <v>213</v>
      </c>
      <c r="ES94" s="78">
        <f>AVERAGEIFS('WEEKLY DATA'!ES$11:ES$14576,'WEEKLY DATA'!$A$11:$A$14576,'MONTHLY DATA'!$A94,'WEEKLY DATA'!$B$11:$B$14576,'MONTHLY DATA'!$B94)</f>
        <v>223</v>
      </c>
      <c r="ET94" s="78">
        <f>AVERAGEIFS('WEEKLY DATA'!ET$11:ET$14576,'WEEKLY DATA'!$A$11:$A$14576,'MONTHLY DATA'!$A94,'WEEKLY DATA'!$B$11:$B$14576,'MONTHLY DATA'!$B94)</f>
        <v>218</v>
      </c>
      <c r="EU94" s="154">
        <f t="shared" si="93"/>
        <v>-6.737967914438503E-2</v>
      </c>
      <c r="EV94" s="78">
        <f>AVERAGEIFS('WEEKLY DATA'!EV$11:EV$14576,'WEEKLY DATA'!$A$11:$A$14576,'MONTHLY DATA'!$A94,'WEEKLY DATA'!$B$11:$B$14576,'MONTHLY DATA'!$B94)</f>
        <v>174.5</v>
      </c>
      <c r="EW94" s="78">
        <f>AVERAGEIFS('WEEKLY DATA'!EW$11:EW$14576,'WEEKLY DATA'!$A$11:$A$14576,'MONTHLY DATA'!$A94,'WEEKLY DATA'!$B$11:$B$14576,'MONTHLY DATA'!$B94)</f>
        <v>184.5</v>
      </c>
      <c r="EX94" s="78">
        <f>AVERAGEIFS('WEEKLY DATA'!EX$11:EX$14576,'WEEKLY DATA'!$A$11:$A$14576,'MONTHLY DATA'!$A94,'WEEKLY DATA'!$B$11:$B$14576,'MONTHLY DATA'!$B94)</f>
        <v>179.5</v>
      </c>
      <c r="EY94" s="154">
        <f t="shared" si="94"/>
        <v>-2.9729729729729759E-2</v>
      </c>
      <c r="EZ94" s="78">
        <f>AVERAGEIFS('WEEKLY DATA'!EZ$11:EZ$14576,'WEEKLY DATA'!$A$11:$A$14576,'MONTHLY DATA'!$A94,'WEEKLY DATA'!$B$11:$B$14576,'MONTHLY DATA'!$B94)</f>
        <v>314</v>
      </c>
      <c r="FA94" s="78">
        <f>AVERAGEIFS('WEEKLY DATA'!FA$11:FA$14576,'WEEKLY DATA'!$A$11:$A$14576,'MONTHLY DATA'!$A94,'WEEKLY DATA'!$B$11:$B$14576,'MONTHLY DATA'!$B94)</f>
        <v>324</v>
      </c>
      <c r="FB94" s="78">
        <f>AVERAGEIFS('WEEKLY DATA'!FB$11:FB$14576,'WEEKLY DATA'!$A$11:$A$14576,'MONTHLY DATA'!$A94,'WEEKLY DATA'!$B$11:$B$14576,'MONTHLY DATA'!$B94)</f>
        <v>319</v>
      </c>
      <c r="FC94" s="154">
        <f t="shared" si="95"/>
        <v>-1.8461538461538418E-2</v>
      </c>
      <c r="FD94" s="78">
        <f>AVERAGEIFS('WEEKLY DATA'!FD$11:FD$14576,'WEEKLY DATA'!$A$11:$A$14576,'MONTHLY DATA'!$A94,'WEEKLY DATA'!$B$11:$B$14576,'MONTHLY DATA'!$B94)</f>
        <v>416</v>
      </c>
      <c r="FE94" s="78">
        <f>AVERAGEIFS('WEEKLY DATA'!FE$11:FE$14576,'WEEKLY DATA'!$A$11:$A$14576,'MONTHLY DATA'!$A94,'WEEKLY DATA'!$B$11:$B$14576,'MONTHLY DATA'!$B94)</f>
        <v>426</v>
      </c>
      <c r="FF94" s="78">
        <f>AVERAGEIFS('WEEKLY DATA'!FF$11:FF$14576,'WEEKLY DATA'!$A$11:$A$14576,'MONTHLY DATA'!$A94,'WEEKLY DATA'!$B$11:$B$14576,'MONTHLY DATA'!$B94)</f>
        <v>421</v>
      </c>
      <c r="FG94" s="154">
        <f t="shared" si="96"/>
        <v>-5.3932584269662964E-2</v>
      </c>
      <c r="FH94" s="78">
        <f>AVERAGEIFS('WEEKLY DATA'!FH$11:FH$14576,'WEEKLY DATA'!$A$11:$A$14576,'MONTHLY DATA'!$A94,'WEEKLY DATA'!$B$11:$B$14576,'MONTHLY DATA'!$B94)</f>
        <v>249.5</v>
      </c>
      <c r="FI94" s="78">
        <f>AVERAGEIFS('WEEKLY DATA'!FI$11:FI$14576,'WEEKLY DATA'!$A$11:$A$14576,'MONTHLY DATA'!$A94,'WEEKLY DATA'!$B$11:$B$14576,'MONTHLY DATA'!$B94)</f>
        <v>259.5</v>
      </c>
      <c r="FJ94" s="78">
        <f>AVERAGEIFS('WEEKLY DATA'!FJ$11:FJ$14576,'WEEKLY DATA'!$A$11:$A$14576,'MONTHLY DATA'!$A94,'WEEKLY DATA'!$B$11:$B$14576,'MONTHLY DATA'!$B94)</f>
        <v>254.5</v>
      </c>
      <c r="FK94" s="154">
        <f t="shared" si="97"/>
        <v>1.8000000000000016E-2</v>
      </c>
      <c r="FL94" s="169">
        <f>AVERAGEIFS('WEEKLY DATA'!FL$11:FL$14576,'WEEKLY DATA'!$A$11:$A$14576,'MONTHLY DATA'!$A94,'WEEKLY DATA'!$B$11:$B$14576,'MONTHLY DATA'!$B94)</f>
        <v>218</v>
      </c>
      <c r="FM94" s="78">
        <f>AVERAGEIFS('WEEKLY DATA'!FM$11:FM$14576,'WEEKLY DATA'!$A$11:$A$14576,'MONTHLY DATA'!$A94,'WEEKLY DATA'!$B$11:$B$14576,'MONTHLY DATA'!$B94)</f>
        <v>228</v>
      </c>
      <c r="FN94" s="78">
        <f>AVERAGEIFS('WEEKLY DATA'!FN$11:FN$14576,'WEEKLY DATA'!$A$11:$A$14576,'MONTHLY DATA'!$A94,'WEEKLY DATA'!$B$11:$B$14576,'MONTHLY DATA'!$B94)</f>
        <v>223</v>
      </c>
      <c r="FO94" s="154">
        <f t="shared" si="98"/>
        <v>1.9428571428571351E-2</v>
      </c>
      <c r="FP94" s="78">
        <f>AVERAGEIFS('WEEKLY DATA'!FP$11:FP$14576,'WEEKLY DATA'!$A$11:$A$14576,'MONTHLY DATA'!$A94,'WEEKLY DATA'!$B$11:$B$14576,'MONTHLY DATA'!$B94)</f>
        <v>233.5</v>
      </c>
      <c r="FQ94" s="78">
        <f>AVERAGEIFS('WEEKLY DATA'!FQ$11:FQ$14576,'WEEKLY DATA'!$A$11:$A$14576,'MONTHLY DATA'!$A94,'WEEKLY DATA'!$B$11:$B$14576,'MONTHLY DATA'!$B94)</f>
        <v>243.5</v>
      </c>
      <c r="FR94" s="78">
        <f>AVERAGEIFS('WEEKLY DATA'!FR$11:FR$14576,'WEEKLY DATA'!$A$11:$A$14576,'MONTHLY DATA'!$A94,'WEEKLY DATA'!$B$11:$B$14576,'MONTHLY DATA'!$B94)</f>
        <v>238.5</v>
      </c>
      <c r="FS94" s="154">
        <f t="shared" si="99"/>
        <v>1.4893617021276562E-2</v>
      </c>
      <c r="FT94" s="78">
        <f>AVERAGEIFS('WEEKLY DATA'!FT$11:FT$14576,'WEEKLY DATA'!$A$11:$A$14576,'MONTHLY DATA'!$A94,'WEEKLY DATA'!$B$11:$B$14576,'MONTHLY DATA'!$B94)</f>
        <v>216</v>
      </c>
      <c r="FU94" s="78">
        <f>AVERAGEIFS('WEEKLY DATA'!FU$11:FU$14576,'WEEKLY DATA'!$A$11:$A$14576,'MONTHLY DATA'!$A94,'WEEKLY DATA'!$B$11:$B$14576,'MONTHLY DATA'!$B94)</f>
        <v>226</v>
      </c>
      <c r="FV94" s="78">
        <f>AVERAGEIFS('WEEKLY DATA'!FV$11:FV$14576,'WEEKLY DATA'!$A$11:$A$14576,'MONTHLY DATA'!$A94,'WEEKLY DATA'!$B$11:$B$14576,'MONTHLY DATA'!$B94)</f>
        <v>221</v>
      </c>
      <c r="FW94" s="154">
        <f t="shared" si="100"/>
        <v>-5.9574468085106358E-2</v>
      </c>
      <c r="FX94" s="78">
        <f>AVERAGEIFS('WEEKLY DATA'!FX$11:FX$14576,'WEEKLY DATA'!$A$11:$A$14576,'MONTHLY DATA'!$A94,'WEEKLY DATA'!$B$11:$B$14576,'MONTHLY DATA'!$B94)</f>
        <v>251.5</v>
      </c>
      <c r="FY94" s="78">
        <f>AVERAGEIFS('WEEKLY DATA'!FY$11:FY$14576,'WEEKLY DATA'!$A$11:$A$14576,'MONTHLY DATA'!$A94,'WEEKLY DATA'!$B$11:$B$14576,'MONTHLY DATA'!$B94)</f>
        <v>261.5</v>
      </c>
      <c r="FZ94" s="78">
        <f>AVERAGEIFS('WEEKLY DATA'!FZ$11:FZ$14576,'WEEKLY DATA'!$A$11:$A$14576,'MONTHLY DATA'!$A94,'WEEKLY DATA'!$B$11:$B$14576,'MONTHLY DATA'!$B94)</f>
        <v>256.5</v>
      </c>
      <c r="GA94" s="154">
        <f t="shared" si="101"/>
        <v>2.0895522388059806E-2</v>
      </c>
      <c r="GB94" s="78">
        <f>AVERAGEIFS('WEEKLY DATA'!GB$11:GB$14576,'WEEKLY DATA'!$A$11:$A$14576,'MONTHLY DATA'!$A94,'WEEKLY DATA'!$B$11:$B$14576,'MONTHLY DATA'!$B94)</f>
        <v>288.5</v>
      </c>
      <c r="GC94" s="78">
        <f>AVERAGEIFS('WEEKLY DATA'!GC$11:GC$14576,'WEEKLY DATA'!$A$11:$A$14576,'MONTHLY DATA'!$A94,'WEEKLY DATA'!$B$11:$B$14576,'MONTHLY DATA'!$B94)</f>
        <v>298.5</v>
      </c>
      <c r="GD94" s="78">
        <f>AVERAGEIFS('WEEKLY DATA'!GD$11:GD$14576,'WEEKLY DATA'!$A$11:$A$14576,'MONTHLY DATA'!$A94,'WEEKLY DATA'!$B$11:$B$14576,'MONTHLY DATA'!$B94)</f>
        <v>293.5</v>
      </c>
      <c r="GE94" s="154">
        <f t="shared" si="102"/>
        <v>-7.1936758893280661E-2</v>
      </c>
      <c r="GF94" s="169">
        <f>AVERAGEIFS('WEEKLY DATA'!GF$11:GF$14576,'WEEKLY DATA'!$A$11:$A$14576,'MONTHLY DATA'!$A94,'WEEKLY DATA'!$B$11:$B$14576,'MONTHLY DATA'!$B94)</f>
        <v>256.5</v>
      </c>
      <c r="GG94" s="78">
        <f>AVERAGEIFS('WEEKLY DATA'!GG$11:GG$14576,'WEEKLY DATA'!$A$11:$A$14576,'MONTHLY DATA'!$A94,'WEEKLY DATA'!$B$11:$B$14576,'MONTHLY DATA'!$B94)</f>
        <v>266.5</v>
      </c>
      <c r="GH94" s="78">
        <f>AVERAGEIFS('WEEKLY DATA'!GH$11:GH$14576,'WEEKLY DATA'!$A$11:$A$14576,'MONTHLY DATA'!$A94,'WEEKLY DATA'!$B$11:$B$14576,'MONTHLY DATA'!$B94)</f>
        <v>261.5</v>
      </c>
      <c r="GI94" s="154">
        <f t="shared" si="103"/>
        <v>-1.3207547169811318E-2</v>
      </c>
      <c r="GJ94" s="78">
        <f>AVERAGEIFS('WEEKLY DATA'!GJ$11:GJ$14576,'WEEKLY DATA'!$A$11:$A$14576,'MONTHLY DATA'!$A94,'WEEKLY DATA'!$B$11:$B$14576,'MONTHLY DATA'!$B94)</f>
        <v>344</v>
      </c>
      <c r="GK94" s="78">
        <f>AVERAGEIFS('WEEKLY DATA'!GK$11:GK$14576,'WEEKLY DATA'!$A$11:$A$14576,'MONTHLY DATA'!$A94,'WEEKLY DATA'!$B$11:$B$14576,'MONTHLY DATA'!$B94)</f>
        <v>354</v>
      </c>
      <c r="GL94" s="78">
        <f>AVERAGEIFS('WEEKLY DATA'!GL$11:GL$14576,'WEEKLY DATA'!$A$11:$A$14576,'MONTHLY DATA'!$A94,'WEEKLY DATA'!$B$11:$B$14576,'MONTHLY DATA'!$B94)</f>
        <v>349</v>
      </c>
      <c r="GM94" s="154">
        <f t="shared" si="104"/>
        <v>-1.6901408450704203E-2</v>
      </c>
      <c r="GN94" s="78">
        <f>AVERAGEIFS('WEEKLY DATA'!GN$11:GN$14576,'WEEKLY DATA'!$A$11:$A$14576,'MONTHLY DATA'!$A94,'WEEKLY DATA'!$B$11:$B$14576,'MONTHLY DATA'!$B94)</f>
        <v>409.5</v>
      </c>
      <c r="GO94" s="78">
        <f>AVERAGEIFS('WEEKLY DATA'!GO$11:GO$14576,'WEEKLY DATA'!$A$11:$A$14576,'MONTHLY DATA'!$A94,'WEEKLY DATA'!$B$11:$B$14576,'MONTHLY DATA'!$B94)</f>
        <v>419.5</v>
      </c>
      <c r="GP94" s="78">
        <f>AVERAGEIFS('WEEKLY DATA'!GP$11:GP$14576,'WEEKLY DATA'!$A$11:$A$14576,'MONTHLY DATA'!$A94,'WEEKLY DATA'!$B$11:$B$14576,'MONTHLY DATA'!$B94)</f>
        <v>414.5</v>
      </c>
      <c r="GQ94" s="154">
        <f t="shared" si="105"/>
        <v>-5.7954545454545481E-2</v>
      </c>
      <c r="GR94" s="78"/>
    </row>
    <row r="95" spans="1:200" ht="15.75" x14ac:dyDescent="0.25">
      <c r="A95">
        <f t="shared" si="55"/>
        <v>1</v>
      </c>
      <c r="B95">
        <f t="shared" si="56"/>
        <v>2017</v>
      </c>
      <c r="C95" s="86">
        <v>42736</v>
      </c>
      <c r="D95" s="78">
        <f>AVERAGEIFS('WEEKLY DATA'!D$11:D$14576,'WEEKLY DATA'!$A$11:$A$14576,'MONTHLY DATA'!$A95,'WEEKLY DATA'!$B$11:$B$14576,'MONTHLY DATA'!$B95)</f>
        <v>270</v>
      </c>
      <c r="E95" s="78">
        <f>AVERAGEIFS('WEEKLY DATA'!E$11:E$14576,'WEEKLY DATA'!$A$11:$A$14576,'MONTHLY DATA'!$A95,'WEEKLY DATA'!$B$11:$B$14576,'MONTHLY DATA'!$B95)</f>
        <v>280</v>
      </c>
      <c r="F95" s="78">
        <f>AVERAGEIFS('WEEKLY DATA'!F$11:F$14576,'WEEKLY DATA'!$A$11:$A$14576,'MONTHLY DATA'!$A95,'WEEKLY DATA'!$B$11:$B$14576,'MONTHLY DATA'!$B95)</f>
        <v>275</v>
      </c>
      <c r="G95" s="154">
        <f t="shared" si="57"/>
        <v>1.4760147601476037E-2</v>
      </c>
      <c r="H95" s="169">
        <f>AVERAGEIFS('WEEKLY DATA'!H$11:H$14576,'WEEKLY DATA'!$A$11:$A$14576,'MONTHLY DATA'!$A95,'WEEKLY DATA'!$B$11:$B$14576,'MONTHLY DATA'!$B95)</f>
        <v>343.75</v>
      </c>
      <c r="I95" s="78">
        <f>AVERAGEIFS('WEEKLY DATA'!I$11:I$14576,'WEEKLY DATA'!$A$11:$A$14576,'MONTHLY DATA'!$A95,'WEEKLY DATA'!$B$11:$B$14576,'MONTHLY DATA'!$B95)</f>
        <v>353.75</v>
      </c>
      <c r="J95" s="78">
        <f>AVERAGEIFS('WEEKLY DATA'!J$11:J$14576,'WEEKLY DATA'!$A$11:$A$14576,'MONTHLY DATA'!$A95,'WEEKLY DATA'!$B$11:$B$14576,'MONTHLY DATA'!$B95)</f>
        <v>348.75</v>
      </c>
      <c r="K95" s="154">
        <f t="shared" si="58"/>
        <v>1.380813953488369E-2</v>
      </c>
      <c r="L95" s="169">
        <f>AVERAGEIFS('WEEKLY DATA'!L$11:L$14576,'WEEKLY DATA'!$A$11:$A$14576,'MONTHLY DATA'!$A95,'WEEKLY DATA'!$B$11:$B$14576,'MONTHLY DATA'!$B95)</f>
        <v>310</v>
      </c>
      <c r="M95" s="78">
        <f>AVERAGEIFS('WEEKLY DATA'!M$11:M$14576,'WEEKLY DATA'!$A$11:$A$14576,'MONTHLY DATA'!$A95,'WEEKLY DATA'!$B$11:$B$14576,'MONTHLY DATA'!$B95)</f>
        <v>320</v>
      </c>
      <c r="N95" s="78">
        <f>AVERAGEIFS('WEEKLY DATA'!N$11:N$14576,'WEEKLY DATA'!$A$11:$A$14576,'MONTHLY DATA'!$A95,'WEEKLY DATA'!$B$11:$B$14576,'MONTHLY DATA'!$B95)</f>
        <v>315</v>
      </c>
      <c r="O95" s="154">
        <f t="shared" si="59"/>
        <v>0</v>
      </c>
      <c r="P95" s="169">
        <f>AVERAGEIFS('WEEKLY DATA'!P$11:P$14576,'WEEKLY DATA'!$A$11:$A$14576,'MONTHLY DATA'!$A95,'WEEKLY DATA'!$B$11:$B$14576,'MONTHLY DATA'!$B95)</f>
        <v>267.5</v>
      </c>
      <c r="Q95" s="78">
        <f>AVERAGEIFS('WEEKLY DATA'!Q$11:Q$14576,'WEEKLY DATA'!$A$11:$A$14576,'MONTHLY DATA'!$A95,'WEEKLY DATA'!$B$11:$B$14576,'MONTHLY DATA'!$B95)</f>
        <v>277.5</v>
      </c>
      <c r="R95" s="78">
        <f>AVERAGEIFS('WEEKLY DATA'!R$11:R$14576,'WEEKLY DATA'!$A$11:$A$14576,'MONTHLY DATA'!$A95,'WEEKLY DATA'!$B$11:$B$14576,'MONTHLY DATA'!$B95)</f>
        <v>272.5</v>
      </c>
      <c r="S95" s="154">
        <f t="shared" si="60"/>
        <v>-1.9784172661870492E-2</v>
      </c>
      <c r="T95" s="169">
        <f>AVERAGEIFS('WEEKLY DATA'!T$11:T$14576,'WEEKLY DATA'!$A$11:$A$14576,'MONTHLY DATA'!$A95,'WEEKLY DATA'!$B$11:$B$14576,'MONTHLY DATA'!$B95)</f>
        <v>230.625</v>
      </c>
      <c r="U95" s="78">
        <f>AVERAGEIFS('WEEKLY DATA'!U$11:U$14576,'WEEKLY DATA'!$A$11:$A$14576,'MONTHLY DATA'!$A95,'WEEKLY DATA'!$B$11:$B$14576,'MONTHLY DATA'!$B95)</f>
        <v>240.625</v>
      </c>
      <c r="V95" s="78">
        <f>AVERAGEIFS('WEEKLY DATA'!V$11:V$14576,'WEEKLY DATA'!$A$11:$A$14576,'MONTHLY DATA'!$A95,'WEEKLY DATA'!$B$11:$B$14576,'MONTHLY DATA'!$B95)</f>
        <v>235.625</v>
      </c>
      <c r="W95" s="154">
        <f t="shared" si="61"/>
        <v>1.1266094420600892E-2</v>
      </c>
      <c r="X95" s="169">
        <f>AVERAGEIFS('WEEKLY DATA'!X$11:X$14576,'WEEKLY DATA'!$A$11:$A$14576,'MONTHLY DATA'!$A95,'WEEKLY DATA'!$B$11:$B$14576,'MONTHLY DATA'!$B95)</f>
        <v>193.75</v>
      </c>
      <c r="Y95" s="78">
        <f>AVERAGEIFS('WEEKLY DATA'!Y$11:Y$14576,'WEEKLY DATA'!$A$11:$A$14576,'MONTHLY DATA'!$A95,'WEEKLY DATA'!$B$11:$B$14576,'MONTHLY DATA'!$B95)</f>
        <v>203.75</v>
      </c>
      <c r="Z95" s="78">
        <f>AVERAGEIFS('WEEKLY DATA'!Z$11:Z$14576,'WEEKLY DATA'!$A$11:$A$14576,'MONTHLY DATA'!$A95,'WEEKLY DATA'!$B$11:$B$14576,'MONTHLY DATA'!$B95)</f>
        <v>198.75</v>
      </c>
      <c r="AA95" s="154">
        <f t="shared" si="62"/>
        <v>2.448453608247414E-2</v>
      </c>
      <c r="AB95" s="169">
        <f>AVERAGEIFS('WEEKLY DATA'!AB$11:AB$14576,'WEEKLY DATA'!$A$11:$A$14576,'MONTHLY DATA'!$A95,'WEEKLY DATA'!$B$11:$B$14576,'MONTHLY DATA'!$B95)</f>
        <v>240</v>
      </c>
      <c r="AC95" s="78">
        <f>AVERAGEIFS('WEEKLY DATA'!AC$11:AC$14576,'WEEKLY DATA'!$A$11:$A$14576,'MONTHLY DATA'!$A95,'WEEKLY DATA'!$B$11:$B$14576,'MONTHLY DATA'!$B95)</f>
        <v>250</v>
      </c>
      <c r="AD95" s="78">
        <f>AVERAGEIFS('WEEKLY DATA'!AD$11:AD$14576,'WEEKLY DATA'!$A$11:$A$14576,'MONTHLY DATA'!$A95,'WEEKLY DATA'!$B$11:$B$14576,'MONTHLY DATA'!$B95)</f>
        <v>245</v>
      </c>
      <c r="AE95" s="154">
        <f t="shared" si="63"/>
        <v>0</v>
      </c>
      <c r="AF95" s="169">
        <f>AVERAGEIFS('WEEKLY DATA'!AF$11:AF$14576,'WEEKLY DATA'!$A$11:$A$14576,'MONTHLY DATA'!$A95,'WEEKLY DATA'!$B$11:$B$14576,'MONTHLY DATA'!$B95)</f>
        <v>225</v>
      </c>
      <c r="AG95" s="78">
        <f>AVERAGEIFS('WEEKLY DATA'!AG$11:AG$14576,'WEEKLY DATA'!$A$11:$A$14576,'MONTHLY DATA'!$A95,'WEEKLY DATA'!$B$11:$B$14576,'MONTHLY DATA'!$B95)</f>
        <v>235</v>
      </c>
      <c r="AH95" s="78">
        <f>AVERAGEIFS('WEEKLY DATA'!AH$11:AH$14576,'WEEKLY DATA'!$A$11:$A$14576,'MONTHLY DATA'!$A95,'WEEKLY DATA'!$B$11:$B$14576,'MONTHLY DATA'!$B95)</f>
        <v>230</v>
      </c>
      <c r="AI95" s="154">
        <f t="shared" si="64"/>
        <v>-4.3290043290042934E-3</v>
      </c>
      <c r="AJ95" s="169">
        <f>AVERAGEIFS('WEEKLY DATA'!AJ$11:AJ$14576,'WEEKLY DATA'!$A$11:$A$14576,'MONTHLY DATA'!$A95,'WEEKLY DATA'!$B$11:$B$14576,'MONTHLY DATA'!$B95)</f>
        <v>236.875</v>
      </c>
      <c r="AK95" s="78">
        <f>AVERAGEIFS('WEEKLY DATA'!AK$11:AK$14576,'WEEKLY DATA'!$A$11:$A$14576,'MONTHLY DATA'!$A95,'WEEKLY DATA'!$B$11:$B$14576,'MONTHLY DATA'!$B95)</f>
        <v>246.875</v>
      </c>
      <c r="AL95" s="78">
        <f>AVERAGEIFS('WEEKLY DATA'!AL$11:AL$14576,'WEEKLY DATA'!$A$11:$A$14576,'MONTHLY DATA'!$A95,'WEEKLY DATA'!$B$11:$B$14576,'MONTHLY DATA'!$B95)</f>
        <v>241.875</v>
      </c>
      <c r="AM95" s="154">
        <f t="shared" si="65"/>
        <v>2.4894067796610075E-2</v>
      </c>
      <c r="AN95" s="169">
        <f>AVERAGEIFS('WEEKLY DATA'!AN$11:AN$14576,'WEEKLY DATA'!$A$11:$A$14576,'MONTHLY DATA'!$A95,'WEEKLY DATA'!$B$11:$B$14576,'MONTHLY DATA'!$B95)</f>
        <v>215.625</v>
      </c>
      <c r="AO95" s="78">
        <f>AVERAGEIFS('WEEKLY DATA'!AO$11:AO$14576,'WEEKLY DATA'!$A$11:$A$14576,'MONTHLY DATA'!$A95,'WEEKLY DATA'!$B$11:$B$14576,'MONTHLY DATA'!$B95)</f>
        <v>225.625</v>
      </c>
      <c r="AP95" s="78">
        <f>AVERAGEIFS('WEEKLY DATA'!AP$11:AP$14576,'WEEKLY DATA'!$A$11:$A$14576,'MONTHLY DATA'!$A95,'WEEKLY DATA'!$B$11:$B$14576,'MONTHLY DATA'!$B95)</f>
        <v>220.625</v>
      </c>
      <c r="AQ95" s="154">
        <f t="shared" si="66"/>
        <v>2.1412037037036979E-2</v>
      </c>
      <c r="AR95" s="169">
        <f>AVERAGEIFS('WEEKLY DATA'!AR$11:AR$14576,'WEEKLY DATA'!$A$11:$A$14576,'MONTHLY DATA'!$A95,'WEEKLY DATA'!$B$11:$B$14576,'MONTHLY DATA'!$B95)</f>
        <v>255</v>
      </c>
      <c r="AS95" s="78">
        <f>AVERAGEIFS('WEEKLY DATA'!AS$11:AS$14576,'WEEKLY DATA'!$A$11:$A$14576,'MONTHLY DATA'!$A95,'WEEKLY DATA'!$B$11:$B$14576,'MONTHLY DATA'!$B95)</f>
        <v>265</v>
      </c>
      <c r="AT95" s="78">
        <f>AVERAGEIFS('WEEKLY DATA'!AT$11:AT$14576,'WEEKLY DATA'!$A$11:$A$14576,'MONTHLY DATA'!$A95,'WEEKLY DATA'!$B$11:$B$14576,'MONTHLY DATA'!$B95)</f>
        <v>260</v>
      </c>
      <c r="AU95" s="154">
        <f t="shared" si="67"/>
        <v>0</v>
      </c>
      <c r="AV95" s="169">
        <f>AVERAGEIFS('WEEKLY DATA'!AV$11:AV$14576,'WEEKLY DATA'!$A$11:$A$14576,'MONTHLY DATA'!$A95,'WEEKLY DATA'!$B$11:$B$14576,'MONTHLY DATA'!$B95)</f>
        <v>246.25</v>
      </c>
      <c r="AW95" s="78">
        <f>AVERAGEIFS('WEEKLY DATA'!AW$11:AW$14576,'WEEKLY DATA'!$A$11:$A$14576,'MONTHLY DATA'!$A95,'WEEKLY DATA'!$B$11:$B$14576,'MONTHLY DATA'!$B95)</f>
        <v>256.25</v>
      </c>
      <c r="AX95" s="78">
        <f>AVERAGEIFS('WEEKLY DATA'!AX$11:AX$14576,'WEEKLY DATA'!$A$11:$A$14576,'MONTHLY DATA'!$A95,'WEEKLY DATA'!$B$11:$B$14576,'MONTHLY DATA'!$B95)</f>
        <v>251.25</v>
      </c>
      <c r="AY95" s="154">
        <f t="shared" si="68"/>
        <v>-1.4705882352941124E-2</v>
      </c>
      <c r="AZ95" s="169">
        <f>AVERAGEIFS('WEEKLY DATA'!AZ$11:AZ$14576,'WEEKLY DATA'!$A$11:$A$14576,'MONTHLY DATA'!$A95,'WEEKLY DATA'!$B$11:$B$14576,'MONTHLY DATA'!$B95)</f>
        <v>200</v>
      </c>
      <c r="BA95" s="78">
        <f>AVERAGEIFS('WEEKLY DATA'!BA$11:BA$14576,'WEEKLY DATA'!$A$11:$A$14576,'MONTHLY DATA'!$A95,'WEEKLY DATA'!$B$11:$B$14576,'MONTHLY DATA'!$B95)</f>
        <v>210</v>
      </c>
      <c r="BB95" s="78">
        <f>AVERAGEIFS('WEEKLY DATA'!BB$11:BB$14576,'WEEKLY DATA'!$A$11:$A$14576,'MONTHLY DATA'!$A95,'WEEKLY DATA'!$B$11:$B$14576,'MONTHLY DATA'!$B95)</f>
        <v>205</v>
      </c>
      <c r="BC95" s="154">
        <f t="shared" si="69"/>
        <v>-4.8543689320388328E-3</v>
      </c>
      <c r="BD95" s="169">
        <f>AVERAGEIFS('WEEKLY DATA'!BD$11:BD$14576,'WEEKLY DATA'!$A$11:$A$14576,'MONTHLY DATA'!$A95,'WEEKLY DATA'!$B$11:$B$14576,'MONTHLY DATA'!$B95)</f>
        <v>165</v>
      </c>
      <c r="BE95" s="78">
        <f>AVERAGEIFS('WEEKLY DATA'!BE$11:BE$14576,'WEEKLY DATA'!$A$11:$A$14576,'MONTHLY DATA'!$A95,'WEEKLY DATA'!$B$11:$B$14576,'MONTHLY DATA'!$B95)</f>
        <v>175</v>
      </c>
      <c r="BF95" s="78">
        <f>AVERAGEIFS('WEEKLY DATA'!BF$11:BF$14576,'WEEKLY DATA'!$A$11:$A$14576,'MONTHLY DATA'!$A95,'WEEKLY DATA'!$B$11:$B$14576,'MONTHLY DATA'!$B95)</f>
        <v>170</v>
      </c>
      <c r="BG95" s="154">
        <f t="shared" si="70"/>
        <v>-1.1627906976744207E-2</v>
      </c>
      <c r="BH95" s="169">
        <f>AVERAGEIFS('WEEKLY DATA'!BH$11:BH$14576,'WEEKLY DATA'!$A$11:$A$14576,'MONTHLY DATA'!$A95,'WEEKLY DATA'!$B$11:$B$14576,'MONTHLY DATA'!$B95)</f>
        <v>230</v>
      </c>
      <c r="BI95" s="78">
        <f>AVERAGEIFS('WEEKLY DATA'!BI$11:BI$14576,'WEEKLY DATA'!$A$11:$A$14576,'MONTHLY DATA'!$A95,'WEEKLY DATA'!$B$11:$B$14576,'MONTHLY DATA'!$B95)</f>
        <v>240</v>
      </c>
      <c r="BJ95" s="78">
        <f>AVERAGEIFS('WEEKLY DATA'!BJ$11:BJ$14576,'WEEKLY DATA'!$A$11:$A$14576,'MONTHLY DATA'!$A95,'WEEKLY DATA'!$B$11:$B$14576,'MONTHLY DATA'!$B95)</f>
        <v>235</v>
      </c>
      <c r="BK95" s="154">
        <f t="shared" si="71"/>
        <v>-4.237288135593209E-3</v>
      </c>
      <c r="BL95" s="169">
        <f>AVERAGEIFS('WEEKLY DATA'!BL$11:BL$14576,'WEEKLY DATA'!$A$11:$A$14576,'MONTHLY DATA'!$A95,'WEEKLY DATA'!$B$11:$B$14576,'MONTHLY DATA'!$B95)</f>
        <v>170</v>
      </c>
      <c r="BM95" s="78">
        <f>AVERAGEIFS('WEEKLY DATA'!BM$11:BM$14576,'WEEKLY DATA'!$A$11:$A$14576,'MONTHLY DATA'!$A95,'WEEKLY DATA'!$B$11:$B$14576,'MONTHLY DATA'!$B95)</f>
        <v>180</v>
      </c>
      <c r="BN95" s="78">
        <f>AVERAGEIFS('WEEKLY DATA'!BN$11:BN$14576,'WEEKLY DATA'!$A$11:$A$14576,'MONTHLY DATA'!$A95,'WEEKLY DATA'!$B$11:$B$14576,'MONTHLY DATA'!$B95)</f>
        <v>175</v>
      </c>
      <c r="BO95" s="154">
        <f t="shared" si="72"/>
        <v>-1.1299435028248594E-2</v>
      </c>
      <c r="BP95" s="78">
        <f>AVERAGEIFS('WEEKLY DATA'!BP$11:BP$14576,'WEEKLY DATA'!$A$11:$A$14576,'MONTHLY DATA'!$A95,'WEEKLY DATA'!$B$11:$B$14576,'MONTHLY DATA'!$B95)</f>
        <v>241.875</v>
      </c>
      <c r="BQ95" s="78">
        <f>AVERAGEIFS('WEEKLY DATA'!BQ$11:BQ$14576,'WEEKLY DATA'!$A$11:$A$14576,'MONTHLY DATA'!$A95,'WEEKLY DATA'!$B$11:$B$14576,'MONTHLY DATA'!$B95)</f>
        <v>251.875</v>
      </c>
      <c r="BR95" s="78">
        <f>AVERAGEIFS('WEEKLY DATA'!BR$11:BR$14576,'WEEKLY DATA'!$A$11:$A$14576,'MONTHLY DATA'!$A95,'WEEKLY DATA'!$B$11:$B$14576,'MONTHLY DATA'!$B95)</f>
        <v>246.875</v>
      </c>
      <c r="BS95" s="154">
        <f t="shared" si="73"/>
        <v>-1.0521042084168375E-2</v>
      </c>
      <c r="BT95" s="78">
        <f>AVERAGEIFS('WEEKLY DATA'!BT$11:BT$14576,'WEEKLY DATA'!$A$11:$A$14576,'MONTHLY DATA'!$A95,'WEEKLY DATA'!$B$11:$B$14576,'MONTHLY DATA'!$B95)</f>
        <v>210</v>
      </c>
      <c r="BU95" s="78">
        <f>AVERAGEIFS('WEEKLY DATA'!BU$11:BU$14576,'WEEKLY DATA'!$A$11:$A$14576,'MONTHLY DATA'!$A95,'WEEKLY DATA'!$B$11:$B$14576,'MONTHLY DATA'!$B95)</f>
        <v>220</v>
      </c>
      <c r="BV95" s="78">
        <f>AVERAGEIFS('WEEKLY DATA'!BV$11:BV$14576,'WEEKLY DATA'!$A$11:$A$14576,'MONTHLY DATA'!$A95,'WEEKLY DATA'!$B$11:$B$14576,'MONTHLY DATA'!$B95)</f>
        <v>215</v>
      </c>
      <c r="BW95" s="154">
        <f t="shared" si="74"/>
        <v>-9.2165898617511122E-3</v>
      </c>
      <c r="BX95" s="78">
        <f>AVERAGEIFS('WEEKLY DATA'!BX$11:BX$14576,'WEEKLY DATA'!$A$11:$A$14576,'MONTHLY DATA'!$A95,'WEEKLY DATA'!$B$11:$B$14576,'MONTHLY DATA'!$B95)</f>
        <v>310</v>
      </c>
      <c r="BY95" s="78">
        <f>AVERAGEIFS('WEEKLY DATA'!BY$11:BY$14576,'WEEKLY DATA'!$A$11:$A$14576,'MONTHLY DATA'!$A95,'WEEKLY DATA'!$B$11:$B$14576,'MONTHLY DATA'!$B95)</f>
        <v>320</v>
      </c>
      <c r="BZ95" s="78">
        <f>AVERAGEIFS('WEEKLY DATA'!BZ$11:BZ$14576,'WEEKLY DATA'!$A$11:$A$14576,'MONTHLY DATA'!$A95,'WEEKLY DATA'!$B$11:$B$14576,'MONTHLY DATA'!$B95)</f>
        <v>315</v>
      </c>
      <c r="CA95" s="154">
        <f t="shared" si="75"/>
        <v>-4.2553191489361653E-2</v>
      </c>
      <c r="CB95" s="78">
        <f>AVERAGEIFS('WEEKLY DATA'!CB$11:CB$14576,'WEEKLY DATA'!$A$11:$A$14576,'MONTHLY DATA'!$A95,'WEEKLY DATA'!$B$11:$B$14576,'MONTHLY DATA'!$B95)</f>
        <v>385</v>
      </c>
      <c r="CC95" s="78">
        <f>AVERAGEIFS('WEEKLY DATA'!CC$11:CC$14576,'WEEKLY DATA'!$A$11:$A$14576,'MONTHLY DATA'!$A95,'WEEKLY DATA'!$B$11:$B$14576,'MONTHLY DATA'!$B95)</f>
        <v>395</v>
      </c>
      <c r="CD95" s="78">
        <f>AVERAGEIFS('WEEKLY DATA'!CD$11:CD$14576,'WEEKLY DATA'!$A$11:$A$14576,'MONTHLY DATA'!$A95,'WEEKLY DATA'!$B$11:$B$14576,'MONTHLY DATA'!$B95)</f>
        <v>390</v>
      </c>
      <c r="CE95" s="154">
        <f t="shared" si="76"/>
        <v>-7.6335877862595547E-3</v>
      </c>
      <c r="CF95" s="78">
        <f>AVERAGEIFS('WEEKLY DATA'!CF$11:CF$14576,'WEEKLY DATA'!$A$11:$A$14576,'MONTHLY DATA'!$A95,'WEEKLY DATA'!$B$11:$B$14576,'MONTHLY DATA'!$B95)</f>
        <v>208.75</v>
      </c>
      <c r="CG95" s="78">
        <f>AVERAGEIFS('WEEKLY DATA'!CG$11:CG$14576,'WEEKLY DATA'!$A$11:$A$14576,'MONTHLY DATA'!$A95,'WEEKLY DATA'!$B$11:$B$14576,'MONTHLY DATA'!$B95)</f>
        <v>218.75</v>
      </c>
      <c r="CH95" s="78">
        <f>AVERAGEIFS('WEEKLY DATA'!CH$11:CH$14576,'WEEKLY DATA'!$A$11:$A$14576,'MONTHLY DATA'!$A95,'WEEKLY DATA'!$B$11:$B$14576,'MONTHLY DATA'!$B95)</f>
        <v>213.75</v>
      </c>
      <c r="CI95" s="154">
        <f t="shared" si="77"/>
        <v>-6.455142231947486E-2</v>
      </c>
      <c r="CJ95" s="78">
        <f>AVERAGEIFS('WEEKLY DATA'!CJ$11:CJ$14576,'WEEKLY DATA'!$A$11:$A$14576,'MONTHLY DATA'!$A95,'WEEKLY DATA'!$B$11:$B$14576,'MONTHLY DATA'!$B95)</f>
        <v>171.875</v>
      </c>
      <c r="CK95" s="78">
        <f>AVERAGEIFS('WEEKLY DATA'!CK$11:CK$14576,'WEEKLY DATA'!$A$11:$A$14576,'MONTHLY DATA'!$A95,'WEEKLY DATA'!$B$11:$B$14576,'MONTHLY DATA'!$B95)</f>
        <v>181.875</v>
      </c>
      <c r="CL95" s="78">
        <f>AVERAGEIFS('WEEKLY DATA'!CL$11:CL$14576,'WEEKLY DATA'!$A$11:$A$14576,'MONTHLY DATA'!$A95,'WEEKLY DATA'!$B$11:$B$14576,'MONTHLY DATA'!$B95)</f>
        <v>176.875</v>
      </c>
      <c r="CM95" s="154">
        <f t="shared" si="78"/>
        <v>-5.9175531914893664E-2</v>
      </c>
      <c r="CN95" s="78">
        <f>AVERAGEIFS('WEEKLY DATA'!CN$11:CN$14576,'WEEKLY DATA'!$A$11:$A$14576,'MONTHLY DATA'!$A95,'WEEKLY DATA'!$B$11:$B$14576,'MONTHLY DATA'!$B95)</f>
        <v>275</v>
      </c>
      <c r="CO95" s="78">
        <f>AVERAGEIFS('WEEKLY DATA'!CO$11:CO$14576,'WEEKLY DATA'!$A$11:$A$14576,'MONTHLY DATA'!$A95,'WEEKLY DATA'!$B$11:$B$14576,'MONTHLY DATA'!$B95)</f>
        <v>285</v>
      </c>
      <c r="CP95" s="78">
        <f>AVERAGEIFS('WEEKLY DATA'!CP$11:CP$14576,'WEEKLY DATA'!$A$11:$A$14576,'MONTHLY DATA'!$A95,'WEEKLY DATA'!$B$11:$B$14576,'MONTHLY DATA'!$B95)</f>
        <v>280</v>
      </c>
      <c r="CQ95" s="154">
        <f t="shared" si="79"/>
        <v>-4.7619047619047672E-2</v>
      </c>
      <c r="CR95" s="78">
        <f>AVERAGEIFS('WEEKLY DATA'!CR$11:CR$14576,'WEEKLY DATA'!$A$11:$A$14576,'MONTHLY DATA'!$A95,'WEEKLY DATA'!$B$11:$B$14576,'MONTHLY DATA'!$B95)</f>
        <v>347.5</v>
      </c>
      <c r="CS95" s="78">
        <f>AVERAGEIFS('WEEKLY DATA'!CS$11:CS$14576,'WEEKLY DATA'!$A$11:$A$14576,'MONTHLY DATA'!$A95,'WEEKLY DATA'!$B$11:$B$14576,'MONTHLY DATA'!$B95)</f>
        <v>357.5</v>
      </c>
      <c r="CT95" s="78">
        <f>AVERAGEIFS('WEEKLY DATA'!CT$11:CT$14576,'WEEKLY DATA'!$A$11:$A$14576,'MONTHLY DATA'!$A95,'WEEKLY DATA'!$B$11:$B$14576,'MONTHLY DATA'!$B95)</f>
        <v>352.5</v>
      </c>
      <c r="CU95" s="154">
        <f t="shared" si="80"/>
        <v>-2.8925619834710758E-2</v>
      </c>
      <c r="CV95" s="169">
        <f>AVERAGEIFS('WEEKLY DATA'!CV$11:CV$14576,'WEEKLY DATA'!$A$11:$A$14576,'MONTHLY DATA'!$A95,'WEEKLY DATA'!$B$11:$B$14576,'MONTHLY DATA'!$B95)</f>
        <v>243.125</v>
      </c>
      <c r="CW95" s="78">
        <f>AVERAGEIFS('WEEKLY DATA'!CW$11:CW$14576,'WEEKLY DATA'!$A$11:$A$14576,'MONTHLY DATA'!$A95,'WEEKLY DATA'!$B$11:$B$14576,'MONTHLY DATA'!$B95)</f>
        <v>253.125</v>
      </c>
      <c r="CX95" s="78">
        <f>AVERAGEIFS('WEEKLY DATA'!CX$11:CX$14576,'WEEKLY DATA'!$A$11:$A$14576,'MONTHLY DATA'!$A95,'WEEKLY DATA'!$B$11:$B$14576,'MONTHLY DATA'!$B95)</f>
        <v>248.125</v>
      </c>
      <c r="CY95" s="154">
        <f t="shared" si="81"/>
        <v>-5.8349146110056926E-2</v>
      </c>
      <c r="CZ95" s="169">
        <f>AVERAGEIFS('WEEKLY DATA'!CZ$11:CZ$14576,'WEEKLY DATA'!$A$11:$A$14576,'MONTHLY DATA'!$A95,'WEEKLY DATA'!$B$11:$B$14576,'MONTHLY DATA'!$B95)</f>
        <v>206.25</v>
      </c>
      <c r="DA95" s="78">
        <f>AVERAGEIFS('WEEKLY DATA'!DA$11:DA$14576,'WEEKLY DATA'!$A$11:$A$14576,'MONTHLY DATA'!$A95,'WEEKLY DATA'!$B$11:$B$14576,'MONTHLY DATA'!$B95)</f>
        <v>216.25</v>
      </c>
      <c r="DB95" s="78">
        <f>AVERAGEIFS('WEEKLY DATA'!DB$11:DB$14576,'WEEKLY DATA'!$A$11:$A$14576,'MONTHLY DATA'!$A95,'WEEKLY DATA'!$B$11:$B$14576,'MONTHLY DATA'!$B95)</f>
        <v>211.25</v>
      </c>
      <c r="DC95" s="154">
        <f t="shared" si="82"/>
        <v>-5.2690582959641241E-2</v>
      </c>
      <c r="DD95" s="78">
        <f>AVERAGEIFS('WEEKLY DATA'!DD$11:DD$14576,'WEEKLY DATA'!$A$11:$A$14576,'MONTHLY DATA'!$A95,'WEEKLY DATA'!$B$11:$B$14576,'MONTHLY DATA'!$B95)</f>
        <v>310</v>
      </c>
      <c r="DE95" s="78">
        <f>AVERAGEIFS('WEEKLY DATA'!DE$11:DE$14576,'WEEKLY DATA'!$A$11:$A$14576,'MONTHLY DATA'!$A95,'WEEKLY DATA'!$B$11:$B$14576,'MONTHLY DATA'!$B95)</f>
        <v>320</v>
      </c>
      <c r="DF95" s="78">
        <f>AVERAGEIFS('WEEKLY DATA'!DF$11:DF$14576,'WEEKLY DATA'!$A$11:$A$14576,'MONTHLY DATA'!$A95,'WEEKLY DATA'!$B$11:$B$14576,'MONTHLY DATA'!$B95)</f>
        <v>315</v>
      </c>
      <c r="DG95" s="154">
        <f t="shared" si="83"/>
        <v>-4.2553191489361653E-2</v>
      </c>
      <c r="DH95" s="78">
        <f>AVERAGEIFS('WEEKLY DATA'!DH$11:DH$14576,'WEEKLY DATA'!$A$11:$A$14576,'MONTHLY DATA'!$A95,'WEEKLY DATA'!$B$11:$B$14576,'MONTHLY DATA'!$B95)</f>
        <v>353.125</v>
      </c>
      <c r="DI95" s="78">
        <f>AVERAGEIFS('WEEKLY DATA'!DI$11:DI$14576,'WEEKLY DATA'!$A$11:$A$14576,'MONTHLY DATA'!$A95,'WEEKLY DATA'!$B$11:$B$14576,'MONTHLY DATA'!$B95)</f>
        <v>363.125</v>
      </c>
      <c r="DJ95" s="78">
        <f>AVERAGEIFS('WEEKLY DATA'!DJ$11:DJ$14576,'WEEKLY DATA'!$A$11:$A$14576,'MONTHLY DATA'!$A95,'WEEKLY DATA'!$B$11:$B$14576,'MONTHLY DATA'!$B95)</f>
        <v>358.125</v>
      </c>
      <c r="DK95" s="154">
        <f t="shared" si="84"/>
        <v>-4.3724966622162853E-2</v>
      </c>
      <c r="DL95" s="169">
        <f>AVERAGEIFS('WEEKLY DATA'!DL$11:DL$14576,'WEEKLY DATA'!$A$11:$A$14576,'MONTHLY DATA'!$A95,'WEEKLY DATA'!$B$11:$B$14576,'MONTHLY DATA'!$B95)</f>
        <v>213.125</v>
      </c>
      <c r="DM95" s="78">
        <f>AVERAGEIFS('WEEKLY DATA'!DM$11:DM$14576,'WEEKLY DATA'!$A$11:$A$14576,'MONTHLY DATA'!$A95,'WEEKLY DATA'!$B$11:$B$14576,'MONTHLY DATA'!$B95)</f>
        <v>223.125</v>
      </c>
      <c r="DN95" s="78">
        <f>AVERAGEIFS('WEEKLY DATA'!DN$11:DN$14576,'WEEKLY DATA'!$A$11:$A$14576,'MONTHLY DATA'!$A95,'WEEKLY DATA'!$B$11:$B$14576,'MONTHLY DATA'!$B95)</f>
        <v>218.125</v>
      </c>
      <c r="DO95" s="154">
        <f t="shared" si="85"/>
        <v>-6.5845824411134957E-2</v>
      </c>
      <c r="DP95" s="78">
        <f>AVERAGEIFS('WEEKLY DATA'!DP$11:DP$14576,'WEEKLY DATA'!$A$11:$A$14576,'MONTHLY DATA'!$A95,'WEEKLY DATA'!$B$11:$B$14576,'MONTHLY DATA'!$B95)</f>
        <v>176.25</v>
      </c>
      <c r="DQ95" s="78">
        <f>AVERAGEIFS('WEEKLY DATA'!DQ$11:DQ$14576,'WEEKLY DATA'!$A$11:$A$14576,'MONTHLY DATA'!$A95,'WEEKLY DATA'!$B$11:$B$14576,'MONTHLY DATA'!$B95)</f>
        <v>186.25</v>
      </c>
      <c r="DR95" s="78">
        <f>AVERAGEIFS('WEEKLY DATA'!DR$11:DR$14576,'WEEKLY DATA'!$A$11:$A$14576,'MONTHLY DATA'!$A95,'WEEKLY DATA'!$B$11:$B$14576,'MONTHLY DATA'!$B95)</f>
        <v>181.25</v>
      </c>
      <c r="DS95" s="154">
        <f t="shared" si="86"/>
        <v>-6.0880829015544036E-2</v>
      </c>
      <c r="DT95" s="78">
        <f>AVERAGEIFS('WEEKLY DATA'!DT$11:DT$14576,'WEEKLY DATA'!$A$11:$A$14576,'MONTHLY DATA'!$A95,'WEEKLY DATA'!$B$11:$B$14576,'MONTHLY DATA'!$B95)</f>
        <v>320</v>
      </c>
      <c r="DU95" s="78">
        <f>AVERAGEIFS('WEEKLY DATA'!DU$11:DU$14576,'WEEKLY DATA'!$A$11:$A$14576,'MONTHLY DATA'!$A95,'WEEKLY DATA'!$B$11:$B$14576,'MONTHLY DATA'!$B95)</f>
        <v>330</v>
      </c>
      <c r="DV95" s="78">
        <f>AVERAGEIFS('WEEKLY DATA'!DV$11:DV$14576,'WEEKLY DATA'!$A$11:$A$14576,'MONTHLY DATA'!$A95,'WEEKLY DATA'!$B$11:$B$14576,'MONTHLY DATA'!$B95)</f>
        <v>325</v>
      </c>
      <c r="DW95" s="154">
        <f t="shared" si="87"/>
        <v>-4.1297935103244865E-2</v>
      </c>
      <c r="DX95" s="78">
        <f>AVERAGEIFS('WEEKLY DATA'!DX$11:DX$14576,'WEEKLY DATA'!$A$11:$A$14576,'MONTHLY DATA'!$A95,'WEEKLY DATA'!$B$11:$B$14576,'MONTHLY DATA'!$B95)</f>
        <v>363.125</v>
      </c>
      <c r="DY95" s="78">
        <f>AVERAGEIFS('WEEKLY DATA'!DY$11:DY$14576,'WEEKLY DATA'!$A$11:$A$14576,'MONTHLY DATA'!$A95,'WEEKLY DATA'!$B$11:$B$14576,'MONTHLY DATA'!$B95)</f>
        <v>373.125</v>
      </c>
      <c r="DZ95" s="78">
        <f>AVERAGEIFS('WEEKLY DATA'!DZ$11:DZ$14576,'WEEKLY DATA'!$A$11:$A$14576,'MONTHLY DATA'!$A95,'WEEKLY DATA'!$B$11:$B$14576,'MONTHLY DATA'!$B95)</f>
        <v>368.125</v>
      </c>
      <c r="EA95" s="154">
        <f t="shared" si="88"/>
        <v>-4.2587776332899896E-2</v>
      </c>
      <c r="EB95" s="78">
        <f>AVERAGEIFS('WEEKLY DATA'!EB$11:EB$14576,'WEEKLY DATA'!$A$11:$A$14576,'MONTHLY DATA'!$A95,'WEEKLY DATA'!$B$11:$B$14576,'MONTHLY DATA'!$B95)</f>
        <v>213.125</v>
      </c>
      <c r="EC95" s="78">
        <f>AVERAGEIFS('WEEKLY DATA'!EC$11:EC$14576,'WEEKLY DATA'!$A$11:$A$14576,'MONTHLY DATA'!$A95,'WEEKLY DATA'!$B$11:$B$14576,'MONTHLY DATA'!$B95)</f>
        <v>223.125</v>
      </c>
      <c r="ED95" s="78">
        <f>AVERAGEIFS('WEEKLY DATA'!ED$11:ED$14576,'WEEKLY DATA'!$A$11:$A$14576,'MONTHLY DATA'!$A95,'WEEKLY DATA'!$B$11:$B$14576,'MONTHLY DATA'!$B95)</f>
        <v>218.125</v>
      </c>
      <c r="EE95" s="154">
        <f t="shared" si="89"/>
        <v>-6.5845824411134957E-2</v>
      </c>
      <c r="EF95" s="169">
        <f>AVERAGEIFS('WEEKLY DATA'!EF$11:EF$14576,'WEEKLY DATA'!$A$11:$A$14576,'MONTHLY DATA'!$A95,'WEEKLY DATA'!$B$11:$B$14576,'MONTHLY DATA'!$B95)</f>
        <v>176.25</v>
      </c>
      <c r="EG95" s="78">
        <f>AVERAGEIFS('WEEKLY DATA'!EG$11:EG$14576,'WEEKLY DATA'!$A$11:$A$14576,'MONTHLY DATA'!$A95,'WEEKLY DATA'!$B$11:$B$14576,'MONTHLY DATA'!$B95)</f>
        <v>186.25</v>
      </c>
      <c r="EH95" s="78">
        <f>AVERAGEIFS('WEEKLY DATA'!EH$11:EH$14576,'WEEKLY DATA'!$A$11:$A$14576,'MONTHLY DATA'!$A95,'WEEKLY DATA'!$B$11:$B$14576,'MONTHLY DATA'!$B95)</f>
        <v>181.25</v>
      </c>
      <c r="EI95" s="154">
        <f t="shared" si="90"/>
        <v>-6.0880829015544036E-2</v>
      </c>
      <c r="EJ95" s="78">
        <f>AVERAGEIFS('WEEKLY DATA'!EJ$11:EJ$14576,'WEEKLY DATA'!$A$11:$A$14576,'MONTHLY DATA'!$A95,'WEEKLY DATA'!$B$11:$B$14576,'MONTHLY DATA'!$B95)</f>
        <v>340</v>
      </c>
      <c r="EK95" s="78">
        <f>AVERAGEIFS('WEEKLY DATA'!EK$11:EK$14576,'WEEKLY DATA'!$A$11:$A$14576,'MONTHLY DATA'!$A95,'WEEKLY DATA'!$B$11:$B$14576,'MONTHLY DATA'!$B95)</f>
        <v>350</v>
      </c>
      <c r="EL95" s="78">
        <f>AVERAGEIFS('WEEKLY DATA'!EL$11:EL$14576,'WEEKLY DATA'!$A$11:$A$14576,'MONTHLY DATA'!$A95,'WEEKLY DATA'!$B$11:$B$14576,'MONTHLY DATA'!$B95)</f>
        <v>345</v>
      </c>
      <c r="EM95" s="154">
        <f t="shared" si="91"/>
        <v>-3.8997214484679632E-2</v>
      </c>
      <c r="EN95" s="78">
        <f>AVERAGEIFS('WEEKLY DATA'!EN$11:EN$14576,'WEEKLY DATA'!$A$11:$A$14576,'MONTHLY DATA'!$A95,'WEEKLY DATA'!$B$11:$B$14576,'MONTHLY DATA'!$B95)</f>
        <v>388.125</v>
      </c>
      <c r="EO95" s="78">
        <f>AVERAGEIFS('WEEKLY DATA'!EO$11:EO$14576,'WEEKLY DATA'!$A$11:$A$14576,'MONTHLY DATA'!$A95,'WEEKLY DATA'!$B$11:$B$14576,'MONTHLY DATA'!$B95)</f>
        <v>398.125</v>
      </c>
      <c r="EP95" s="78">
        <f>AVERAGEIFS('WEEKLY DATA'!EP$11:EP$14576,'WEEKLY DATA'!$A$11:$A$14576,'MONTHLY DATA'!$A95,'WEEKLY DATA'!$B$11:$B$14576,'MONTHLY DATA'!$B95)</f>
        <v>393.125</v>
      </c>
      <c r="EQ95" s="154">
        <f t="shared" si="92"/>
        <v>9.6582984658298399E-2</v>
      </c>
      <c r="ER95" s="78">
        <f>AVERAGEIFS('WEEKLY DATA'!ER$11:ER$14576,'WEEKLY DATA'!$A$11:$A$14576,'MONTHLY DATA'!$A95,'WEEKLY DATA'!$B$11:$B$14576,'MONTHLY DATA'!$B95)</f>
        <v>203.75</v>
      </c>
      <c r="ES95" s="78">
        <f>AVERAGEIFS('WEEKLY DATA'!ES$11:ES$14576,'WEEKLY DATA'!$A$11:$A$14576,'MONTHLY DATA'!$A95,'WEEKLY DATA'!$B$11:$B$14576,'MONTHLY DATA'!$B95)</f>
        <v>213.75</v>
      </c>
      <c r="ET95" s="78">
        <f>AVERAGEIFS('WEEKLY DATA'!ET$11:ET$14576,'WEEKLY DATA'!$A$11:$A$14576,'MONTHLY DATA'!$A95,'WEEKLY DATA'!$B$11:$B$14576,'MONTHLY DATA'!$B95)</f>
        <v>208.75</v>
      </c>
      <c r="EU95" s="154">
        <f t="shared" si="93"/>
        <v>-4.243119266055051E-2</v>
      </c>
      <c r="EV95" s="78">
        <f>AVERAGEIFS('WEEKLY DATA'!EV$11:EV$14576,'WEEKLY DATA'!$A$11:$A$14576,'MONTHLY DATA'!$A95,'WEEKLY DATA'!$B$11:$B$14576,'MONTHLY DATA'!$B95)</f>
        <v>158.75</v>
      </c>
      <c r="EW95" s="78">
        <f>AVERAGEIFS('WEEKLY DATA'!EW$11:EW$14576,'WEEKLY DATA'!$A$11:$A$14576,'MONTHLY DATA'!$A95,'WEEKLY DATA'!$B$11:$B$14576,'MONTHLY DATA'!$B95)</f>
        <v>168.75</v>
      </c>
      <c r="EX95" s="78">
        <f>AVERAGEIFS('WEEKLY DATA'!EX$11:EX$14576,'WEEKLY DATA'!$A$11:$A$14576,'MONTHLY DATA'!$A95,'WEEKLY DATA'!$B$11:$B$14576,'MONTHLY DATA'!$B95)</f>
        <v>163.75</v>
      </c>
      <c r="EY95" s="154">
        <f t="shared" si="94"/>
        <v>-8.7743732590529255E-2</v>
      </c>
      <c r="EZ95" s="78">
        <f>AVERAGEIFS('WEEKLY DATA'!EZ$11:EZ$14576,'WEEKLY DATA'!$A$11:$A$14576,'MONTHLY DATA'!$A95,'WEEKLY DATA'!$B$11:$B$14576,'MONTHLY DATA'!$B95)</f>
        <v>300</v>
      </c>
      <c r="FA95" s="78">
        <f>AVERAGEIFS('WEEKLY DATA'!FA$11:FA$14576,'WEEKLY DATA'!$A$11:$A$14576,'MONTHLY DATA'!$A95,'WEEKLY DATA'!$B$11:$B$14576,'MONTHLY DATA'!$B95)</f>
        <v>310</v>
      </c>
      <c r="FB95" s="78">
        <f>AVERAGEIFS('WEEKLY DATA'!FB$11:FB$14576,'WEEKLY DATA'!$A$11:$A$14576,'MONTHLY DATA'!$A95,'WEEKLY DATA'!$B$11:$B$14576,'MONTHLY DATA'!$B95)</f>
        <v>305</v>
      </c>
      <c r="FC95" s="154">
        <f t="shared" si="95"/>
        <v>-4.3887147335423204E-2</v>
      </c>
      <c r="FD95" s="78">
        <f>AVERAGEIFS('WEEKLY DATA'!FD$11:FD$14576,'WEEKLY DATA'!$A$11:$A$14576,'MONTHLY DATA'!$A95,'WEEKLY DATA'!$B$11:$B$14576,'MONTHLY DATA'!$B95)</f>
        <v>402.5</v>
      </c>
      <c r="FE95" s="78">
        <f>AVERAGEIFS('WEEKLY DATA'!FE$11:FE$14576,'WEEKLY DATA'!$A$11:$A$14576,'MONTHLY DATA'!$A95,'WEEKLY DATA'!$B$11:$B$14576,'MONTHLY DATA'!$B95)</f>
        <v>412.5</v>
      </c>
      <c r="FF95" s="78">
        <f>AVERAGEIFS('WEEKLY DATA'!FF$11:FF$14576,'WEEKLY DATA'!$A$11:$A$14576,'MONTHLY DATA'!$A95,'WEEKLY DATA'!$B$11:$B$14576,'MONTHLY DATA'!$B95)</f>
        <v>407.5</v>
      </c>
      <c r="FG95" s="154">
        <f t="shared" si="96"/>
        <v>-3.2066508313539188E-2</v>
      </c>
      <c r="FH95" s="78">
        <f>AVERAGEIFS('WEEKLY DATA'!FH$11:FH$14576,'WEEKLY DATA'!$A$11:$A$14576,'MONTHLY DATA'!$A95,'WEEKLY DATA'!$B$11:$B$14576,'MONTHLY DATA'!$B95)</f>
        <v>245.625</v>
      </c>
      <c r="FI95" s="78">
        <f>AVERAGEIFS('WEEKLY DATA'!FI$11:FI$14576,'WEEKLY DATA'!$A$11:$A$14576,'MONTHLY DATA'!$A95,'WEEKLY DATA'!$B$11:$B$14576,'MONTHLY DATA'!$B95)</f>
        <v>255.625</v>
      </c>
      <c r="FJ95" s="78">
        <f>AVERAGEIFS('WEEKLY DATA'!FJ$11:FJ$14576,'WEEKLY DATA'!$A$11:$A$14576,'MONTHLY DATA'!$A95,'WEEKLY DATA'!$B$11:$B$14576,'MONTHLY DATA'!$B95)</f>
        <v>250.625</v>
      </c>
      <c r="FK95" s="154">
        <f t="shared" si="97"/>
        <v>-1.5225933202357544E-2</v>
      </c>
      <c r="FL95" s="169">
        <f>AVERAGEIFS('WEEKLY DATA'!FL$11:FL$14576,'WEEKLY DATA'!$A$11:$A$14576,'MONTHLY DATA'!$A95,'WEEKLY DATA'!$B$11:$B$14576,'MONTHLY DATA'!$B95)</f>
        <v>210</v>
      </c>
      <c r="FM95" s="78">
        <f>AVERAGEIFS('WEEKLY DATA'!FM$11:FM$14576,'WEEKLY DATA'!$A$11:$A$14576,'MONTHLY DATA'!$A95,'WEEKLY DATA'!$B$11:$B$14576,'MONTHLY DATA'!$B95)</f>
        <v>220</v>
      </c>
      <c r="FN95" s="78">
        <f>AVERAGEIFS('WEEKLY DATA'!FN$11:FN$14576,'WEEKLY DATA'!$A$11:$A$14576,'MONTHLY DATA'!$A95,'WEEKLY DATA'!$B$11:$B$14576,'MONTHLY DATA'!$B95)</f>
        <v>215</v>
      </c>
      <c r="FO95" s="154">
        <f t="shared" si="98"/>
        <v>-3.5874439461883401E-2</v>
      </c>
      <c r="FP95" s="78">
        <f>AVERAGEIFS('WEEKLY DATA'!FP$11:FP$14576,'WEEKLY DATA'!$A$11:$A$14576,'MONTHLY DATA'!$A95,'WEEKLY DATA'!$B$11:$B$14576,'MONTHLY DATA'!$B95)</f>
        <v>230</v>
      </c>
      <c r="FQ95" s="78">
        <f>AVERAGEIFS('WEEKLY DATA'!FQ$11:FQ$14576,'WEEKLY DATA'!$A$11:$A$14576,'MONTHLY DATA'!$A95,'WEEKLY DATA'!$B$11:$B$14576,'MONTHLY DATA'!$B95)</f>
        <v>240</v>
      </c>
      <c r="FR95" s="78">
        <f>AVERAGEIFS('WEEKLY DATA'!FR$11:FR$14576,'WEEKLY DATA'!$A$11:$A$14576,'MONTHLY DATA'!$A95,'WEEKLY DATA'!$B$11:$B$14576,'MONTHLY DATA'!$B95)</f>
        <v>235</v>
      </c>
      <c r="FS95" s="154">
        <f t="shared" si="99"/>
        <v>-1.4675052410901501E-2</v>
      </c>
      <c r="FT95" s="78">
        <f>AVERAGEIFS('WEEKLY DATA'!FT$11:FT$14576,'WEEKLY DATA'!$A$11:$A$14576,'MONTHLY DATA'!$A95,'WEEKLY DATA'!$B$11:$B$14576,'MONTHLY DATA'!$B95)</f>
        <v>193.75</v>
      </c>
      <c r="FU95" s="78">
        <f>AVERAGEIFS('WEEKLY DATA'!FU$11:FU$14576,'WEEKLY DATA'!$A$11:$A$14576,'MONTHLY DATA'!$A95,'WEEKLY DATA'!$B$11:$B$14576,'MONTHLY DATA'!$B95)</f>
        <v>203.75</v>
      </c>
      <c r="FV95" s="78">
        <f>AVERAGEIFS('WEEKLY DATA'!FV$11:FV$14576,'WEEKLY DATA'!$A$11:$A$14576,'MONTHLY DATA'!$A95,'WEEKLY DATA'!$B$11:$B$14576,'MONTHLY DATA'!$B95)</f>
        <v>198.75</v>
      </c>
      <c r="FW95" s="154">
        <f t="shared" si="100"/>
        <v>-0.10067873303167418</v>
      </c>
      <c r="FX95" s="78">
        <f>AVERAGEIFS('WEEKLY DATA'!FX$11:FX$14576,'WEEKLY DATA'!$A$11:$A$14576,'MONTHLY DATA'!$A95,'WEEKLY DATA'!$B$11:$B$14576,'MONTHLY DATA'!$B95)</f>
        <v>241.875</v>
      </c>
      <c r="FY95" s="78">
        <f>AVERAGEIFS('WEEKLY DATA'!FY$11:FY$14576,'WEEKLY DATA'!$A$11:$A$14576,'MONTHLY DATA'!$A95,'WEEKLY DATA'!$B$11:$B$14576,'MONTHLY DATA'!$B95)</f>
        <v>251.875</v>
      </c>
      <c r="FZ95" s="78">
        <f>AVERAGEIFS('WEEKLY DATA'!FZ$11:FZ$14576,'WEEKLY DATA'!$A$11:$A$14576,'MONTHLY DATA'!$A95,'WEEKLY DATA'!$B$11:$B$14576,'MONTHLY DATA'!$B95)</f>
        <v>246.875</v>
      </c>
      <c r="GA95" s="154">
        <f t="shared" si="101"/>
        <v>-3.7524366471734849E-2</v>
      </c>
      <c r="GB95" s="78">
        <f>AVERAGEIFS('WEEKLY DATA'!GB$11:GB$14576,'WEEKLY DATA'!$A$11:$A$14576,'MONTHLY DATA'!$A95,'WEEKLY DATA'!$B$11:$B$14576,'MONTHLY DATA'!$B95)</f>
        <v>273.125</v>
      </c>
      <c r="GC95" s="78">
        <f>AVERAGEIFS('WEEKLY DATA'!GC$11:GC$14576,'WEEKLY DATA'!$A$11:$A$14576,'MONTHLY DATA'!$A95,'WEEKLY DATA'!$B$11:$B$14576,'MONTHLY DATA'!$B95)</f>
        <v>283.125</v>
      </c>
      <c r="GD95" s="78">
        <f>AVERAGEIFS('WEEKLY DATA'!GD$11:GD$14576,'WEEKLY DATA'!$A$11:$A$14576,'MONTHLY DATA'!$A95,'WEEKLY DATA'!$B$11:$B$14576,'MONTHLY DATA'!$B95)</f>
        <v>278.125</v>
      </c>
      <c r="GE95" s="154">
        <f t="shared" si="102"/>
        <v>-5.2385008517887521E-2</v>
      </c>
      <c r="GF95" s="169">
        <f>AVERAGEIFS('WEEKLY DATA'!GF$11:GF$14576,'WEEKLY DATA'!$A$11:$A$14576,'MONTHLY DATA'!$A95,'WEEKLY DATA'!$B$11:$B$14576,'MONTHLY DATA'!$B95)</f>
        <v>241.875</v>
      </c>
      <c r="GG95" s="78">
        <f>AVERAGEIFS('WEEKLY DATA'!GG$11:GG$14576,'WEEKLY DATA'!$A$11:$A$14576,'MONTHLY DATA'!$A95,'WEEKLY DATA'!$B$11:$B$14576,'MONTHLY DATA'!$B95)</f>
        <v>251.875</v>
      </c>
      <c r="GH95" s="78">
        <f>AVERAGEIFS('WEEKLY DATA'!GH$11:GH$14576,'WEEKLY DATA'!$A$11:$A$14576,'MONTHLY DATA'!$A95,'WEEKLY DATA'!$B$11:$B$14576,'MONTHLY DATA'!$B95)</f>
        <v>246.875</v>
      </c>
      <c r="GI95" s="154">
        <f t="shared" si="103"/>
        <v>-5.5927342256214096E-2</v>
      </c>
      <c r="GJ95" s="78">
        <f>AVERAGEIFS('WEEKLY DATA'!GJ$11:GJ$14576,'WEEKLY DATA'!$A$11:$A$14576,'MONTHLY DATA'!$A95,'WEEKLY DATA'!$B$11:$B$14576,'MONTHLY DATA'!$B95)</f>
        <v>330</v>
      </c>
      <c r="GK95" s="78">
        <f>AVERAGEIFS('WEEKLY DATA'!GK$11:GK$14576,'WEEKLY DATA'!$A$11:$A$14576,'MONTHLY DATA'!$A95,'WEEKLY DATA'!$B$11:$B$14576,'MONTHLY DATA'!$B95)</f>
        <v>340</v>
      </c>
      <c r="GL95" s="78">
        <f>AVERAGEIFS('WEEKLY DATA'!GL$11:GL$14576,'WEEKLY DATA'!$A$11:$A$14576,'MONTHLY DATA'!$A95,'WEEKLY DATA'!$B$11:$B$14576,'MONTHLY DATA'!$B95)</f>
        <v>335</v>
      </c>
      <c r="GM95" s="154">
        <f t="shared" si="104"/>
        <v>-4.011461318051579E-2</v>
      </c>
      <c r="GN95" s="78">
        <f>AVERAGEIFS('WEEKLY DATA'!GN$11:GN$14576,'WEEKLY DATA'!$A$11:$A$14576,'MONTHLY DATA'!$A95,'WEEKLY DATA'!$B$11:$B$14576,'MONTHLY DATA'!$B95)</f>
        <v>393.125</v>
      </c>
      <c r="GO95" s="78">
        <f>AVERAGEIFS('WEEKLY DATA'!GO$11:GO$14576,'WEEKLY DATA'!$A$11:$A$14576,'MONTHLY DATA'!$A95,'WEEKLY DATA'!$B$11:$B$14576,'MONTHLY DATA'!$B95)</f>
        <v>403.125</v>
      </c>
      <c r="GP95" s="78">
        <f>AVERAGEIFS('WEEKLY DATA'!GP$11:GP$14576,'WEEKLY DATA'!$A$11:$A$14576,'MONTHLY DATA'!$A95,'WEEKLY DATA'!$B$11:$B$14576,'MONTHLY DATA'!$B95)</f>
        <v>398.125</v>
      </c>
      <c r="GQ95" s="154">
        <f t="shared" si="105"/>
        <v>-3.9505428226779271E-2</v>
      </c>
      <c r="GR95" s="78"/>
    </row>
    <row r="96" spans="1:200" ht="15.75" x14ac:dyDescent="0.25">
      <c r="A96">
        <f t="shared" si="55"/>
        <v>2</v>
      </c>
      <c r="B96">
        <f t="shared" si="56"/>
        <v>2017</v>
      </c>
      <c r="C96" s="86">
        <v>42767</v>
      </c>
      <c r="D96" s="78">
        <f>AVERAGEIFS('WEEKLY DATA'!D$11:D$14576,'WEEKLY DATA'!$A$11:$A$14576,'MONTHLY DATA'!$A96,'WEEKLY DATA'!$B$11:$B$14576,'MONTHLY DATA'!$B96)</f>
        <v>262.5</v>
      </c>
      <c r="E96" s="78">
        <f>AVERAGEIFS('WEEKLY DATA'!E$11:E$14576,'WEEKLY DATA'!$A$11:$A$14576,'MONTHLY DATA'!$A96,'WEEKLY DATA'!$B$11:$B$14576,'MONTHLY DATA'!$B96)</f>
        <v>272.5</v>
      </c>
      <c r="F96" s="78">
        <f>AVERAGEIFS('WEEKLY DATA'!F$11:F$14576,'WEEKLY DATA'!$A$11:$A$14576,'MONTHLY DATA'!$A96,'WEEKLY DATA'!$B$11:$B$14576,'MONTHLY DATA'!$B96)</f>
        <v>267.5</v>
      </c>
      <c r="G96" s="154">
        <f t="shared" si="57"/>
        <v>-2.7272727272727226E-2</v>
      </c>
      <c r="H96" s="169">
        <f>AVERAGEIFS('WEEKLY DATA'!H$11:H$14576,'WEEKLY DATA'!$A$11:$A$14576,'MONTHLY DATA'!$A96,'WEEKLY DATA'!$B$11:$B$14576,'MONTHLY DATA'!$B96)</f>
        <v>353.75</v>
      </c>
      <c r="I96" s="78">
        <f>AVERAGEIFS('WEEKLY DATA'!I$11:I$14576,'WEEKLY DATA'!$A$11:$A$14576,'MONTHLY DATA'!$A96,'WEEKLY DATA'!$B$11:$B$14576,'MONTHLY DATA'!$B96)</f>
        <v>363.75</v>
      </c>
      <c r="J96" s="78">
        <f>AVERAGEIFS('WEEKLY DATA'!J$11:J$14576,'WEEKLY DATA'!$A$11:$A$14576,'MONTHLY DATA'!$A96,'WEEKLY DATA'!$B$11:$B$14576,'MONTHLY DATA'!$B96)</f>
        <v>358.75</v>
      </c>
      <c r="K96" s="154">
        <f t="shared" si="58"/>
        <v>2.8673835125448077E-2</v>
      </c>
      <c r="L96" s="169">
        <f>AVERAGEIFS('WEEKLY DATA'!L$11:L$14576,'WEEKLY DATA'!$A$11:$A$14576,'MONTHLY DATA'!$A96,'WEEKLY DATA'!$B$11:$B$14576,'MONTHLY DATA'!$B96)</f>
        <v>310</v>
      </c>
      <c r="M96" s="78">
        <f>AVERAGEIFS('WEEKLY DATA'!M$11:M$14576,'WEEKLY DATA'!$A$11:$A$14576,'MONTHLY DATA'!$A96,'WEEKLY DATA'!$B$11:$B$14576,'MONTHLY DATA'!$B96)</f>
        <v>320</v>
      </c>
      <c r="N96" s="78">
        <f>AVERAGEIFS('WEEKLY DATA'!N$11:N$14576,'WEEKLY DATA'!$A$11:$A$14576,'MONTHLY DATA'!$A96,'WEEKLY DATA'!$B$11:$B$14576,'MONTHLY DATA'!$B96)</f>
        <v>315</v>
      </c>
      <c r="O96" s="154">
        <f t="shared" si="59"/>
        <v>0</v>
      </c>
      <c r="P96" s="169">
        <f>AVERAGEIFS('WEEKLY DATA'!P$11:P$14576,'WEEKLY DATA'!$A$11:$A$14576,'MONTHLY DATA'!$A96,'WEEKLY DATA'!$B$11:$B$14576,'MONTHLY DATA'!$B96)</f>
        <v>277.5</v>
      </c>
      <c r="Q96" s="78">
        <f>AVERAGEIFS('WEEKLY DATA'!Q$11:Q$14576,'WEEKLY DATA'!$A$11:$A$14576,'MONTHLY DATA'!$A96,'WEEKLY DATA'!$B$11:$B$14576,'MONTHLY DATA'!$B96)</f>
        <v>287.5</v>
      </c>
      <c r="R96" s="78">
        <f>AVERAGEIFS('WEEKLY DATA'!R$11:R$14576,'WEEKLY DATA'!$A$11:$A$14576,'MONTHLY DATA'!$A96,'WEEKLY DATA'!$B$11:$B$14576,'MONTHLY DATA'!$B96)</f>
        <v>282.5</v>
      </c>
      <c r="S96" s="154">
        <f t="shared" si="60"/>
        <v>3.669724770642202E-2</v>
      </c>
      <c r="T96" s="169">
        <f>AVERAGEIFS('WEEKLY DATA'!T$11:T$14576,'WEEKLY DATA'!$A$11:$A$14576,'MONTHLY DATA'!$A96,'WEEKLY DATA'!$B$11:$B$14576,'MONTHLY DATA'!$B96)</f>
        <v>241.25</v>
      </c>
      <c r="U96" s="78">
        <f>AVERAGEIFS('WEEKLY DATA'!U$11:U$14576,'WEEKLY DATA'!$A$11:$A$14576,'MONTHLY DATA'!$A96,'WEEKLY DATA'!$B$11:$B$14576,'MONTHLY DATA'!$B96)</f>
        <v>251.25</v>
      </c>
      <c r="V96" s="78">
        <f>AVERAGEIFS('WEEKLY DATA'!V$11:V$14576,'WEEKLY DATA'!$A$11:$A$14576,'MONTHLY DATA'!$A96,'WEEKLY DATA'!$B$11:$B$14576,'MONTHLY DATA'!$B96)</f>
        <v>246.25</v>
      </c>
      <c r="W96" s="154">
        <f t="shared" si="61"/>
        <v>4.5092838196286511E-2</v>
      </c>
      <c r="X96" s="169">
        <f>AVERAGEIFS('WEEKLY DATA'!X$11:X$14576,'WEEKLY DATA'!$A$11:$A$14576,'MONTHLY DATA'!$A96,'WEEKLY DATA'!$B$11:$B$14576,'MONTHLY DATA'!$B96)</f>
        <v>203.75</v>
      </c>
      <c r="Y96" s="78">
        <f>AVERAGEIFS('WEEKLY DATA'!Y$11:Y$14576,'WEEKLY DATA'!$A$11:$A$14576,'MONTHLY DATA'!$A96,'WEEKLY DATA'!$B$11:$B$14576,'MONTHLY DATA'!$B96)</f>
        <v>213.75</v>
      </c>
      <c r="Z96" s="78">
        <f>AVERAGEIFS('WEEKLY DATA'!Z$11:Z$14576,'WEEKLY DATA'!$A$11:$A$14576,'MONTHLY DATA'!$A96,'WEEKLY DATA'!$B$11:$B$14576,'MONTHLY DATA'!$B96)</f>
        <v>208.75</v>
      </c>
      <c r="AA96" s="154">
        <f t="shared" si="62"/>
        <v>5.031446540880502E-2</v>
      </c>
      <c r="AB96" s="169">
        <f>AVERAGEIFS('WEEKLY DATA'!AB$11:AB$14576,'WEEKLY DATA'!$A$11:$A$14576,'MONTHLY DATA'!$A96,'WEEKLY DATA'!$B$11:$B$14576,'MONTHLY DATA'!$B96)</f>
        <v>240</v>
      </c>
      <c r="AC96" s="78">
        <f>AVERAGEIFS('WEEKLY DATA'!AC$11:AC$14576,'WEEKLY DATA'!$A$11:$A$14576,'MONTHLY DATA'!$A96,'WEEKLY DATA'!$B$11:$B$14576,'MONTHLY DATA'!$B96)</f>
        <v>250</v>
      </c>
      <c r="AD96" s="78">
        <f>AVERAGEIFS('WEEKLY DATA'!AD$11:AD$14576,'WEEKLY DATA'!$A$11:$A$14576,'MONTHLY DATA'!$A96,'WEEKLY DATA'!$B$11:$B$14576,'MONTHLY DATA'!$B96)</f>
        <v>245</v>
      </c>
      <c r="AE96" s="154">
        <f t="shared" si="63"/>
        <v>0</v>
      </c>
      <c r="AF96" s="169">
        <f>AVERAGEIFS('WEEKLY DATA'!AF$11:AF$14576,'WEEKLY DATA'!$A$11:$A$14576,'MONTHLY DATA'!$A96,'WEEKLY DATA'!$B$11:$B$14576,'MONTHLY DATA'!$B96)</f>
        <v>245</v>
      </c>
      <c r="AG96" s="78">
        <f>AVERAGEIFS('WEEKLY DATA'!AG$11:AG$14576,'WEEKLY DATA'!$A$11:$A$14576,'MONTHLY DATA'!$A96,'WEEKLY DATA'!$B$11:$B$14576,'MONTHLY DATA'!$B96)</f>
        <v>255</v>
      </c>
      <c r="AH96" s="78">
        <f>AVERAGEIFS('WEEKLY DATA'!AH$11:AH$14576,'WEEKLY DATA'!$A$11:$A$14576,'MONTHLY DATA'!$A96,'WEEKLY DATA'!$B$11:$B$14576,'MONTHLY DATA'!$B96)</f>
        <v>250</v>
      </c>
      <c r="AI96" s="154">
        <f t="shared" si="64"/>
        <v>8.6956521739130377E-2</v>
      </c>
      <c r="AJ96" s="169">
        <f>AVERAGEIFS('WEEKLY DATA'!AJ$11:AJ$14576,'WEEKLY DATA'!$A$11:$A$14576,'MONTHLY DATA'!$A96,'WEEKLY DATA'!$B$11:$B$14576,'MONTHLY DATA'!$B96)</f>
        <v>251.25</v>
      </c>
      <c r="AK96" s="78">
        <f>AVERAGEIFS('WEEKLY DATA'!AK$11:AK$14576,'WEEKLY DATA'!$A$11:$A$14576,'MONTHLY DATA'!$A96,'WEEKLY DATA'!$B$11:$B$14576,'MONTHLY DATA'!$B96)</f>
        <v>261.25</v>
      </c>
      <c r="AL96" s="78">
        <f>AVERAGEIFS('WEEKLY DATA'!AL$11:AL$14576,'WEEKLY DATA'!$A$11:$A$14576,'MONTHLY DATA'!$A96,'WEEKLY DATA'!$B$11:$B$14576,'MONTHLY DATA'!$B96)</f>
        <v>256.25</v>
      </c>
      <c r="AM96" s="154">
        <f t="shared" si="65"/>
        <v>5.9431524547803649E-2</v>
      </c>
      <c r="AN96" s="169">
        <f>AVERAGEIFS('WEEKLY DATA'!AN$11:AN$14576,'WEEKLY DATA'!$A$11:$A$14576,'MONTHLY DATA'!$A96,'WEEKLY DATA'!$B$11:$B$14576,'MONTHLY DATA'!$B96)</f>
        <v>225</v>
      </c>
      <c r="AO96" s="78">
        <f>AVERAGEIFS('WEEKLY DATA'!AO$11:AO$14576,'WEEKLY DATA'!$A$11:$A$14576,'MONTHLY DATA'!$A96,'WEEKLY DATA'!$B$11:$B$14576,'MONTHLY DATA'!$B96)</f>
        <v>235</v>
      </c>
      <c r="AP96" s="78">
        <f>AVERAGEIFS('WEEKLY DATA'!AP$11:AP$14576,'WEEKLY DATA'!$A$11:$A$14576,'MONTHLY DATA'!$A96,'WEEKLY DATA'!$B$11:$B$14576,'MONTHLY DATA'!$B96)</f>
        <v>230</v>
      </c>
      <c r="AQ96" s="154">
        <f t="shared" si="66"/>
        <v>4.2492917847025469E-2</v>
      </c>
      <c r="AR96" s="169">
        <f>AVERAGEIFS('WEEKLY DATA'!AR$11:AR$14576,'WEEKLY DATA'!$A$11:$A$14576,'MONTHLY DATA'!$A96,'WEEKLY DATA'!$B$11:$B$14576,'MONTHLY DATA'!$B96)</f>
        <v>255</v>
      </c>
      <c r="AS96" s="78">
        <f>AVERAGEIFS('WEEKLY DATA'!AS$11:AS$14576,'WEEKLY DATA'!$A$11:$A$14576,'MONTHLY DATA'!$A96,'WEEKLY DATA'!$B$11:$B$14576,'MONTHLY DATA'!$B96)</f>
        <v>265</v>
      </c>
      <c r="AT96" s="78">
        <f>AVERAGEIFS('WEEKLY DATA'!AT$11:AT$14576,'WEEKLY DATA'!$A$11:$A$14576,'MONTHLY DATA'!$A96,'WEEKLY DATA'!$B$11:$B$14576,'MONTHLY DATA'!$B96)</f>
        <v>260</v>
      </c>
      <c r="AU96" s="154">
        <f t="shared" si="67"/>
        <v>0</v>
      </c>
      <c r="AV96" s="169">
        <f>AVERAGEIFS('WEEKLY DATA'!AV$11:AV$14576,'WEEKLY DATA'!$A$11:$A$14576,'MONTHLY DATA'!$A96,'WEEKLY DATA'!$B$11:$B$14576,'MONTHLY DATA'!$B96)</f>
        <v>250</v>
      </c>
      <c r="AW96" s="78">
        <f>AVERAGEIFS('WEEKLY DATA'!AW$11:AW$14576,'WEEKLY DATA'!$A$11:$A$14576,'MONTHLY DATA'!$A96,'WEEKLY DATA'!$B$11:$B$14576,'MONTHLY DATA'!$B96)</f>
        <v>260</v>
      </c>
      <c r="AX96" s="78">
        <f>AVERAGEIFS('WEEKLY DATA'!AX$11:AX$14576,'WEEKLY DATA'!$A$11:$A$14576,'MONTHLY DATA'!$A96,'WEEKLY DATA'!$B$11:$B$14576,'MONTHLY DATA'!$B96)</f>
        <v>255</v>
      </c>
      <c r="AY96" s="154">
        <f t="shared" si="68"/>
        <v>1.4925373134328401E-2</v>
      </c>
      <c r="AZ96" s="169">
        <f>AVERAGEIFS('WEEKLY DATA'!AZ$11:AZ$14576,'WEEKLY DATA'!$A$11:$A$14576,'MONTHLY DATA'!$A96,'WEEKLY DATA'!$B$11:$B$14576,'MONTHLY DATA'!$B96)</f>
        <v>206.25</v>
      </c>
      <c r="BA96" s="78">
        <f>AVERAGEIFS('WEEKLY DATA'!BA$11:BA$14576,'WEEKLY DATA'!$A$11:$A$14576,'MONTHLY DATA'!$A96,'WEEKLY DATA'!$B$11:$B$14576,'MONTHLY DATA'!$B96)</f>
        <v>216.25</v>
      </c>
      <c r="BB96" s="78">
        <f>AVERAGEIFS('WEEKLY DATA'!BB$11:BB$14576,'WEEKLY DATA'!$A$11:$A$14576,'MONTHLY DATA'!$A96,'WEEKLY DATA'!$B$11:$B$14576,'MONTHLY DATA'!$B96)</f>
        <v>211.25</v>
      </c>
      <c r="BC96" s="154">
        <f t="shared" si="69"/>
        <v>3.0487804878048808E-2</v>
      </c>
      <c r="BD96" s="169">
        <f>AVERAGEIFS('WEEKLY DATA'!BD$11:BD$14576,'WEEKLY DATA'!$A$11:$A$14576,'MONTHLY DATA'!$A96,'WEEKLY DATA'!$B$11:$B$14576,'MONTHLY DATA'!$B96)</f>
        <v>171.25</v>
      </c>
      <c r="BE96" s="78">
        <f>AVERAGEIFS('WEEKLY DATA'!BE$11:BE$14576,'WEEKLY DATA'!$A$11:$A$14576,'MONTHLY DATA'!$A96,'WEEKLY DATA'!$B$11:$B$14576,'MONTHLY DATA'!$B96)</f>
        <v>181.25</v>
      </c>
      <c r="BF96" s="78">
        <f>AVERAGEIFS('WEEKLY DATA'!BF$11:BF$14576,'WEEKLY DATA'!$A$11:$A$14576,'MONTHLY DATA'!$A96,'WEEKLY DATA'!$B$11:$B$14576,'MONTHLY DATA'!$B96)</f>
        <v>176.25</v>
      </c>
      <c r="BG96" s="154">
        <f t="shared" si="70"/>
        <v>3.6764705882353033E-2</v>
      </c>
      <c r="BH96" s="169">
        <f>AVERAGEIFS('WEEKLY DATA'!BH$11:BH$14576,'WEEKLY DATA'!$A$11:$A$14576,'MONTHLY DATA'!$A96,'WEEKLY DATA'!$B$11:$B$14576,'MONTHLY DATA'!$B96)</f>
        <v>236.25</v>
      </c>
      <c r="BI96" s="78">
        <f>AVERAGEIFS('WEEKLY DATA'!BI$11:BI$14576,'WEEKLY DATA'!$A$11:$A$14576,'MONTHLY DATA'!$A96,'WEEKLY DATA'!$B$11:$B$14576,'MONTHLY DATA'!$B96)</f>
        <v>246.25</v>
      </c>
      <c r="BJ96" s="78">
        <f>AVERAGEIFS('WEEKLY DATA'!BJ$11:BJ$14576,'WEEKLY DATA'!$A$11:$A$14576,'MONTHLY DATA'!$A96,'WEEKLY DATA'!$B$11:$B$14576,'MONTHLY DATA'!$B96)</f>
        <v>241.25</v>
      </c>
      <c r="BK96" s="154">
        <f t="shared" si="71"/>
        <v>2.659574468085113E-2</v>
      </c>
      <c r="BL96" s="169">
        <f>AVERAGEIFS('WEEKLY DATA'!BL$11:BL$14576,'WEEKLY DATA'!$A$11:$A$14576,'MONTHLY DATA'!$A96,'WEEKLY DATA'!$B$11:$B$14576,'MONTHLY DATA'!$B96)</f>
        <v>176.25</v>
      </c>
      <c r="BM96" s="78">
        <f>AVERAGEIFS('WEEKLY DATA'!BM$11:BM$14576,'WEEKLY DATA'!$A$11:$A$14576,'MONTHLY DATA'!$A96,'WEEKLY DATA'!$B$11:$B$14576,'MONTHLY DATA'!$B96)</f>
        <v>186.25</v>
      </c>
      <c r="BN96" s="78">
        <f>AVERAGEIFS('WEEKLY DATA'!BN$11:BN$14576,'WEEKLY DATA'!$A$11:$A$14576,'MONTHLY DATA'!$A96,'WEEKLY DATA'!$B$11:$B$14576,'MONTHLY DATA'!$B96)</f>
        <v>181.25</v>
      </c>
      <c r="BO96" s="154">
        <f t="shared" si="72"/>
        <v>3.5714285714285809E-2</v>
      </c>
      <c r="BP96" s="78">
        <f>AVERAGEIFS('WEEKLY DATA'!BP$11:BP$14576,'WEEKLY DATA'!$A$11:$A$14576,'MONTHLY DATA'!$A96,'WEEKLY DATA'!$B$11:$B$14576,'MONTHLY DATA'!$B96)</f>
        <v>251.25</v>
      </c>
      <c r="BQ96" s="78">
        <f>AVERAGEIFS('WEEKLY DATA'!BQ$11:BQ$14576,'WEEKLY DATA'!$A$11:$A$14576,'MONTHLY DATA'!$A96,'WEEKLY DATA'!$B$11:$B$14576,'MONTHLY DATA'!$B96)</f>
        <v>261.25</v>
      </c>
      <c r="BR96" s="78">
        <f>AVERAGEIFS('WEEKLY DATA'!BR$11:BR$14576,'WEEKLY DATA'!$A$11:$A$14576,'MONTHLY DATA'!$A96,'WEEKLY DATA'!$B$11:$B$14576,'MONTHLY DATA'!$B96)</f>
        <v>256.25</v>
      </c>
      <c r="BS96" s="154">
        <f t="shared" si="73"/>
        <v>3.7974683544303778E-2</v>
      </c>
      <c r="BT96" s="78">
        <f>AVERAGEIFS('WEEKLY DATA'!BT$11:BT$14576,'WEEKLY DATA'!$A$11:$A$14576,'MONTHLY DATA'!$A96,'WEEKLY DATA'!$B$11:$B$14576,'MONTHLY DATA'!$B96)</f>
        <v>216.25</v>
      </c>
      <c r="BU96" s="78">
        <f>AVERAGEIFS('WEEKLY DATA'!BU$11:BU$14576,'WEEKLY DATA'!$A$11:$A$14576,'MONTHLY DATA'!$A96,'WEEKLY DATA'!$B$11:$B$14576,'MONTHLY DATA'!$B96)</f>
        <v>226.25</v>
      </c>
      <c r="BV96" s="78">
        <f>AVERAGEIFS('WEEKLY DATA'!BV$11:BV$14576,'WEEKLY DATA'!$A$11:$A$14576,'MONTHLY DATA'!$A96,'WEEKLY DATA'!$B$11:$B$14576,'MONTHLY DATA'!$B96)</f>
        <v>221.25</v>
      </c>
      <c r="BW96" s="154">
        <f t="shared" si="74"/>
        <v>2.9069767441860517E-2</v>
      </c>
      <c r="BX96" s="78">
        <f>AVERAGEIFS('WEEKLY DATA'!BX$11:BX$14576,'WEEKLY DATA'!$A$11:$A$14576,'MONTHLY DATA'!$A96,'WEEKLY DATA'!$B$11:$B$14576,'MONTHLY DATA'!$B96)</f>
        <v>305</v>
      </c>
      <c r="BY96" s="78">
        <f>AVERAGEIFS('WEEKLY DATA'!BY$11:BY$14576,'WEEKLY DATA'!$A$11:$A$14576,'MONTHLY DATA'!$A96,'WEEKLY DATA'!$B$11:$B$14576,'MONTHLY DATA'!$B96)</f>
        <v>315</v>
      </c>
      <c r="BZ96" s="78">
        <f>AVERAGEIFS('WEEKLY DATA'!BZ$11:BZ$14576,'WEEKLY DATA'!$A$11:$A$14576,'MONTHLY DATA'!$A96,'WEEKLY DATA'!$B$11:$B$14576,'MONTHLY DATA'!$B96)</f>
        <v>310</v>
      </c>
      <c r="CA96" s="154">
        <f t="shared" si="75"/>
        <v>-1.5873015873015928E-2</v>
      </c>
      <c r="CB96" s="78">
        <f>AVERAGEIFS('WEEKLY DATA'!CB$11:CB$14576,'WEEKLY DATA'!$A$11:$A$14576,'MONTHLY DATA'!$A96,'WEEKLY DATA'!$B$11:$B$14576,'MONTHLY DATA'!$B96)</f>
        <v>385</v>
      </c>
      <c r="CC96" s="78">
        <f>AVERAGEIFS('WEEKLY DATA'!CC$11:CC$14576,'WEEKLY DATA'!$A$11:$A$14576,'MONTHLY DATA'!$A96,'WEEKLY DATA'!$B$11:$B$14576,'MONTHLY DATA'!$B96)</f>
        <v>395</v>
      </c>
      <c r="CD96" s="78">
        <f>AVERAGEIFS('WEEKLY DATA'!CD$11:CD$14576,'WEEKLY DATA'!$A$11:$A$14576,'MONTHLY DATA'!$A96,'WEEKLY DATA'!$B$11:$B$14576,'MONTHLY DATA'!$B96)</f>
        <v>390</v>
      </c>
      <c r="CE96" s="154">
        <f t="shared" si="76"/>
        <v>0</v>
      </c>
      <c r="CF96" s="78">
        <f>AVERAGEIFS('WEEKLY DATA'!CF$11:CF$14576,'WEEKLY DATA'!$A$11:$A$14576,'MONTHLY DATA'!$A96,'WEEKLY DATA'!$B$11:$B$14576,'MONTHLY DATA'!$B96)</f>
        <v>210</v>
      </c>
      <c r="CG96" s="78">
        <f>AVERAGEIFS('WEEKLY DATA'!CG$11:CG$14576,'WEEKLY DATA'!$A$11:$A$14576,'MONTHLY DATA'!$A96,'WEEKLY DATA'!$B$11:$B$14576,'MONTHLY DATA'!$B96)</f>
        <v>220</v>
      </c>
      <c r="CH96" s="78">
        <f>AVERAGEIFS('WEEKLY DATA'!CH$11:CH$14576,'WEEKLY DATA'!$A$11:$A$14576,'MONTHLY DATA'!$A96,'WEEKLY DATA'!$B$11:$B$14576,'MONTHLY DATA'!$B96)</f>
        <v>215</v>
      </c>
      <c r="CI96" s="154">
        <f t="shared" si="77"/>
        <v>5.8479532163742132E-3</v>
      </c>
      <c r="CJ96" s="78">
        <f>AVERAGEIFS('WEEKLY DATA'!CJ$11:CJ$14576,'WEEKLY DATA'!$A$11:$A$14576,'MONTHLY DATA'!$A96,'WEEKLY DATA'!$B$11:$B$14576,'MONTHLY DATA'!$B96)</f>
        <v>173.75</v>
      </c>
      <c r="CK96" s="78">
        <f>AVERAGEIFS('WEEKLY DATA'!CK$11:CK$14576,'WEEKLY DATA'!$A$11:$A$14576,'MONTHLY DATA'!$A96,'WEEKLY DATA'!$B$11:$B$14576,'MONTHLY DATA'!$B96)</f>
        <v>183.75</v>
      </c>
      <c r="CL96" s="78">
        <f>AVERAGEIFS('WEEKLY DATA'!CL$11:CL$14576,'WEEKLY DATA'!$A$11:$A$14576,'MONTHLY DATA'!$A96,'WEEKLY DATA'!$B$11:$B$14576,'MONTHLY DATA'!$B96)</f>
        <v>178.75</v>
      </c>
      <c r="CM96" s="154">
        <f t="shared" si="78"/>
        <v>1.0600706713780994E-2</v>
      </c>
      <c r="CN96" s="78">
        <f>AVERAGEIFS('WEEKLY DATA'!CN$11:CN$14576,'WEEKLY DATA'!$A$11:$A$14576,'MONTHLY DATA'!$A96,'WEEKLY DATA'!$B$11:$B$14576,'MONTHLY DATA'!$B96)</f>
        <v>270</v>
      </c>
      <c r="CO96" s="78">
        <f>AVERAGEIFS('WEEKLY DATA'!CO$11:CO$14576,'WEEKLY DATA'!$A$11:$A$14576,'MONTHLY DATA'!$A96,'WEEKLY DATA'!$B$11:$B$14576,'MONTHLY DATA'!$B96)</f>
        <v>280</v>
      </c>
      <c r="CP96" s="78">
        <f>AVERAGEIFS('WEEKLY DATA'!CP$11:CP$14576,'WEEKLY DATA'!$A$11:$A$14576,'MONTHLY DATA'!$A96,'WEEKLY DATA'!$B$11:$B$14576,'MONTHLY DATA'!$B96)</f>
        <v>275</v>
      </c>
      <c r="CQ96" s="154">
        <f t="shared" si="79"/>
        <v>-1.7857142857142905E-2</v>
      </c>
      <c r="CR96" s="78">
        <f>AVERAGEIFS('WEEKLY DATA'!CR$11:CR$14576,'WEEKLY DATA'!$A$11:$A$14576,'MONTHLY DATA'!$A96,'WEEKLY DATA'!$B$11:$B$14576,'MONTHLY DATA'!$B96)</f>
        <v>345</v>
      </c>
      <c r="CS96" s="78">
        <f>AVERAGEIFS('WEEKLY DATA'!CS$11:CS$14576,'WEEKLY DATA'!$A$11:$A$14576,'MONTHLY DATA'!$A96,'WEEKLY DATA'!$B$11:$B$14576,'MONTHLY DATA'!$B96)</f>
        <v>355</v>
      </c>
      <c r="CT96" s="78">
        <f>AVERAGEIFS('WEEKLY DATA'!CT$11:CT$14576,'WEEKLY DATA'!$A$11:$A$14576,'MONTHLY DATA'!$A96,'WEEKLY DATA'!$B$11:$B$14576,'MONTHLY DATA'!$B96)</f>
        <v>350</v>
      </c>
      <c r="CU96" s="154">
        <f t="shared" si="80"/>
        <v>-7.0921985815602939E-3</v>
      </c>
      <c r="CV96" s="169">
        <f>AVERAGEIFS('WEEKLY DATA'!CV$11:CV$14576,'WEEKLY DATA'!$A$11:$A$14576,'MONTHLY DATA'!$A96,'WEEKLY DATA'!$B$11:$B$14576,'MONTHLY DATA'!$B96)</f>
        <v>243.75</v>
      </c>
      <c r="CW96" s="78">
        <f>AVERAGEIFS('WEEKLY DATA'!CW$11:CW$14576,'WEEKLY DATA'!$A$11:$A$14576,'MONTHLY DATA'!$A96,'WEEKLY DATA'!$B$11:$B$14576,'MONTHLY DATA'!$B96)</f>
        <v>253.75</v>
      </c>
      <c r="CX96" s="78">
        <f>AVERAGEIFS('WEEKLY DATA'!CX$11:CX$14576,'WEEKLY DATA'!$A$11:$A$14576,'MONTHLY DATA'!$A96,'WEEKLY DATA'!$B$11:$B$14576,'MONTHLY DATA'!$B96)</f>
        <v>248.75</v>
      </c>
      <c r="CY96" s="154">
        <f t="shared" si="81"/>
        <v>2.5188916876575096E-3</v>
      </c>
      <c r="CZ96" s="169">
        <f>AVERAGEIFS('WEEKLY DATA'!CZ$11:CZ$14576,'WEEKLY DATA'!$A$11:$A$14576,'MONTHLY DATA'!$A96,'WEEKLY DATA'!$B$11:$B$14576,'MONTHLY DATA'!$B96)</f>
        <v>207.5</v>
      </c>
      <c r="DA96" s="78">
        <f>AVERAGEIFS('WEEKLY DATA'!DA$11:DA$14576,'WEEKLY DATA'!$A$11:$A$14576,'MONTHLY DATA'!$A96,'WEEKLY DATA'!$B$11:$B$14576,'MONTHLY DATA'!$B96)</f>
        <v>217.5</v>
      </c>
      <c r="DB96" s="78">
        <f>AVERAGEIFS('WEEKLY DATA'!DB$11:DB$14576,'WEEKLY DATA'!$A$11:$A$14576,'MONTHLY DATA'!$A96,'WEEKLY DATA'!$B$11:$B$14576,'MONTHLY DATA'!$B96)</f>
        <v>212.5</v>
      </c>
      <c r="DC96" s="154">
        <f t="shared" si="82"/>
        <v>5.9171597633136397E-3</v>
      </c>
      <c r="DD96" s="78">
        <f>AVERAGEIFS('WEEKLY DATA'!DD$11:DD$14576,'WEEKLY DATA'!$A$11:$A$14576,'MONTHLY DATA'!$A96,'WEEKLY DATA'!$B$11:$B$14576,'MONTHLY DATA'!$B96)</f>
        <v>305</v>
      </c>
      <c r="DE96" s="78">
        <f>AVERAGEIFS('WEEKLY DATA'!DE$11:DE$14576,'WEEKLY DATA'!$A$11:$A$14576,'MONTHLY DATA'!$A96,'WEEKLY DATA'!$B$11:$B$14576,'MONTHLY DATA'!$B96)</f>
        <v>315</v>
      </c>
      <c r="DF96" s="78">
        <f>AVERAGEIFS('WEEKLY DATA'!DF$11:DF$14576,'WEEKLY DATA'!$A$11:$A$14576,'MONTHLY DATA'!$A96,'WEEKLY DATA'!$B$11:$B$14576,'MONTHLY DATA'!$B96)</f>
        <v>310</v>
      </c>
      <c r="DG96" s="154">
        <f t="shared" si="83"/>
        <v>-1.5873015873015928E-2</v>
      </c>
      <c r="DH96" s="78">
        <f>AVERAGEIFS('WEEKLY DATA'!DH$11:DH$14576,'WEEKLY DATA'!$A$11:$A$14576,'MONTHLY DATA'!$A96,'WEEKLY DATA'!$B$11:$B$14576,'MONTHLY DATA'!$B96)</f>
        <v>360</v>
      </c>
      <c r="DI96" s="78">
        <f>AVERAGEIFS('WEEKLY DATA'!DI$11:DI$14576,'WEEKLY DATA'!$A$11:$A$14576,'MONTHLY DATA'!$A96,'WEEKLY DATA'!$B$11:$B$14576,'MONTHLY DATA'!$B96)</f>
        <v>370</v>
      </c>
      <c r="DJ96" s="78">
        <f>AVERAGEIFS('WEEKLY DATA'!DJ$11:DJ$14576,'WEEKLY DATA'!$A$11:$A$14576,'MONTHLY DATA'!$A96,'WEEKLY DATA'!$B$11:$B$14576,'MONTHLY DATA'!$B96)</f>
        <v>365</v>
      </c>
      <c r="DK96" s="154">
        <f t="shared" si="84"/>
        <v>1.919720767888311E-2</v>
      </c>
      <c r="DL96" s="169">
        <f>AVERAGEIFS('WEEKLY DATA'!DL$11:DL$14576,'WEEKLY DATA'!$A$11:$A$14576,'MONTHLY DATA'!$A96,'WEEKLY DATA'!$B$11:$B$14576,'MONTHLY DATA'!$B96)</f>
        <v>213.75</v>
      </c>
      <c r="DM96" s="78">
        <f>AVERAGEIFS('WEEKLY DATA'!DM$11:DM$14576,'WEEKLY DATA'!$A$11:$A$14576,'MONTHLY DATA'!$A96,'WEEKLY DATA'!$B$11:$B$14576,'MONTHLY DATA'!$B96)</f>
        <v>223.75</v>
      </c>
      <c r="DN96" s="78">
        <f>AVERAGEIFS('WEEKLY DATA'!DN$11:DN$14576,'WEEKLY DATA'!$A$11:$A$14576,'MONTHLY DATA'!$A96,'WEEKLY DATA'!$B$11:$B$14576,'MONTHLY DATA'!$B96)</f>
        <v>218.75</v>
      </c>
      <c r="DO96" s="154">
        <f t="shared" si="85"/>
        <v>2.8653295128939771E-3</v>
      </c>
      <c r="DP96" s="78">
        <f>AVERAGEIFS('WEEKLY DATA'!DP$11:DP$14576,'WEEKLY DATA'!$A$11:$A$14576,'MONTHLY DATA'!$A96,'WEEKLY DATA'!$B$11:$B$14576,'MONTHLY DATA'!$B96)</f>
        <v>177.5</v>
      </c>
      <c r="DQ96" s="78">
        <f>AVERAGEIFS('WEEKLY DATA'!DQ$11:DQ$14576,'WEEKLY DATA'!$A$11:$A$14576,'MONTHLY DATA'!$A96,'WEEKLY DATA'!$B$11:$B$14576,'MONTHLY DATA'!$B96)</f>
        <v>187.5</v>
      </c>
      <c r="DR96" s="78">
        <f>AVERAGEIFS('WEEKLY DATA'!DR$11:DR$14576,'WEEKLY DATA'!$A$11:$A$14576,'MONTHLY DATA'!$A96,'WEEKLY DATA'!$B$11:$B$14576,'MONTHLY DATA'!$B96)</f>
        <v>182.5</v>
      </c>
      <c r="DS96" s="154">
        <f t="shared" si="86"/>
        <v>6.8965517241379448E-3</v>
      </c>
      <c r="DT96" s="78">
        <f>AVERAGEIFS('WEEKLY DATA'!DT$11:DT$14576,'WEEKLY DATA'!$A$11:$A$14576,'MONTHLY DATA'!$A96,'WEEKLY DATA'!$B$11:$B$14576,'MONTHLY DATA'!$B96)</f>
        <v>315</v>
      </c>
      <c r="DU96" s="78">
        <f>AVERAGEIFS('WEEKLY DATA'!DU$11:DU$14576,'WEEKLY DATA'!$A$11:$A$14576,'MONTHLY DATA'!$A96,'WEEKLY DATA'!$B$11:$B$14576,'MONTHLY DATA'!$B96)</f>
        <v>325</v>
      </c>
      <c r="DV96" s="78">
        <f>AVERAGEIFS('WEEKLY DATA'!DV$11:DV$14576,'WEEKLY DATA'!$A$11:$A$14576,'MONTHLY DATA'!$A96,'WEEKLY DATA'!$B$11:$B$14576,'MONTHLY DATA'!$B96)</f>
        <v>320</v>
      </c>
      <c r="DW96" s="154">
        <f t="shared" si="87"/>
        <v>-1.538461538461533E-2</v>
      </c>
      <c r="DX96" s="78">
        <f>AVERAGEIFS('WEEKLY DATA'!DX$11:DX$14576,'WEEKLY DATA'!$A$11:$A$14576,'MONTHLY DATA'!$A96,'WEEKLY DATA'!$B$11:$B$14576,'MONTHLY DATA'!$B96)</f>
        <v>370</v>
      </c>
      <c r="DY96" s="78">
        <f>AVERAGEIFS('WEEKLY DATA'!DY$11:DY$14576,'WEEKLY DATA'!$A$11:$A$14576,'MONTHLY DATA'!$A96,'WEEKLY DATA'!$B$11:$B$14576,'MONTHLY DATA'!$B96)</f>
        <v>380</v>
      </c>
      <c r="DZ96" s="78">
        <f>AVERAGEIFS('WEEKLY DATA'!DZ$11:DZ$14576,'WEEKLY DATA'!$A$11:$A$14576,'MONTHLY DATA'!$A96,'WEEKLY DATA'!$B$11:$B$14576,'MONTHLY DATA'!$B96)</f>
        <v>375</v>
      </c>
      <c r="EA96" s="154">
        <f t="shared" si="88"/>
        <v>1.8675721561969505E-2</v>
      </c>
      <c r="EB96" s="78">
        <f>AVERAGEIFS('WEEKLY DATA'!EB$11:EB$14576,'WEEKLY DATA'!$A$11:$A$14576,'MONTHLY DATA'!$A96,'WEEKLY DATA'!$B$11:$B$14576,'MONTHLY DATA'!$B96)</f>
        <v>211.25</v>
      </c>
      <c r="EC96" s="78">
        <f>AVERAGEIFS('WEEKLY DATA'!EC$11:EC$14576,'WEEKLY DATA'!$A$11:$A$14576,'MONTHLY DATA'!$A96,'WEEKLY DATA'!$B$11:$B$14576,'MONTHLY DATA'!$B96)</f>
        <v>221.25</v>
      </c>
      <c r="ED96" s="78">
        <f>AVERAGEIFS('WEEKLY DATA'!ED$11:ED$14576,'WEEKLY DATA'!$A$11:$A$14576,'MONTHLY DATA'!$A96,'WEEKLY DATA'!$B$11:$B$14576,'MONTHLY DATA'!$B96)</f>
        <v>216.25</v>
      </c>
      <c r="EE96" s="154">
        <f t="shared" si="89"/>
        <v>-8.5959885386819312E-3</v>
      </c>
      <c r="EF96" s="169">
        <f>AVERAGEIFS('WEEKLY DATA'!EF$11:EF$14576,'WEEKLY DATA'!$A$11:$A$14576,'MONTHLY DATA'!$A96,'WEEKLY DATA'!$B$11:$B$14576,'MONTHLY DATA'!$B96)</f>
        <v>175</v>
      </c>
      <c r="EG96" s="78">
        <f>AVERAGEIFS('WEEKLY DATA'!EG$11:EG$14576,'WEEKLY DATA'!$A$11:$A$14576,'MONTHLY DATA'!$A96,'WEEKLY DATA'!$B$11:$B$14576,'MONTHLY DATA'!$B96)</f>
        <v>185</v>
      </c>
      <c r="EH96" s="78">
        <f>AVERAGEIFS('WEEKLY DATA'!EH$11:EH$14576,'WEEKLY DATA'!$A$11:$A$14576,'MONTHLY DATA'!$A96,'WEEKLY DATA'!$B$11:$B$14576,'MONTHLY DATA'!$B96)</f>
        <v>180</v>
      </c>
      <c r="EI96" s="154">
        <f t="shared" si="90"/>
        <v>-6.8965517241379448E-3</v>
      </c>
      <c r="EJ96" s="78">
        <f>AVERAGEIFS('WEEKLY DATA'!EJ$11:EJ$14576,'WEEKLY DATA'!$A$11:$A$14576,'MONTHLY DATA'!$A96,'WEEKLY DATA'!$B$11:$B$14576,'MONTHLY DATA'!$B96)</f>
        <v>335</v>
      </c>
      <c r="EK96" s="78">
        <f>AVERAGEIFS('WEEKLY DATA'!EK$11:EK$14576,'WEEKLY DATA'!$A$11:$A$14576,'MONTHLY DATA'!$A96,'WEEKLY DATA'!$B$11:$B$14576,'MONTHLY DATA'!$B96)</f>
        <v>345</v>
      </c>
      <c r="EL96" s="78">
        <f>AVERAGEIFS('WEEKLY DATA'!EL$11:EL$14576,'WEEKLY DATA'!$A$11:$A$14576,'MONTHLY DATA'!$A96,'WEEKLY DATA'!$B$11:$B$14576,'MONTHLY DATA'!$B96)</f>
        <v>340</v>
      </c>
      <c r="EM96" s="154">
        <f t="shared" si="91"/>
        <v>-1.4492753623188359E-2</v>
      </c>
      <c r="EN96" s="78">
        <f>AVERAGEIFS('WEEKLY DATA'!EN$11:EN$14576,'WEEKLY DATA'!$A$11:$A$14576,'MONTHLY DATA'!$A96,'WEEKLY DATA'!$B$11:$B$14576,'MONTHLY DATA'!$B96)</f>
        <v>395</v>
      </c>
      <c r="EO96" s="78">
        <f>AVERAGEIFS('WEEKLY DATA'!EO$11:EO$14576,'WEEKLY DATA'!$A$11:$A$14576,'MONTHLY DATA'!$A96,'WEEKLY DATA'!$B$11:$B$14576,'MONTHLY DATA'!$B96)</f>
        <v>405</v>
      </c>
      <c r="EP96" s="78">
        <f>AVERAGEIFS('WEEKLY DATA'!EP$11:EP$14576,'WEEKLY DATA'!$A$11:$A$14576,'MONTHLY DATA'!$A96,'WEEKLY DATA'!$B$11:$B$14576,'MONTHLY DATA'!$B96)</f>
        <v>400</v>
      </c>
      <c r="EQ96" s="154">
        <f t="shared" si="92"/>
        <v>1.7488076311605649E-2</v>
      </c>
      <c r="ER96" s="78">
        <f>AVERAGEIFS('WEEKLY DATA'!ER$11:ER$14576,'WEEKLY DATA'!$A$11:$A$14576,'MONTHLY DATA'!$A96,'WEEKLY DATA'!$B$11:$B$14576,'MONTHLY DATA'!$B96)</f>
        <v>200</v>
      </c>
      <c r="ES96" s="78">
        <f>AVERAGEIFS('WEEKLY DATA'!ES$11:ES$14576,'WEEKLY DATA'!$A$11:$A$14576,'MONTHLY DATA'!$A96,'WEEKLY DATA'!$B$11:$B$14576,'MONTHLY DATA'!$B96)</f>
        <v>210</v>
      </c>
      <c r="ET96" s="78">
        <f>AVERAGEIFS('WEEKLY DATA'!ET$11:ET$14576,'WEEKLY DATA'!$A$11:$A$14576,'MONTHLY DATA'!$A96,'WEEKLY DATA'!$B$11:$B$14576,'MONTHLY DATA'!$B96)</f>
        <v>205</v>
      </c>
      <c r="EU96" s="154">
        <f t="shared" si="93"/>
        <v>-1.7964071856287456E-2</v>
      </c>
      <c r="EV96" s="78">
        <f>AVERAGEIFS('WEEKLY DATA'!EV$11:EV$14576,'WEEKLY DATA'!$A$11:$A$14576,'MONTHLY DATA'!$A96,'WEEKLY DATA'!$B$11:$B$14576,'MONTHLY DATA'!$B96)</f>
        <v>165</v>
      </c>
      <c r="EW96" s="78">
        <f>AVERAGEIFS('WEEKLY DATA'!EW$11:EW$14576,'WEEKLY DATA'!$A$11:$A$14576,'MONTHLY DATA'!$A96,'WEEKLY DATA'!$B$11:$B$14576,'MONTHLY DATA'!$B96)</f>
        <v>175</v>
      </c>
      <c r="EX96" s="78">
        <f>AVERAGEIFS('WEEKLY DATA'!EX$11:EX$14576,'WEEKLY DATA'!$A$11:$A$14576,'MONTHLY DATA'!$A96,'WEEKLY DATA'!$B$11:$B$14576,'MONTHLY DATA'!$B96)</f>
        <v>170</v>
      </c>
      <c r="EY96" s="154">
        <f t="shared" si="94"/>
        <v>3.8167938931297662E-2</v>
      </c>
      <c r="EZ96" s="78">
        <f>AVERAGEIFS('WEEKLY DATA'!EZ$11:EZ$14576,'WEEKLY DATA'!$A$11:$A$14576,'MONTHLY DATA'!$A96,'WEEKLY DATA'!$B$11:$B$14576,'MONTHLY DATA'!$B96)</f>
        <v>295</v>
      </c>
      <c r="FA96" s="78">
        <f>AVERAGEIFS('WEEKLY DATA'!FA$11:FA$14576,'WEEKLY DATA'!$A$11:$A$14576,'MONTHLY DATA'!$A96,'WEEKLY DATA'!$B$11:$B$14576,'MONTHLY DATA'!$B96)</f>
        <v>305</v>
      </c>
      <c r="FB96" s="78">
        <f>AVERAGEIFS('WEEKLY DATA'!FB$11:FB$14576,'WEEKLY DATA'!$A$11:$A$14576,'MONTHLY DATA'!$A96,'WEEKLY DATA'!$B$11:$B$14576,'MONTHLY DATA'!$B96)</f>
        <v>300</v>
      </c>
      <c r="FC96" s="154">
        <f t="shared" si="95"/>
        <v>-1.6393442622950838E-2</v>
      </c>
      <c r="FD96" s="78">
        <f>AVERAGEIFS('WEEKLY DATA'!FD$11:FD$14576,'WEEKLY DATA'!$A$11:$A$14576,'MONTHLY DATA'!$A96,'WEEKLY DATA'!$B$11:$B$14576,'MONTHLY DATA'!$B96)</f>
        <v>400</v>
      </c>
      <c r="FE96" s="78">
        <f>AVERAGEIFS('WEEKLY DATA'!FE$11:FE$14576,'WEEKLY DATA'!$A$11:$A$14576,'MONTHLY DATA'!$A96,'WEEKLY DATA'!$B$11:$B$14576,'MONTHLY DATA'!$B96)</f>
        <v>410</v>
      </c>
      <c r="FF96" s="78">
        <f>AVERAGEIFS('WEEKLY DATA'!FF$11:FF$14576,'WEEKLY DATA'!$A$11:$A$14576,'MONTHLY DATA'!$A96,'WEEKLY DATA'!$B$11:$B$14576,'MONTHLY DATA'!$B96)</f>
        <v>405</v>
      </c>
      <c r="FG96" s="154">
        <f t="shared" si="96"/>
        <v>-6.1349693251533388E-3</v>
      </c>
      <c r="FH96" s="78">
        <f>AVERAGEIFS('WEEKLY DATA'!FH$11:FH$14576,'WEEKLY DATA'!$A$11:$A$14576,'MONTHLY DATA'!$A96,'WEEKLY DATA'!$B$11:$B$14576,'MONTHLY DATA'!$B96)</f>
        <v>250</v>
      </c>
      <c r="FI96" s="78">
        <f>AVERAGEIFS('WEEKLY DATA'!FI$11:FI$14576,'WEEKLY DATA'!$A$11:$A$14576,'MONTHLY DATA'!$A96,'WEEKLY DATA'!$B$11:$B$14576,'MONTHLY DATA'!$B96)</f>
        <v>260</v>
      </c>
      <c r="FJ96" s="78">
        <f>AVERAGEIFS('WEEKLY DATA'!FJ$11:FJ$14576,'WEEKLY DATA'!$A$11:$A$14576,'MONTHLY DATA'!$A96,'WEEKLY DATA'!$B$11:$B$14576,'MONTHLY DATA'!$B96)</f>
        <v>255</v>
      </c>
      <c r="FK96" s="154">
        <f t="shared" si="97"/>
        <v>1.7456359102244301E-2</v>
      </c>
      <c r="FL96" s="169">
        <f>AVERAGEIFS('WEEKLY DATA'!FL$11:FL$14576,'WEEKLY DATA'!$A$11:$A$14576,'MONTHLY DATA'!$A96,'WEEKLY DATA'!$B$11:$B$14576,'MONTHLY DATA'!$B96)</f>
        <v>216.25</v>
      </c>
      <c r="FM96" s="78">
        <f>AVERAGEIFS('WEEKLY DATA'!FM$11:FM$14576,'WEEKLY DATA'!$A$11:$A$14576,'MONTHLY DATA'!$A96,'WEEKLY DATA'!$B$11:$B$14576,'MONTHLY DATA'!$B96)</f>
        <v>226.25</v>
      </c>
      <c r="FN96" s="78">
        <f>AVERAGEIFS('WEEKLY DATA'!FN$11:FN$14576,'WEEKLY DATA'!$A$11:$A$14576,'MONTHLY DATA'!$A96,'WEEKLY DATA'!$B$11:$B$14576,'MONTHLY DATA'!$B96)</f>
        <v>221.25</v>
      </c>
      <c r="FO96" s="154">
        <f t="shared" si="98"/>
        <v>2.9069767441860517E-2</v>
      </c>
      <c r="FP96" s="78">
        <f>AVERAGEIFS('WEEKLY DATA'!FP$11:FP$14576,'WEEKLY DATA'!$A$11:$A$14576,'MONTHLY DATA'!$A96,'WEEKLY DATA'!$B$11:$B$14576,'MONTHLY DATA'!$B96)</f>
        <v>232.5</v>
      </c>
      <c r="FQ96" s="78">
        <f>AVERAGEIFS('WEEKLY DATA'!FQ$11:FQ$14576,'WEEKLY DATA'!$A$11:$A$14576,'MONTHLY DATA'!$A96,'WEEKLY DATA'!$B$11:$B$14576,'MONTHLY DATA'!$B96)</f>
        <v>242.5</v>
      </c>
      <c r="FR96" s="78">
        <f>AVERAGEIFS('WEEKLY DATA'!FR$11:FR$14576,'WEEKLY DATA'!$A$11:$A$14576,'MONTHLY DATA'!$A96,'WEEKLY DATA'!$B$11:$B$14576,'MONTHLY DATA'!$B96)</f>
        <v>237.5</v>
      </c>
      <c r="FS96" s="154">
        <f t="shared" si="99"/>
        <v>1.0638297872340496E-2</v>
      </c>
      <c r="FT96" s="78">
        <f>AVERAGEIFS('WEEKLY DATA'!FT$11:FT$14576,'WEEKLY DATA'!$A$11:$A$14576,'MONTHLY DATA'!$A96,'WEEKLY DATA'!$B$11:$B$14576,'MONTHLY DATA'!$B96)</f>
        <v>183.75</v>
      </c>
      <c r="FU96" s="78">
        <f>AVERAGEIFS('WEEKLY DATA'!FU$11:FU$14576,'WEEKLY DATA'!$A$11:$A$14576,'MONTHLY DATA'!$A96,'WEEKLY DATA'!$B$11:$B$14576,'MONTHLY DATA'!$B96)</f>
        <v>193.75</v>
      </c>
      <c r="FV96" s="78">
        <f>AVERAGEIFS('WEEKLY DATA'!FV$11:FV$14576,'WEEKLY DATA'!$A$11:$A$14576,'MONTHLY DATA'!$A96,'WEEKLY DATA'!$B$11:$B$14576,'MONTHLY DATA'!$B96)</f>
        <v>188.75</v>
      </c>
      <c r="FW96" s="154">
        <f t="shared" si="100"/>
        <v>-5.031446540880502E-2</v>
      </c>
      <c r="FX96" s="78">
        <f>AVERAGEIFS('WEEKLY DATA'!FX$11:FX$14576,'WEEKLY DATA'!$A$11:$A$14576,'MONTHLY DATA'!$A96,'WEEKLY DATA'!$B$11:$B$14576,'MONTHLY DATA'!$B96)</f>
        <v>251.25</v>
      </c>
      <c r="FY96" s="78">
        <f>AVERAGEIFS('WEEKLY DATA'!FY$11:FY$14576,'WEEKLY DATA'!$A$11:$A$14576,'MONTHLY DATA'!$A96,'WEEKLY DATA'!$B$11:$B$14576,'MONTHLY DATA'!$B96)</f>
        <v>261.25</v>
      </c>
      <c r="FZ96" s="78">
        <f>AVERAGEIFS('WEEKLY DATA'!FZ$11:FZ$14576,'WEEKLY DATA'!$A$11:$A$14576,'MONTHLY DATA'!$A96,'WEEKLY DATA'!$B$11:$B$14576,'MONTHLY DATA'!$B96)</f>
        <v>256.25</v>
      </c>
      <c r="GA96" s="154">
        <f t="shared" si="101"/>
        <v>3.7974683544303778E-2</v>
      </c>
      <c r="GB96" s="78">
        <f>AVERAGEIFS('WEEKLY DATA'!GB$11:GB$14576,'WEEKLY DATA'!$A$11:$A$14576,'MONTHLY DATA'!$A96,'WEEKLY DATA'!$B$11:$B$14576,'MONTHLY DATA'!$B96)</f>
        <v>273.75</v>
      </c>
      <c r="GC96" s="78">
        <f>AVERAGEIFS('WEEKLY DATA'!GC$11:GC$14576,'WEEKLY DATA'!$A$11:$A$14576,'MONTHLY DATA'!$A96,'WEEKLY DATA'!$B$11:$B$14576,'MONTHLY DATA'!$B96)</f>
        <v>283.75</v>
      </c>
      <c r="GD96" s="78">
        <f>AVERAGEIFS('WEEKLY DATA'!GD$11:GD$14576,'WEEKLY DATA'!$A$11:$A$14576,'MONTHLY DATA'!$A96,'WEEKLY DATA'!$B$11:$B$14576,'MONTHLY DATA'!$B96)</f>
        <v>278.75</v>
      </c>
      <c r="GE96" s="154">
        <f t="shared" si="102"/>
        <v>2.2471910112360494E-3</v>
      </c>
      <c r="GF96" s="169">
        <f>AVERAGEIFS('WEEKLY DATA'!GF$11:GF$14576,'WEEKLY DATA'!$A$11:$A$14576,'MONTHLY DATA'!$A96,'WEEKLY DATA'!$B$11:$B$14576,'MONTHLY DATA'!$B96)</f>
        <v>247.5</v>
      </c>
      <c r="GG96" s="78">
        <f>AVERAGEIFS('WEEKLY DATA'!GG$11:GG$14576,'WEEKLY DATA'!$A$11:$A$14576,'MONTHLY DATA'!$A96,'WEEKLY DATA'!$B$11:$B$14576,'MONTHLY DATA'!$B96)</f>
        <v>257.5</v>
      </c>
      <c r="GH96" s="78">
        <f>AVERAGEIFS('WEEKLY DATA'!GH$11:GH$14576,'WEEKLY DATA'!$A$11:$A$14576,'MONTHLY DATA'!$A96,'WEEKLY DATA'!$B$11:$B$14576,'MONTHLY DATA'!$B96)</f>
        <v>252.5</v>
      </c>
      <c r="GI96" s="154">
        <f t="shared" si="103"/>
        <v>2.2784810126582178E-2</v>
      </c>
      <c r="GJ96" s="78">
        <f>AVERAGEIFS('WEEKLY DATA'!GJ$11:GJ$14576,'WEEKLY DATA'!$A$11:$A$14576,'MONTHLY DATA'!$A96,'WEEKLY DATA'!$B$11:$B$14576,'MONTHLY DATA'!$B96)</f>
        <v>325</v>
      </c>
      <c r="GK96" s="78">
        <f>AVERAGEIFS('WEEKLY DATA'!GK$11:GK$14576,'WEEKLY DATA'!$A$11:$A$14576,'MONTHLY DATA'!$A96,'WEEKLY DATA'!$B$11:$B$14576,'MONTHLY DATA'!$B96)</f>
        <v>335</v>
      </c>
      <c r="GL96" s="78">
        <f>AVERAGEIFS('WEEKLY DATA'!GL$11:GL$14576,'WEEKLY DATA'!$A$11:$A$14576,'MONTHLY DATA'!$A96,'WEEKLY DATA'!$B$11:$B$14576,'MONTHLY DATA'!$B96)</f>
        <v>330</v>
      </c>
      <c r="GM96" s="154">
        <f t="shared" si="104"/>
        <v>-1.4925373134328401E-2</v>
      </c>
      <c r="GN96" s="78">
        <f>AVERAGEIFS('WEEKLY DATA'!GN$11:GN$14576,'WEEKLY DATA'!$A$11:$A$14576,'MONTHLY DATA'!$A96,'WEEKLY DATA'!$B$11:$B$14576,'MONTHLY DATA'!$B96)</f>
        <v>400</v>
      </c>
      <c r="GO96" s="78">
        <f>AVERAGEIFS('WEEKLY DATA'!GO$11:GO$14576,'WEEKLY DATA'!$A$11:$A$14576,'MONTHLY DATA'!$A96,'WEEKLY DATA'!$B$11:$B$14576,'MONTHLY DATA'!$B96)</f>
        <v>410</v>
      </c>
      <c r="GP96" s="78">
        <f>AVERAGEIFS('WEEKLY DATA'!GP$11:GP$14576,'WEEKLY DATA'!$A$11:$A$14576,'MONTHLY DATA'!$A96,'WEEKLY DATA'!$B$11:$B$14576,'MONTHLY DATA'!$B96)</f>
        <v>405</v>
      </c>
      <c r="GQ96" s="154">
        <f t="shared" si="105"/>
        <v>1.7268445839874413E-2</v>
      </c>
      <c r="GR96" s="78"/>
    </row>
    <row r="97" spans="1:200" ht="15.75" x14ac:dyDescent="0.25">
      <c r="A97">
        <f t="shared" si="55"/>
        <v>3</v>
      </c>
      <c r="B97">
        <f t="shared" si="56"/>
        <v>2017</v>
      </c>
      <c r="C97" s="86">
        <v>42795</v>
      </c>
      <c r="D97" s="78">
        <f>AVERAGEIFS('WEEKLY DATA'!D$11:D$14576,'WEEKLY DATA'!$A$11:$A$14576,'MONTHLY DATA'!$A97,'WEEKLY DATA'!$B$11:$B$14576,'MONTHLY DATA'!$B97)</f>
        <v>276</v>
      </c>
      <c r="E97" s="78">
        <f>AVERAGEIFS('WEEKLY DATA'!E$11:E$14576,'WEEKLY DATA'!$A$11:$A$14576,'MONTHLY DATA'!$A97,'WEEKLY DATA'!$B$11:$B$14576,'MONTHLY DATA'!$B97)</f>
        <v>286</v>
      </c>
      <c r="F97" s="78">
        <f>AVERAGEIFS('WEEKLY DATA'!F$11:F$14576,'WEEKLY DATA'!$A$11:$A$14576,'MONTHLY DATA'!$A97,'WEEKLY DATA'!$B$11:$B$14576,'MONTHLY DATA'!$B97)</f>
        <v>281</v>
      </c>
      <c r="G97" s="154">
        <f t="shared" si="57"/>
        <v>5.0467289719626107E-2</v>
      </c>
      <c r="H97" s="169">
        <f>AVERAGEIFS('WEEKLY DATA'!H$11:H$14576,'WEEKLY DATA'!$A$11:$A$14576,'MONTHLY DATA'!$A97,'WEEKLY DATA'!$B$11:$B$14576,'MONTHLY DATA'!$B97)</f>
        <v>368</v>
      </c>
      <c r="I97" s="78">
        <f>AVERAGEIFS('WEEKLY DATA'!I$11:I$14576,'WEEKLY DATA'!$A$11:$A$14576,'MONTHLY DATA'!$A97,'WEEKLY DATA'!$B$11:$B$14576,'MONTHLY DATA'!$B97)</f>
        <v>378</v>
      </c>
      <c r="J97" s="78">
        <f>AVERAGEIFS('WEEKLY DATA'!J$11:J$14576,'WEEKLY DATA'!$A$11:$A$14576,'MONTHLY DATA'!$A97,'WEEKLY DATA'!$B$11:$B$14576,'MONTHLY DATA'!$B97)</f>
        <v>373</v>
      </c>
      <c r="K97" s="154">
        <f t="shared" si="58"/>
        <v>3.9721254355400637E-2</v>
      </c>
      <c r="L97" s="169">
        <f>AVERAGEIFS('WEEKLY DATA'!L$11:L$14576,'WEEKLY DATA'!$A$11:$A$14576,'MONTHLY DATA'!$A97,'WEEKLY DATA'!$B$11:$B$14576,'MONTHLY DATA'!$B97)</f>
        <v>310</v>
      </c>
      <c r="M97" s="78">
        <f>AVERAGEIFS('WEEKLY DATA'!M$11:M$14576,'WEEKLY DATA'!$A$11:$A$14576,'MONTHLY DATA'!$A97,'WEEKLY DATA'!$B$11:$B$14576,'MONTHLY DATA'!$B97)</f>
        <v>320</v>
      </c>
      <c r="N97" s="78">
        <f>AVERAGEIFS('WEEKLY DATA'!N$11:N$14576,'WEEKLY DATA'!$A$11:$A$14576,'MONTHLY DATA'!$A97,'WEEKLY DATA'!$B$11:$B$14576,'MONTHLY DATA'!$B97)</f>
        <v>315</v>
      </c>
      <c r="O97" s="154">
        <f t="shared" si="59"/>
        <v>0</v>
      </c>
      <c r="P97" s="169">
        <f>AVERAGEIFS('WEEKLY DATA'!P$11:P$14576,'WEEKLY DATA'!$A$11:$A$14576,'MONTHLY DATA'!$A97,'WEEKLY DATA'!$B$11:$B$14576,'MONTHLY DATA'!$B97)</f>
        <v>279</v>
      </c>
      <c r="Q97" s="78">
        <f>AVERAGEIFS('WEEKLY DATA'!Q$11:Q$14576,'WEEKLY DATA'!$A$11:$A$14576,'MONTHLY DATA'!$A97,'WEEKLY DATA'!$B$11:$B$14576,'MONTHLY DATA'!$B97)</f>
        <v>289</v>
      </c>
      <c r="R97" s="78">
        <f>AVERAGEIFS('WEEKLY DATA'!R$11:R$14576,'WEEKLY DATA'!$A$11:$A$14576,'MONTHLY DATA'!$A97,'WEEKLY DATA'!$B$11:$B$14576,'MONTHLY DATA'!$B97)</f>
        <v>284</v>
      </c>
      <c r="S97" s="154">
        <f t="shared" si="60"/>
        <v>5.3097345132744334E-3</v>
      </c>
      <c r="T97" s="169">
        <f>AVERAGEIFS('WEEKLY DATA'!T$11:T$14576,'WEEKLY DATA'!$A$11:$A$14576,'MONTHLY DATA'!$A97,'WEEKLY DATA'!$B$11:$B$14576,'MONTHLY DATA'!$B97)</f>
        <v>251</v>
      </c>
      <c r="U97" s="78">
        <f>AVERAGEIFS('WEEKLY DATA'!U$11:U$14576,'WEEKLY DATA'!$A$11:$A$14576,'MONTHLY DATA'!$A97,'WEEKLY DATA'!$B$11:$B$14576,'MONTHLY DATA'!$B97)</f>
        <v>261</v>
      </c>
      <c r="V97" s="78">
        <f>AVERAGEIFS('WEEKLY DATA'!V$11:V$14576,'WEEKLY DATA'!$A$11:$A$14576,'MONTHLY DATA'!$A97,'WEEKLY DATA'!$B$11:$B$14576,'MONTHLY DATA'!$B97)</f>
        <v>256</v>
      </c>
      <c r="W97" s="154">
        <f t="shared" si="61"/>
        <v>3.9593908629441676E-2</v>
      </c>
      <c r="X97" s="169">
        <f>AVERAGEIFS('WEEKLY DATA'!X$11:X$14576,'WEEKLY DATA'!$A$11:$A$14576,'MONTHLY DATA'!$A97,'WEEKLY DATA'!$B$11:$B$14576,'MONTHLY DATA'!$B97)</f>
        <v>218</v>
      </c>
      <c r="Y97" s="78">
        <f>AVERAGEIFS('WEEKLY DATA'!Y$11:Y$14576,'WEEKLY DATA'!$A$11:$A$14576,'MONTHLY DATA'!$A97,'WEEKLY DATA'!$B$11:$B$14576,'MONTHLY DATA'!$B97)</f>
        <v>228</v>
      </c>
      <c r="Z97" s="78">
        <f>AVERAGEIFS('WEEKLY DATA'!Z$11:Z$14576,'WEEKLY DATA'!$A$11:$A$14576,'MONTHLY DATA'!$A97,'WEEKLY DATA'!$B$11:$B$14576,'MONTHLY DATA'!$B97)</f>
        <v>223</v>
      </c>
      <c r="AA97" s="154">
        <f t="shared" si="62"/>
        <v>6.8263473053892243E-2</v>
      </c>
      <c r="AB97" s="169">
        <f>AVERAGEIFS('WEEKLY DATA'!AB$11:AB$14576,'WEEKLY DATA'!$A$11:$A$14576,'MONTHLY DATA'!$A97,'WEEKLY DATA'!$B$11:$B$14576,'MONTHLY DATA'!$B97)</f>
        <v>250</v>
      </c>
      <c r="AC97" s="78">
        <f>AVERAGEIFS('WEEKLY DATA'!AC$11:AC$14576,'WEEKLY DATA'!$A$11:$A$14576,'MONTHLY DATA'!$A97,'WEEKLY DATA'!$B$11:$B$14576,'MONTHLY DATA'!$B97)</f>
        <v>260</v>
      </c>
      <c r="AD97" s="78">
        <f>AVERAGEIFS('WEEKLY DATA'!AD$11:AD$14576,'WEEKLY DATA'!$A$11:$A$14576,'MONTHLY DATA'!$A97,'WEEKLY DATA'!$B$11:$B$14576,'MONTHLY DATA'!$B97)</f>
        <v>255</v>
      </c>
      <c r="AE97" s="154">
        <f t="shared" si="63"/>
        <v>4.081632653061229E-2</v>
      </c>
      <c r="AF97" s="169">
        <f>AVERAGEIFS('WEEKLY DATA'!AF$11:AF$14576,'WEEKLY DATA'!$A$11:$A$14576,'MONTHLY DATA'!$A97,'WEEKLY DATA'!$B$11:$B$14576,'MONTHLY DATA'!$B97)</f>
        <v>262</v>
      </c>
      <c r="AG97" s="78">
        <f>AVERAGEIFS('WEEKLY DATA'!AG$11:AG$14576,'WEEKLY DATA'!$A$11:$A$14576,'MONTHLY DATA'!$A97,'WEEKLY DATA'!$B$11:$B$14576,'MONTHLY DATA'!$B97)</f>
        <v>272</v>
      </c>
      <c r="AH97" s="78">
        <f>AVERAGEIFS('WEEKLY DATA'!AH$11:AH$14576,'WEEKLY DATA'!$A$11:$A$14576,'MONTHLY DATA'!$A97,'WEEKLY DATA'!$B$11:$B$14576,'MONTHLY DATA'!$B97)</f>
        <v>267</v>
      </c>
      <c r="AI97" s="154">
        <f t="shared" si="64"/>
        <v>6.800000000000006E-2</v>
      </c>
      <c r="AJ97" s="169">
        <f>AVERAGEIFS('WEEKLY DATA'!AJ$11:AJ$14576,'WEEKLY DATA'!$A$11:$A$14576,'MONTHLY DATA'!$A97,'WEEKLY DATA'!$B$11:$B$14576,'MONTHLY DATA'!$B97)</f>
        <v>261</v>
      </c>
      <c r="AK97" s="78">
        <f>AVERAGEIFS('WEEKLY DATA'!AK$11:AK$14576,'WEEKLY DATA'!$A$11:$A$14576,'MONTHLY DATA'!$A97,'WEEKLY DATA'!$B$11:$B$14576,'MONTHLY DATA'!$B97)</f>
        <v>271</v>
      </c>
      <c r="AL97" s="78">
        <f>AVERAGEIFS('WEEKLY DATA'!AL$11:AL$14576,'WEEKLY DATA'!$A$11:$A$14576,'MONTHLY DATA'!$A97,'WEEKLY DATA'!$B$11:$B$14576,'MONTHLY DATA'!$B97)</f>
        <v>266</v>
      </c>
      <c r="AM97" s="154">
        <f t="shared" si="65"/>
        <v>3.8048780487804912E-2</v>
      </c>
      <c r="AN97" s="169">
        <f>AVERAGEIFS('WEEKLY DATA'!AN$11:AN$14576,'WEEKLY DATA'!$A$11:$A$14576,'MONTHLY DATA'!$A97,'WEEKLY DATA'!$B$11:$B$14576,'MONTHLY DATA'!$B97)</f>
        <v>235</v>
      </c>
      <c r="AO97" s="78">
        <f>AVERAGEIFS('WEEKLY DATA'!AO$11:AO$14576,'WEEKLY DATA'!$A$11:$A$14576,'MONTHLY DATA'!$A97,'WEEKLY DATA'!$B$11:$B$14576,'MONTHLY DATA'!$B97)</f>
        <v>245</v>
      </c>
      <c r="AP97" s="78">
        <f>AVERAGEIFS('WEEKLY DATA'!AP$11:AP$14576,'WEEKLY DATA'!$A$11:$A$14576,'MONTHLY DATA'!$A97,'WEEKLY DATA'!$B$11:$B$14576,'MONTHLY DATA'!$B97)</f>
        <v>240</v>
      </c>
      <c r="AQ97" s="154">
        <f t="shared" si="66"/>
        <v>4.3478260869565188E-2</v>
      </c>
      <c r="AR97" s="169">
        <f>AVERAGEIFS('WEEKLY DATA'!AR$11:AR$14576,'WEEKLY DATA'!$A$11:$A$14576,'MONTHLY DATA'!$A97,'WEEKLY DATA'!$B$11:$B$14576,'MONTHLY DATA'!$B97)</f>
        <v>265</v>
      </c>
      <c r="AS97" s="78">
        <f>AVERAGEIFS('WEEKLY DATA'!AS$11:AS$14576,'WEEKLY DATA'!$A$11:$A$14576,'MONTHLY DATA'!$A97,'WEEKLY DATA'!$B$11:$B$14576,'MONTHLY DATA'!$B97)</f>
        <v>275</v>
      </c>
      <c r="AT97" s="78">
        <f>AVERAGEIFS('WEEKLY DATA'!AT$11:AT$14576,'WEEKLY DATA'!$A$11:$A$14576,'MONTHLY DATA'!$A97,'WEEKLY DATA'!$B$11:$B$14576,'MONTHLY DATA'!$B97)</f>
        <v>270</v>
      </c>
      <c r="AU97" s="154">
        <f t="shared" si="67"/>
        <v>3.8461538461538547E-2</v>
      </c>
      <c r="AV97" s="169">
        <f>AVERAGEIFS('WEEKLY DATA'!AV$11:AV$14576,'WEEKLY DATA'!$A$11:$A$14576,'MONTHLY DATA'!$A97,'WEEKLY DATA'!$B$11:$B$14576,'MONTHLY DATA'!$B97)</f>
        <v>261</v>
      </c>
      <c r="AW97" s="78">
        <f>AVERAGEIFS('WEEKLY DATA'!AW$11:AW$14576,'WEEKLY DATA'!$A$11:$A$14576,'MONTHLY DATA'!$A97,'WEEKLY DATA'!$B$11:$B$14576,'MONTHLY DATA'!$B97)</f>
        <v>271</v>
      </c>
      <c r="AX97" s="78">
        <f>AVERAGEIFS('WEEKLY DATA'!AX$11:AX$14576,'WEEKLY DATA'!$A$11:$A$14576,'MONTHLY DATA'!$A97,'WEEKLY DATA'!$B$11:$B$14576,'MONTHLY DATA'!$B97)</f>
        <v>266</v>
      </c>
      <c r="AY97" s="154">
        <f t="shared" si="68"/>
        <v>4.3137254901960853E-2</v>
      </c>
      <c r="AZ97" s="169">
        <f>AVERAGEIFS('WEEKLY DATA'!AZ$11:AZ$14576,'WEEKLY DATA'!$A$11:$A$14576,'MONTHLY DATA'!$A97,'WEEKLY DATA'!$B$11:$B$14576,'MONTHLY DATA'!$B97)</f>
        <v>207</v>
      </c>
      <c r="BA97" s="78">
        <f>AVERAGEIFS('WEEKLY DATA'!BA$11:BA$14576,'WEEKLY DATA'!$A$11:$A$14576,'MONTHLY DATA'!$A97,'WEEKLY DATA'!$B$11:$B$14576,'MONTHLY DATA'!$B97)</f>
        <v>217</v>
      </c>
      <c r="BB97" s="78">
        <f>AVERAGEIFS('WEEKLY DATA'!BB$11:BB$14576,'WEEKLY DATA'!$A$11:$A$14576,'MONTHLY DATA'!$A97,'WEEKLY DATA'!$B$11:$B$14576,'MONTHLY DATA'!$B97)</f>
        <v>212</v>
      </c>
      <c r="BC97" s="154">
        <f t="shared" si="69"/>
        <v>3.5502958579882726E-3</v>
      </c>
      <c r="BD97" s="169">
        <f>AVERAGEIFS('WEEKLY DATA'!BD$11:BD$14576,'WEEKLY DATA'!$A$11:$A$14576,'MONTHLY DATA'!$A97,'WEEKLY DATA'!$B$11:$B$14576,'MONTHLY DATA'!$B97)</f>
        <v>179</v>
      </c>
      <c r="BE97" s="78">
        <f>AVERAGEIFS('WEEKLY DATA'!BE$11:BE$14576,'WEEKLY DATA'!$A$11:$A$14576,'MONTHLY DATA'!$A97,'WEEKLY DATA'!$B$11:$B$14576,'MONTHLY DATA'!$B97)</f>
        <v>189</v>
      </c>
      <c r="BF97" s="78">
        <f>AVERAGEIFS('WEEKLY DATA'!BF$11:BF$14576,'WEEKLY DATA'!$A$11:$A$14576,'MONTHLY DATA'!$A97,'WEEKLY DATA'!$B$11:$B$14576,'MONTHLY DATA'!$B97)</f>
        <v>184</v>
      </c>
      <c r="BG97" s="154">
        <f t="shared" si="70"/>
        <v>4.3971631205673711E-2</v>
      </c>
      <c r="BH97" s="169">
        <f>AVERAGEIFS('WEEKLY DATA'!BH$11:BH$14576,'WEEKLY DATA'!$A$11:$A$14576,'MONTHLY DATA'!$A97,'WEEKLY DATA'!$B$11:$B$14576,'MONTHLY DATA'!$B97)</f>
        <v>237</v>
      </c>
      <c r="BI97" s="78">
        <f>AVERAGEIFS('WEEKLY DATA'!BI$11:BI$14576,'WEEKLY DATA'!$A$11:$A$14576,'MONTHLY DATA'!$A97,'WEEKLY DATA'!$B$11:$B$14576,'MONTHLY DATA'!$B97)</f>
        <v>247</v>
      </c>
      <c r="BJ97" s="78">
        <f>AVERAGEIFS('WEEKLY DATA'!BJ$11:BJ$14576,'WEEKLY DATA'!$A$11:$A$14576,'MONTHLY DATA'!$A97,'WEEKLY DATA'!$B$11:$B$14576,'MONTHLY DATA'!$B97)</f>
        <v>242</v>
      </c>
      <c r="BK97" s="154">
        <f t="shared" si="71"/>
        <v>3.1088082901553626E-3</v>
      </c>
      <c r="BL97" s="169">
        <f>AVERAGEIFS('WEEKLY DATA'!BL$11:BL$14576,'WEEKLY DATA'!$A$11:$A$14576,'MONTHLY DATA'!$A97,'WEEKLY DATA'!$B$11:$B$14576,'MONTHLY DATA'!$B97)</f>
        <v>194</v>
      </c>
      <c r="BM97" s="78">
        <f>AVERAGEIFS('WEEKLY DATA'!BM$11:BM$14576,'WEEKLY DATA'!$A$11:$A$14576,'MONTHLY DATA'!$A97,'WEEKLY DATA'!$B$11:$B$14576,'MONTHLY DATA'!$B97)</f>
        <v>204</v>
      </c>
      <c r="BN97" s="78">
        <f>AVERAGEIFS('WEEKLY DATA'!BN$11:BN$14576,'WEEKLY DATA'!$A$11:$A$14576,'MONTHLY DATA'!$A97,'WEEKLY DATA'!$B$11:$B$14576,'MONTHLY DATA'!$B97)</f>
        <v>199</v>
      </c>
      <c r="BO97" s="154">
        <f t="shared" si="72"/>
        <v>9.7931034482758639E-2</v>
      </c>
      <c r="BP97" s="78">
        <f>AVERAGEIFS('WEEKLY DATA'!BP$11:BP$14576,'WEEKLY DATA'!$A$11:$A$14576,'MONTHLY DATA'!$A97,'WEEKLY DATA'!$B$11:$B$14576,'MONTHLY DATA'!$B97)</f>
        <v>252</v>
      </c>
      <c r="BQ97" s="78">
        <f>AVERAGEIFS('WEEKLY DATA'!BQ$11:BQ$14576,'WEEKLY DATA'!$A$11:$A$14576,'MONTHLY DATA'!$A97,'WEEKLY DATA'!$B$11:$B$14576,'MONTHLY DATA'!$B97)</f>
        <v>262</v>
      </c>
      <c r="BR97" s="78">
        <f>AVERAGEIFS('WEEKLY DATA'!BR$11:BR$14576,'WEEKLY DATA'!$A$11:$A$14576,'MONTHLY DATA'!$A97,'WEEKLY DATA'!$B$11:$B$14576,'MONTHLY DATA'!$B97)</f>
        <v>257</v>
      </c>
      <c r="BS97" s="154">
        <f t="shared" si="73"/>
        <v>2.9268292682926855E-3</v>
      </c>
      <c r="BT97" s="78">
        <f>AVERAGEIFS('WEEKLY DATA'!BT$11:BT$14576,'WEEKLY DATA'!$A$11:$A$14576,'MONTHLY DATA'!$A97,'WEEKLY DATA'!$B$11:$B$14576,'MONTHLY DATA'!$B97)</f>
        <v>224</v>
      </c>
      <c r="BU97" s="78">
        <f>AVERAGEIFS('WEEKLY DATA'!BU$11:BU$14576,'WEEKLY DATA'!$A$11:$A$14576,'MONTHLY DATA'!$A97,'WEEKLY DATA'!$B$11:$B$14576,'MONTHLY DATA'!$B97)</f>
        <v>234</v>
      </c>
      <c r="BV97" s="78">
        <f>AVERAGEIFS('WEEKLY DATA'!BV$11:BV$14576,'WEEKLY DATA'!$A$11:$A$14576,'MONTHLY DATA'!$A97,'WEEKLY DATA'!$B$11:$B$14576,'MONTHLY DATA'!$B97)</f>
        <v>229</v>
      </c>
      <c r="BW97" s="154">
        <f t="shared" si="74"/>
        <v>3.5028248587570587E-2</v>
      </c>
      <c r="BX97" s="78">
        <f>AVERAGEIFS('WEEKLY DATA'!BX$11:BX$14576,'WEEKLY DATA'!$A$11:$A$14576,'MONTHLY DATA'!$A97,'WEEKLY DATA'!$B$11:$B$14576,'MONTHLY DATA'!$B97)</f>
        <v>305</v>
      </c>
      <c r="BY97" s="78">
        <f>AVERAGEIFS('WEEKLY DATA'!BY$11:BY$14576,'WEEKLY DATA'!$A$11:$A$14576,'MONTHLY DATA'!$A97,'WEEKLY DATA'!$B$11:$B$14576,'MONTHLY DATA'!$B97)</f>
        <v>315</v>
      </c>
      <c r="BZ97" s="78">
        <f>AVERAGEIFS('WEEKLY DATA'!BZ$11:BZ$14576,'WEEKLY DATA'!$A$11:$A$14576,'MONTHLY DATA'!$A97,'WEEKLY DATA'!$B$11:$B$14576,'MONTHLY DATA'!$B97)</f>
        <v>310</v>
      </c>
      <c r="CA97" s="154">
        <f t="shared" si="75"/>
        <v>0</v>
      </c>
      <c r="CB97" s="78">
        <f>AVERAGEIFS('WEEKLY DATA'!CB$11:CB$14576,'WEEKLY DATA'!$A$11:$A$14576,'MONTHLY DATA'!$A97,'WEEKLY DATA'!$B$11:$B$14576,'MONTHLY DATA'!$B97)</f>
        <v>400</v>
      </c>
      <c r="CC97" s="78">
        <f>AVERAGEIFS('WEEKLY DATA'!CC$11:CC$14576,'WEEKLY DATA'!$A$11:$A$14576,'MONTHLY DATA'!$A97,'WEEKLY DATA'!$B$11:$B$14576,'MONTHLY DATA'!$B97)</f>
        <v>410</v>
      </c>
      <c r="CD97" s="78">
        <f>AVERAGEIFS('WEEKLY DATA'!CD$11:CD$14576,'WEEKLY DATA'!$A$11:$A$14576,'MONTHLY DATA'!$A97,'WEEKLY DATA'!$B$11:$B$14576,'MONTHLY DATA'!$B97)</f>
        <v>405</v>
      </c>
      <c r="CE97" s="154">
        <f t="shared" si="76"/>
        <v>3.8461538461538547E-2</v>
      </c>
      <c r="CF97" s="78">
        <f>AVERAGEIFS('WEEKLY DATA'!CF$11:CF$14576,'WEEKLY DATA'!$A$11:$A$14576,'MONTHLY DATA'!$A97,'WEEKLY DATA'!$B$11:$B$14576,'MONTHLY DATA'!$B97)</f>
        <v>214</v>
      </c>
      <c r="CG97" s="78">
        <f>AVERAGEIFS('WEEKLY DATA'!CG$11:CG$14576,'WEEKLY DATA'!$A$11:$A$14576,'MONTHLY DATA'!$A97,'WEEKLY DATA'!$B$11:$B$14576,'MONTHLY DATA'!$B97)</f>
        <v>224</v>
      </c>
      <c r="CH97" s="78">
        <f>AVERAGEIFS('WEEKLY DATA'!CH$11:CH$14576,'WEEKLY DATA'!$A$11:$A$14576,'MONTHLY DATA'!$A97,'WEEKLY DATA'!$B$11:$B$14576,'MONTHLY DATA'!$B97)</f>
        <v>219</v>
      </c>
      <c r="CI97" s="154">
        <f t="shared" si="77"/>
        <v>1.8604651162790642E-2</v>
      </c>
      <c r="CJ97" s="78">
        <f>AVERAGEIFS('WEEKLY DATA'!CJ$11:CJ$14576,'WEEKLY DATA'!$A$11:$A$14576,'MONTHLY DATA'!$A97,'WEEKLY DATA'!$B$11:$B$14576,'MONTHLY DATA'!$B97)</f>
        <v>179</v>
      </c>
      <c r="CK97" s="78">
        <f>AVERAGEIFS('WEEKLY DATA'!CK$11:CK$14576,'WEEKLY DATA'!$A$11:$A$14576,'MONTHLY DATA'!$A97,'WEEKLY DATA'!$B$11:$B$14576,'MONTHLY DATA'!$B97)</f>
        <v>189</v>
      </c>
      <c r="CL97" s="78">
        <f>AVERAGEIFS('WEEKLY DATA'!CL$11:CL$14576,'WEEKLY DATA'!$A$11:$A$14576,'MONTHLY DATA'!$A97,'WEEKLY DATA'!$B$11:$B$14576,'MONTHLY DATA'!$B97)</f>
        <v>184</v>
      </c>
      <c r="CM97" s="154">
        <f t="shared" si="78"/>
        <v>2.9370629370629286E-2</v>
      </c>
      <c r="CN97" s="78">
        <f>AVERAGEIFS('WEEKLY DATA'!CN$11:CN$14576,'WEEKLY DATA'!$A$11:$A$14576,'MONTHLY DATA'!$A97,'WEEKLY DATA'!$B$11:$B$14576,'MONTHLY DATA'!$B97)</f>
        <v>270</v>
      </c>
      <c r="CO97" s="78">
        <f>AVERAGEIFS('WEEKLY DATA'!CO$11:CO$14576,'WEEKLY DATA'!$A$11:$A$14576,'MONTHLY DATA'!$A97,'WEEKLY DATA'!$B$11:$B$14576,'MONTHLY DATA'!$B97)</f>
        <v>280</v>
      </c>
      <c r="CP97" s="78">
        <f>AVERAGEIFS('WEEKLY DATA'!CP$11:CP$14576,'WEEKLY DATA'!$A$11:$A$14576,'MONTHLY DATA'!$A97,'WEEKLY DATA'!$B$11:$B$14576,'MONTHLY DATA'!$B97)</f>
        <v>275</v>
      </c>
      <c r="CQ97" s="154">
        <f t="shared" si="79"/>
        <v>0</v>
      </c>
      <c r="CR97" s="78">
        <f>AVERAGEIFS('WEEKLY DATA'!CR$11:CR$14576,'WEEKLY DATA'!$A$11:$A$14576,'MONTHLY DATA'!$A97,'WEEKLY DATA'!$B$11:$B$14576,'MONTHLY DATA'!$B97)</f>
        <v>368</v>
      </c>
      <c r="CS97" s="78">
        <f>AVERAGEIFS('WEEKLY DATA'!CS$11:CS$14576,'WEEKLY DATA'!$A$11:$A$14576,'MONTHLY DATA'!$A97,'WEEKLY DATA'!$B$11:$B$14576,'MONTHLY DATA'!$B97)</f>
        <v>378</v>
      </c>
      <c r="CT97" s="78">
        <f>AVERAGEIFS('WEEKLY DATA'!CT$11:CT$14576,'WEEKLY DATA'!$A$11:$A$14576,'MONTHLY DATA'!$A97,'WEEKLY DATA'!$B$11:$B$14576,'MONTHLY DATA'!$B97)</f>
        <v>373</v>
      </c>
      <c r="CU97" s="154">
        <f t="shared" si="80"/>
        <v>6.5714285714285614E-2</v>
      </c>
      <c r="CV97" s="169">
        <f>AVERAGEIFS('WEEKLY DATA'!CV$11:CV$14576,'WEEKLY DATA'!$A$11:$A$14576,'MONTHLY DATA'!$A97,'WEEKLY DATA'!$B$11:$B$14576,'MONTHLY DATA'!$B97)</f>
        <v>249</v>
      </c>
      <c r="CW97" s="78">
        <f>AVERAGEIFS('WEEKLY DATA'!CW$11:CW$14576,'WEEKLY DATA'!$A$11:$A$14576,'MONTHLY DATA'!$A97,'WEEKLY DATA'!$B$11:$B$14576,'MONTHLY DATA'!$B97)</f>
        <v>259</v>
      </c>
      <c r="CX97" s="78">
        <f>AVERAGEIFS('WEEKLY DATA'!CX$11:CX$14576,'WEEKLY DATA'!$A$11:$A$14576,'MONTHLY DATA'!$A97,'WEEKLY DATA'!$B$11:$B$14576,'MONTHLY DATA'!$B97)</f>
        <v>254</v>
      </c>
      <c r="CY97" s="154">
        <f t="shared" si="81"/>
        <v>2.1105527638190846E-2</v>
      </c>
      <c r="CZ97" s="169">
        <f>AVERAGEIFS('WEEKLY DATA'!CZ$11:CZ$14576,'WEEKLY DATA'!$A$11:$A$14576,'MONTHLY DATA'!$A97,'WEEKLY DATA'!$B$11:$B$14576,'MONTHLY DATA'!$B97)</f>
        <v>216</v>
      </c>
      <c r="DA97" s="78">
        <f>AVERAGEIFS('WEEKLY DATA'!DA$11:DA$14576,'WEEKLY DATA'!$A$11:$A$14576,'MONTHLY DATA'!$A97,'WEEKLY DATA'!$B$11:$B$14576,'MONTHLY DATA'!$B97)</f>
        <v>226</v>
      </c>
      <c r="DB97" s="78">
        <f>AVERAGEIFS('WEEKLY DATA'!DB$11:DB$14576,'WEEKLY DATA'!$A$11:$A$14576,'MONTHLY DATA'!$A97,'WEEKLY DATA'!$B$11:$B$14576,'MONTHLY DATA'!$B97)</f>
        <v>221</v>
      </c>
      <c r="DC97" s="154">
        <f t="shared" si="82"/>
        <v>4.0000000000000036E-2</v>
      </c>
      <c r="DD97" s="78">
        <f>AVERAGEIFS('WEEKLY DATA'!DD$11:DD$14576,'WEEKLY DATA'!$A$11:$A$14576,'MONTHLY DATA'!$A97,'WEEKLY DATA'!$B$11:$B$14576,'MONTHLY DATA'!$B97)</f>
        <v>305</v>
      </c>
      <c r="DE97" s="78">
        <f>AVERAGEIFS('WEEKLY DATA'!DE$11:DE$14576,'WEEKLY DATA'!$A$11:$A$14576,'MONTHLY DATA'!$A97,'WEEKLY DATA'!$B$11:$B$14576,'MONTHLY DATA'!$B97)</f>
        <v>315</v>
      </c>
      <c r="DF97" s="78">
        <f>AVERAGEIFS('WEEKLY DATA'!DF$11:DF$14576,'WEEKLY DATA'!$A$11:$A$14576,'MONTHLY DATA'!$A97,'WEEKLY DATA'!$B$11:$B$14576,'MONTHLY DATA'!$B97)</f>
        <v>310</v>
      </c>
      <c r="DG97" s="154">
        <f t="shared" si="83"/>
        <v>0</v>
      </c>
      <c r="DH97" s="78">
        <f>AVERAGEIFS('WEEKLY DATA'!DH$11:DH$14576,'WEEKLY DATA'!$A$11:$A$14576,'MONTHLY DATA'!$A97,'WEEKLY DATA'!$B$11:$B$14576,'MONTHLY DATA'!$B97)</f>
        <v>378</v>
      </c>
      <c r="DI97" s="78">
        <f>AVERAGEIFS('WEEKLY DATA'!DI$11:DI$14576,'WEEKLY DATA'!$A$11:$A$14576,'MONTHLY DATA'!$A97,'WEEKLY DATA'!$B$11:$B$14576,'MONTHLY DATA'!$B97)</f>
        <v>388</v>
      </c>
      <c r="DJ97" s="78">
        <f>AVERAGEIFS('WEEKLY DATA'!DJ$11:DJ$14576,'WEEKLY DATA'!$A$11:$A$14576,'MONTHLY DATA'!$A97,'WEEKLY DATA'!$B$11:$B$14576,'MONTHLY DATA'!$B97)</f>
        <v>383</v>
      </c>
      <c r="DK97" s="154">
        <f t="shared" si="84"/>
        <v>4.9315068493150704E-2</v>
      </c>
      <c r="DL97" s="169">
        <f>AVERAGEIFS('WEEKLY DATA'!DL$11:DL$14576,'WEEKLY DATA'!$A$11:$A$14576,'MONTHLY DATA'!$A97,'WEEKLY DATA'!$B$11:$B$14576,'MONTHLY DATA'!$B97)</f>
        <v>217</v>
      </c>
      <c r="DM97" s="78">
        <f>AVERAGEIFS('WEEKLY DATA'!DM$11:DM$14576,'WEEKLY DATA'!$A$11:$A$14576,'MONTHLY DATA'!$A97,'WEEKLY DATA'!$B$11:$B$14576,'MONTHLY DATA'!$B97)</f>
        <v>227</v>
      </c>
      <c r="DN97" s="78">
        <f>AVERAGEIFS('WEEKLY DATA'!DN$11:DN$14576,'WEEKLY DATA'!$A$11:$A$14576,'MONTHLY DATA'!$A97,'WEEKLY DATA'!$B$11:$B$14576,'MONTHLY DATA'!$B97)</f>
        <v>222</v>
      </c>
      <c r="DO97" s="154">
        <f t="shared" si="85"/>
        <v>1.4857142857142902E-2</v>
      </c>
      <c r="DP97" s="78">
        <f>AVERAGEIFS('WEEKLY DATA'!DP$11:DP$14576,'WEEKLY DATA'!$A$11:$A$14576,'MONTHLY DATA'!$A97,'WEEKLY DATA'!$B$11:$B$14576,'MONTHLY DATA'!$B97)</f>
        <v>184</v>
      </c>
      <c r="DQ97" s="78">
        <f>AVERAGEIFS('WEEKLY DATA'!DQ$11:DQ$14576,'WEEKLY DATA'!$A$11:$A$14576,'MONTHLY DATA'!$A97,'WEEKLY DATA'!$B$11:$B$14576,'MONTHLY DATA'!$B97)</f>
        <v>194</v>
      </c>
      <c r="DR97" s="78">
        <f>AVERAGEIFS('WEEKLY DATA'!DR$11:DR$14576,'WEEKLY DATA'!$A$11:$A$14576,'MONTHLY DATA'!$A97,'WEEKLY DATA'!$B$11:$B$14576,'MONTHLY DATA'!$B97)</f>
        <v>189</v>
      </c>
      <c r="DS97" s="154">
        <f t="shared" si="86"/>
        <v>3.5616438356164348E-2</v>
      </c>
      <c r="DT97" s="78">
        <f>AVERAGEIFS('WEEKLY DATA'!DT$11:DT$14576,'WEEKLY DATA'!$A$11:$A$14576,'MONTHLY DATA'!$A97,'WEEKLY DATA'!$B$11:$B$14576,'MONTHLY DATA'!$B97)</f>
        <v>315</v>
      </c>
      <c r="DU97" s="78">
        <f>AVERAGEIFS('WEEKLY DATA'!DU$11:DU$14576,'WEEKLY DATA'!$A$11:$A$14576,'MONTHLY DATA'!$A97,'WEEKLY DATA'!$B$11:$B$14576,'MONTHLY DATA'!$B97)</f>
        <v>325</v>
      </c>
      <c r="DV97" s="78">
        <f>AVERAGEIFS('WEEKLY DATA'!DV$11:DV$14576,'WEEKLY DATA'!$A$11:$A$14576,'MONTHLY DATA'!$A97,'WEEKLY DATA'!$B$11:$B$14576,'MONTHLY DATA'!$B97)</f>
        <v>320</v>
      </c>
      <c r="DW97" s="154">
        <f t="shared" si="87"/>
        <v>0</v>
      </c>
      <c r="DX97" s="78">
        <f>AVERAGEIFS('WEEKLY DATA'!DX$11:DX$14576,'WEEKLY DATA'!$A$11:$A$14576,'MONTHLY DATA'!$A97,'WEEKLY DATA'!$B$11:$B$14576,'MONTHLY DATA'!$B97)</f>
        <v>388</v>
      </c>
      <c r="DY97" s="78">
        <f>AVERAGEIFS('WEEKLY DATA'!DY$11:DY$14576,'WEEKLY DATA'!$A$11:$A$14576,'MONTHLY DATA'!$A97,'WEEKLY DATA'!$B$11:$B$14576,'MONTHLY DATA'!$B97)</f>
        <v>398</v>
      </c>
      <c r="DZ97" s="78">
        <f>AVERAGEIFS('WEEKLY DATA'!DZ$11:DZ$14576,'WEEKLY DATA'!$A$11:$A$14576,'MONTHLY DATA'!$A97,'WEEKLY DATA'!$B$11:$B$14576,'MONTHLY DATA'!$B97)</f>
        <v>393</v>
      </c>
      <c r="EA97" s="154">
        <f t="shared" si="88"/>
        <v>4.8000000000000043E-2</v>
      </c>
      <c r="EB97" s="78">
        <f>AVERAGEIFS('WEEKLY DATA'!EB$11:EB$14576,'WEEKLY DATA'!$A$11:$A$14576,'MONTHLY DATA'!$A97,'WEEKLY DATA'!$B$11:$B$14576,'MONTHLY DATA'!$B97)</f>
        <v>208</v>
      </c>
      <c r="EC97" s="78">
        <f>AVERAGEIFS('WEEKLY DATA'!EC$11:EC$14576,'WEEKLY DATA'!$A$11:$A$14576,'MONTHLY DATA'!$A97,'WEEKLY DATA'!$B$11:$B$14576,'MONTHLY DATA'!$B97)</f>
        <v>218</v>
      </c>
      <c r="ED97" s="78">
        <f>AVERAGEIFS('WEEKLY DATA'!ED$11:ED$14576,'WEEKLY DATA'!$A$11:$A$14576,'MONTHLY DATA'!$A97,'WEEKLY DATA'!$B$11:$B$14576,'MONTHLY DATA'!$B97)</f>
        <v>213</v>
      </c>
      <c r="EE97" s="154">
        <f t="shared" si="89"/>
        <v>-1.5028901734104094E-2</v>
      </c>
      <c r="EF97" s="169">
        <f>AVERAGEIFS('WEEKLY DATA'!EF$11:EF$14576,'WEEKLY DATA'!$A$11:$A$14576,'MONTHLY DATA'!$A97,'WEEKLY DATA'!$B$11:$B$14576,'MONTHLY DATA'!$B97)</f>
        <v>174</v>
      </c>
      <c r="EG97" s="78">
        <f>AVERAGEIFS('WEEKLY DATA'!EG$11:EG$14576,'WEEKLY DATA'!$A$11:$A$14576,'MONTHLY DATA'!$A97,'WEEKLY DATA'!$B$11:$B$14576,'MONTHLY DATA'!$B97)</f>
        <v>184</v>
      </c>
      <c r="EH97" s="78">
        <f>AVERAGEIFS('WEEKLY DATA'!EH$11:EH$14576,'WEEKLY DATA'!$A$11:$A$14576,'MONTHLY DATA'!$A97,'WEEKLY DATA'!$B$11:$B$14576,'MONTHLY DATA'!$B97)</f>
        <v>179</v>
      </c>
      <c r="EI97" s="154">
        <f t="shared" si="90"/>
        <v>-5.5555555555555358E-3</v>
      </c>
      <c r="EJ97" s="78">
        <f>AVERAGEIFS('WEEKLY DATA'!EJ$11:EJ$14576,'WEEKLY DATA'!$A$11:$A$14576,'MONTHLY DATA'!$A97,'WEEKLY DATA'!$B$11:$B$14576,'MONTHLY DATA'!$B97)</f>
        <v>335</v>
      </c>
      <c r="EK97" s="78">
        <f>AVERAGEIFS('WEEKLY DATA'!EK$11:EK$14576,'WEEKLY DATA'!$A$11:$A$14576,'MONTHLY DATA'!$A97,'WEEKLY DATA'!$B$11:$B$14576,'MONTHLY DATA'!$B97)</f>
        <v>345</v>
      </c>
      <c r="EL97" s="78">
        <f>AVERAGEIFS('WEEKLY DATA'!EL$11:EL$14576,'WEEKLY DATA'!$A$11:$A$14576,'MONTHLY DATA'!$A97,'WEEKLY DATA'!$B$11:$B$14576,'MONTHLY DATA'!$B97)</f>
        <v>340</v>
      </c>
      <c r="EM97" s="154">
        <f t="shared" si="91"/>
        <v>0</v>
      </c>
      <c r="EN97" s="78">
        <f>AVERAGEIFS('WEEKLY DATA'!EN$11:EN$14576,'WEEKLY DATA'!$A$11:$A$14576,'MONTHLY DATA'!$A97,'WEEKLY DATA'!$B$11:$B$14576,'MONTHLY DATA'!$B97)</f>
        <v>397</v>
      </c>
      <c r="EO97" s="78">
        <f>AVERAGEIFS('WEEKLY DATA'!EO$11:EO$14576,'WEEKLY DATA'!$A$11:$A$14576,'MONTHLY DATA'!$A97,'WEEKLY DATA'!$B$11:$B$14576,'MONTHLY DATA'!$B97)</f>
        <v>407</v>
      </c>
      <c r="EP97" s="78">
        <f>AVERAGEIFS('WEEKLY DATA'!EP$11:EP$14576,'WEEKLY DATA'!$A$11:$A$14576,'MONTHLY DATA'!$A97,'WEEKLY DATA'!$B$11:$B$14576,'MONTHLY DATA'!$B97)</f>
        <v>402</v>
      </c>
      <c r="EQ97" s="154">
        <f t="shared" si="92"/>
        <v>4.9999999999998934E-3</v>
      </c>
      <c r="ER97" s="78">
        <f>AVERAGEIFS('WEEKLY DATA'!ER$11:ER$14576,'WEEKLY DATA'!$A$11:$A$14576,'MONTHLY DATA'!$A97,'WEEKLY DATA'!$B$11:$B$14576,'MONTHLY DATA'!$B97)</f>
        <v>201</v>
      </c>
      <c r="ES97" s="78">
        <f>AVERAGEIFS('WEEKLY DATA'!ES$11:ES$14576,'WEEKLY DATA'!$A$11:$A$14576,'MONTHLY DATA'!$A97,'WEEKLY DATA'!$B$11:$B$14576,'MONTHLY DATA'!$B97)</f>
        <v>211</v>
      </c>
      <c r="ET97" s="78">
        <f>AVERAGEIFS('WEEKLY DATA'!ET$11:ET$14576,'WEEKLY DATA'!$A$11:$A$14576,'MONTHLY DATA'!$A97,'WEEKLY DATA'!$B$11:$B$14576,'MONTHLY DATA'!$B97)</f>
        <v>206</v>
      </c>
      <c r="EU97" s="154">
        <f t="shared" si="93"/>
        <v>4.8780487804878092E-3</v>
      </c>
      <c r="EV97" s="78">
        <f>AVERAGEIFS('WEEKLY DATA'!EV$11:EV$14576,'WEEKLY DATA'!$A$11:$A$14576,'MONTHLY DATA'!$A97,'WEEKLY DATA'!$B$11:$B$14576,'MONTHLY DATA'!$B97)</f>
        <v>172</v>
      </c>
      <c r="EW97" s="78">
        <f>AVERAGEIFS('WEEKLY DATA'!EW$11:EW$14576,'WEEKLY DATA'!$A$11:$A$14576,'MONTHLY DATA'!$A97,'WEEKLY DATA'!$B$11:$B$14576,'MONTHLY DATA'!$B97)</f>
        <v>182</v>
      </c>
      <c r="EX97" s="78">
        <f>AVERAGEIFS('WEEKLY DATA'!EX$11:EX$14576,'WEEKLY DATA'!$A$11:$A$14576,'MONTHLY DATA'!$A97,'WEEKLY DATA'!$B$11:$B$14576,'MONTHLY DATA'!$B97)</f>
        <v>177</v>
      </c>
      <c r="EY97" s="154">
        <f t="shared" si="94"/>
        <v>4.117647058823537E-2</v>
      </c>
      <c r="EZ97" s="78">
        <f>AVERAGEIFS('WEEKLY DATA'!EZ$11:EZ$14576,'WEEKLY DATA'!$A$11:$A$14576,'MONTHLY DATA'!$A97,'WEEKLY DATA'!$B$11:$B$14576,'MONTHLY DATA'!$B97)</f>
        <v>295</v>
      </c>
      <c r="FA97" s="78">
        <f>AVERAGEIFS('WEEKLY DATA'!FA$11:FA$14576,'WEEKLY DATA'!$A$11:$A$14576,'MONTHLY DATA'!$A97,'WEEKLY DATA'!$B$11:$B$14576,'MONTHLY DATA'!$B97)</f>
        <v>305</v>
      </c>
      <c r="FB97" s="78">
        <f>AVERAGEIFS('WEEKLY DATA'!FB$11:FB$14576,'WEEKLY DATA'!$A$11:$A$14576,'MONTHLY DATA'!$A97,'WEEKLY DATA'!$B$11:$B$14576,'MONTHLY DATA'!$B97)</f>
        <v>300</v>
      </c>
      <c r="FC97" s="154">
        <f t="shared" si="95"/>
        <v>0</v>
      </c>
      <c r="FD97" s="78">
        <f>AVERAGEIFS('WEEKLY DATA'!FD$11:FD$14576,'WEEKLY DATA'!$A$11:$A$14576,'MONTHLY DATA'!$A97,'WEEKLY DATA'!$B$11:$B$14576,'MONTHLY DATA'!$B97)</f>
        <v>423</v>
      </c>
      <c r="FE97" s="78">
        <f>AVERAGEIFS('WEEKLY DATA'!FE$11:FE$14576,'WEEKLY DATA'!$A$11:$A$14576,'MONTHLY DATA'!$A97,'WEEKLY DATA'!$B$11:$B$14576,'MONTHLY DATA'!$B97)</f>
        <v>433</v>
      </c>
      <c r="FF97" s="78">
        <f>AVERAGEIFS('WEEKLY DATA'!FF$11:FF$14576,'WEEKLY DATA'!$A$11:$A$14576,'MONTHLY DATA'!$A97,'WEEKLY DATA'!$B$11:$B$14576,'MONTHLY DATA'!$B97)</f>
        <v>428</v>
      </c>
      <c r="FG97" s="154">
        <f t="shared" si="96"/>
        <v>5.679012345679002E-2</v>
      </c>
      <c r="FH97" s="78">
        <f>AVERAGEIFS('WEEKLY DATA'!FH$11:FH$14576,'WEEKLY DATA'!$A$11:$A$14576,'MONTHLY DATA'!$A97,'WEEKLY DATA'!$B$11:$B$14576,'MONTHLY DATA'!$B97)</f>
        <v>252</v>
      </c>
      <c r="FI97" s="78">
        <f>AVERAGEIFS('WEEKLY DATA'!FI$11:FI$14576,'WEEKLY DATA'!$A$11:$A$14576,'MONTHLY DATA'!$A97,'WEEKLY DATA'!$B$11:$B$14576,'MONTHLY DATA'!$B97)</f>
        <v>262</v>
      </c>
      <c r="FJ97" s="78">
        <f>AVERAGEIFS('WEEKLY DATA'!FJ$11:FJ$14576,'WEEKLY DATA'!$A$11:$A$14576,'MONTHLY DATA'!$A97,'WEEKLY DATA'!$B$11:$B$14576,'MONTHLY DATA'!$B97)</f>
        <v>257</v>
      </c>
      <c r="FK97" s="154">
        <f t="shared" si="97"/>
        <v>7.8431372549019329E-3</v>
      </c>
      <c r="FL97" s="169">
        <f>AVERAGEIFS('WEEKLY DATA'!FL$11:FL$14576,'WEEKLY DATA'!$A$11:$A$14576,'MONTHLY DATA'!$A97,'WEEKLY DATA'!$B$11:$B$14576,'MONTHLY DATA'!$B97)</f>
        <v>221</v>
      </c>
      <c r="FM97" s="78">
        <f>AVERAGEIFS('WEEKLY DATA'!FM$11:FM$14576,'WEEKLY DATA'!$A$11:$A$14576,'MONTHLY DATA'!$A97,'WEEKLY DATA'!$B$11:$B$14576,'MONTHLY DATA'!$B97)</f>
        <v>231</v>
      </c>
      <c r="FN97" s="78">
        <f>AVERAGEIFS('WEEKLY DATA'!FN$11:FN$14576,'WEEKLY DATA'!$A$11:$A$14576,'MONTHLY DATA'!$A97,'WEEKLY DATA'!$B$11:$B$14576,'MONTHLY DATA'!$B97)</f>
        <v>226</v>
      </c>
      <c r="FO97" s="154">
        <f t="shared" si="98"/>
        <v>2.1468926553672274E-2</v>
      </c>
      <c r="FP97" s="78">
        <f>AVERAGEIFS('WEEKLY DATA'!FP$11:FP$14576,'WEEKLY DATA'!$A$11:$A$14576,'MONTHLY DATA'!$A97,'WEEKLY DATA'!$B$11:$B$14576,'MONTHLY DATA'!$B97)</f>
        <v>236</v>
      </c>
      <c r="FQ97" s="78">
        <f>AVERAGEIFS('WEEKLY DATA'!FQ$11:FQ$14576,'WEEKLY DATA'!$A$11:$A$14576,'MONTHLY DATA'!$A97,'WEEKLY DATA'!$B$11:$B$14576,'MONTHLY DATA'!$B97)</f>
        <v>246</v>
      </c>
      <c r="FR97" s="78">
        <f>AVERAGEIFS('WEEKLY DATA'!FR$11:FR$14576,'WEEKLY DATA'!$A$11:$A$14576,'MONTHLY DATA'!$A97,'WEEKLY DATA'!$B$11:$B$14576,'MONTHLY DATA'!$B97)</f>
        <v>241</v>
      </c>
      <c r="FS97" s="154">
        <f t="shared" si="99"/>
        <v>1.4736842105263159E-2</v>
      </c>
      <c r="FT97" s="78">
        <f>AVERAGEIFS('WEEKLY DATA'!FT$11:FT$14576,'WEEKLY DATA'!$A$11:$A$14576,'MONTHLY DATA'!$A97,'WEEKLY DATA'!$B$11:$B$14576,'MONTHLY DATA'!$B97)</f>
        <v>180</v>
      </c>
      <c r="FU97" s="78">
        <f>AVERAGEIFS('WEEKLY DATA'!FU$11:FU$14576,'WEEKLY DATA'!$A$11:$A$14576,'MONTHLY DATA'!$A97,'WEEKLY DATA'!$B$11:$B$14576,'MONTHLY DATA'!$B97)</f>
        <v>190</v>
      </c>
      <c r="FV97" s="78">
        <f>AVERAGEIFS('WEEKLY DATA'!FV$11:FV$14576,'WEEKLY DATA'!$A$11:$A$14576,'MONTHLY DATA'!$A97,'WEEKLY DATA'!$B$11:$B$14576,'MONTHLY DATA'!$B97)</f>
        <v>185</v>
      </c>
      <c r="FW97" s="154">
        <f t="shared" si="100"/>
        <v>-1.9867549668874163E-2</v>
      </c>
      <c r="FX97" s="78">
        <f>AVERAGEIFS('WEEKLY DATA'!FX$11:FX$14576,'WEEKLY DATA'!$A$11:$A$14576,'MONTHLY DATA'!$A97,'WEEKLY DATA'!$B$11:$B$14576,'MONTHLY DATA'!$B97)</f>
        <v>255</v>
      </c>
      <c r="FY97" s="78">
        <f>AVERAGEIFS('WEEKLY DATA'!FY$11:FY$14576,'WEEKLY DATA'!$A$11:$A$14576,'MONTHLY DATA'!$A97,'WEEKLY DATA'!$B$11:$B$14576,'MONTHLY DATA'!$B97)</f>
        <v>265</v>
      </c>
      <c r="FZ97" s="78">
        <f>AVERAGEIFS('WEEKLY DATA'!FZ$11:FZ$14576,'WEEKLY DATA'!$A$11:$A$14576,'MONTHLY DATA'!$A97,'WEEKLY DATA'!$B$11:$B$14576,'MONTHLY DATA'!$B97)</f>
        <v>260</v>
      </c>
      <c r="GA97" s="154">
        <f t="shared" si="101"/>
        <v>1.4634146341463428E-2</v>
      </c>
      <c r="GB97" s="78">
        <f>AVERAGEIFS('WEEKLY DATA'!GB$11:GB$14576,'WEEKLY DATA'!$A$11:$A$14576,'MONTHLY DATA'!$A97,'WEEKLY DATA'!$B$11:$B$14576,'MONTHLY DATA'!$B97)</f>
        <v>279</v>
      </c>
      <c r="GC97" s="78">
        <f>AVERAGEIFS('WEEKLY DATA'!GC$11:GC$14576,'WEEKLY DATA'!$A$11:$A$14576,'MONTHLY DATA'!$A97,'WEEKLY DATA'!$B$11:$B$14576,'MONTHLY DATA'!$B97)</f>
        <v>289</v>
      </c>
      <c r="GD97" s="78">
        <f>AVERAGEIFS('WEEKLY DATA'!GD$11:GD$14576,'WEEKLY DATA'!$A$11:$A$14576,'MONTHLY DATA'!$A97,'WEEKLY DATA'!$B$11:$B$14576,'MONTHLY DATA'!$B97)</f>
        <v>284</v>
      </c>
      <c r="GE97" s="154">
        <f t="shared" si="102"/>
        <v>1.883408071748871E-2</v>
      </c>
      <c r="GF97" s="169">
        <f>AVERAGEIFS('WEEKLY DATA'!GF$11:GF$14576,'WEEKLY DATA'!$A$11:$A$14576,'MONTHLY DATA'!$A97,'WEEKLY DATA'!$B$11:$B$14576,'MONTHLY DATA'!$B97)</f>
        <v>254</v>
      </c>
      <c r="GG97" s="78">
        <f>AVERAGEIFS('WEEKLY DATA'!GG$11:GG$14576,'WEEKLY DATA'!$A$11:$A$14576,'MONTHLY DATA'!$A97,'WEEKLY DATA'!$B$11:$B$14576,'MONTHLY DATA'!$B97)</f>
        <v>264</v>
      </c>
      <c r="GH97" s="78">
        <f>AVERAGEIFS('WEEKLY DATA'!GH$11:GH$14576,'WEEKLY DATA'!$A$11:$A$14576,'MONTHLY DATA'!$A97,'WEEKLY DATA'!$B$11:$B$14576,'MONTHLY DATA'!$B97)</f>
        <v>259</v>
      </c>
      <c r="GI97" s="154">
        <f t="shared" si="103"/>
        <v>2.5742574257425765E-2</v>
      </c>
      <c r="GJ97" s="78">
        <f>AVERAGEIFS('WEEKLY DATA'!GJ$11:GJ$14576,'WEEKLY DATA'!$A$11:$A$14576,'MONTHLY DATA'!$A97,'WEEKLY DATA'!$B$11:$B$14576,'MONTHLY DATA'!$B97)</f>
        <v>325</v>
      </c>
      <c r="GK97" s="78">
        <f>AVERAGEIFS('WEEKLY DATA'!GK$11:GK$14576,'WEEKLY DATA'!$A$11:$A$14576,'MONTHLY DATA'!$A97,'WEEKLY DATA'!$B$11:$B$14576,'MONTHLY DATA'!$B97)</f>
        <v>335</v>
      </c>
      <c r="GL97" s="78">
        <f>AVERAGEIFS('WEEKLY DATA'!GL$11:GL$14576,'WEEKLY DATA'!$A$11:$A$14576,'MONTHLY DATA'!$A97,'WEEKLY DATA'!$B$11:$B$14576,'MONTHLY DATA'!$B97)</f>
        <v>330</v>
      </c>
      <c r="GM97" s="154">
        <f t="shared" si="104"/>
        <v>0</v>
      </c>
      <c r="GN97" s="78">
        <f>AVERAGEIFS('WEEKLY DATA'!GN$11:GN$14576,'WEEKLY DATA'!$A$11:$A$14576,'MONTHLY DATA'!$A97,'WEEKLY DATA'!$B$11:$B$14576,'MONTHLY DATA'!$B97)</f>
        <v>418</v>
      </c>
      <c r="GO97" s="78">
        <f>AVERAGEIFS('WEEKLY DATA'!GO$11:GO$14576,'WEEKLY DATA'!$A$11:$A$14576,'MONTHLY DATA'!$A97,'WEEKLY DATA'!$B$11:$B$14576,'MONTHLY DATA'!$B97)</f>
        <v>428</v>
      </c>
      <c r="GP97" s="78">
        <f>AVERAGEIFS('WEEKLY DATA'!GP$11:GP$14576,'WEEKLY DATA'!$A$11:$A$14576,'MONTHLY DATA'!$A97,'WEEKLY DATA'!$B$11:$B$14576,'MONTHLY DATA'!$B97)</f>
        <v>423</v>
      </c>
      <c r="GQ97" s="154">
        <f t="shared" si="105"/>
        <v>4.4444444444444509E-2</v>
      </c>
      <c r="GR97" s="78"/>
    </row>
    <row r="98" spans="1:200" ht="15.75" x14ac:dyDescent="0.25">
      <c r="A98">
        <f t="shared" si="55"/>
        <v>4</v>
      </c>
      <c r="B98">
        <f t="shared" si="56"/>
        <v>2017</v>
      </c>
      <c r="C98" s="86">
        <v>42826</v>
      </c>
      <c r="D98" s="78">
        <f>AVERAGEIFS('WEEKLY DATA'!D$11:D$14576,'WEEKLY DATA'!$A$11:$A$14576,'MONTHLY DATA'!$A98,'WEEKLY DATA'!$B$11:$B$14576,'MONTHLY DATA'!$B98)</f>
        <v>280</v>
      </c>
      <c r="E98" s="78">
        <f>AVERAGEIFS('WEEKLY DATA'!E$11:E$14576,'WEEKLY DATA'!$A$11:$A$14576,'MONTHLY DATA'!$A98,'WEEKLY DATA'!$B$11:$B$14576,'MONTHLY DATA'!$B98)</f>
        <v>290</v>
      </c>
      <c r="F98" s="78">
        <f>AVERAGEIFS('WEEKLY DATA'!F$11:F$14576,'WEEKLY DATA'!$A$11:$A$14576,'MONTHLY DATA'!$A98,'WEEKLY DATA'!$B$11:$B$14576,'MONTHLY DATA'!$B98)</f>
        <v>285</v>
      </c>
      <c r="G98" s="154">
        <f t="shared" si="57"/>
        <v>1.4234875444839812E-2</v>
      </c>
      <c r="H98" s="169">
        <f>AVERAGEIFS('WEEKLY DATA'!H$11:H$14576,'WEEKLY DATA'!$A$11:$A$14576,'MONTHLY DATA'!$A98,'WEEKLY DATA'!$B$11:$B$14576,'MONTHLY DATA'!$B98)</f>
        <v>369.375</v>
      </c>
      <c r="I98" s="78">
        <f>AVERAGEIFS('WEEKLY DATA'!I$11:I$14576,'WEEKLY DATA'!$A$11:$A$14576,'MONTHLY DATA'!$A98,'WEEKLY DATA'!$B$11:$B$14576,'MONTHLY DATA'!$B98)</f>
        <v>379.375</v>
      </c>
      <c r="J98" s="78">
        <f>AVERAGEIFS('WEEKLY DATA'!J$11:J$14576,'WEEKLY DATA'!$A$11:$A$14576,'MONTHLY DATA'!$A98,'WEEKLY DATA'!$B$11:$B$14576,'MONTHLY DATA'!$B98)</f>
        <v>374.375</v>
      </c>
      <c r="K98" s="154">
        <f t="shared" si="58"/>
        <v>3.686327077748075E-3</v>
      </c>
      <c r="L98" s="169">
        <f>AVERAGEIFS('WEEKLY DATA'!L$11:L$14576,'WEEKLY DATA'!$A$11:$A$14576,'MONTHLY DATA'!$A98,'WEEKLY DATA'!$B$11:$B$14576,'MONTHLY DATA'!$B98)</f>
        <v>310</v>
      </c>
      <c r="M98" s="78">
        <f>AVERAGEIFS('WEEKLY DATA'!M$11:M$14576,'WEEKLY DATA'!$A$11:$A$14576,'MONTHLY DATA'!$A98,'WEEKLY DATA'!$B$11:$B$14576,'MONTHLY DATA'!$B98)</f>
        <v>320</v>
      </c>
      <c r="N98" s="78">
        <f>AVERAGEIFS('WEEKLY DATA'!N$11:N$14576,'WEEKLY DATA'!$A$11:$A$14576,'MONTHLY DATA'!$A98,'WEEKLY DATA'!$B$11:$B$14576,'MONTHLY DATA'!$B98)</f>
        <v>315</v>
      </c>
      <c r="O98" s="154">
        <f t="shared" si="59"/>
        <v>0</v>
      </c>
      <c r="P98" s="169">
        <f>AVERAGEIFS('WEEKLY DATA'!P$11:P$14576,'WEEKLY DATA'!$A$11:$A$14576,'MONTHLY DATA'!$A98,'WEEKLY DATA'!$B$11:$B$14576,'MONTHLY DATA'!$B98)</f>
        <v>275</v>
      </c>
      <c r="Q98" s="78">
        <f>AVERAGEIFS('WEEKLY DATA'!Q$11:Q$14576,'WEEKLY DATA'!$A$11:$A$14576,'MONTHLY DATA'!$A98,'WEEKLY DATA'!$B$11:$B$14576,'MONTHLY DATA'!$B98)</f>
        <v>285</v>
      </c>
      <c r="R98" s="78">
        <f>AVERAGEIFS('WEEKLY DATA'!R$11:R$14576,'WEEKLY DATA'!$A$11:$A$14576,'MONTHLY DATA'!$A98,'WEEKLY DATA'!$B$11:$B$14576,'MONTHLY DATA'!$B98)</f>
        <v>280</v>
      </c>
      <c r="S98" s="154">
        <f t="shared" si="60"/>
        <v>-1.4084507042253502E-2</v>
      </c>
      <c r="T98" s="169">
        <f>AVERAGEIFS('WEEKLY DATA'!T$11:T$14576,'WEEKLY DATA'!$A$11:$A$14576,'MONTHLY DATA'!$A98,'WEEKLY DATA'!$B$11:$B$14576,'MONTHLY DATA'!$B98)</f>
        <v>240</v>
      </c>
      <c r="U98" s="78">
        <f>AVERAGEIFS('WEEKLY DATA'!U$11:U$14576,'WEEKLY DATA'!$A$11:$A$14576,'MONTHLY DATA'!$A98,'WEEKLY DATA'!$B$11:$B$14576,'MONTHLY DATA'!$B98)</f>
        <v>250</v>
      </c>
      <c r="V98" s="78">
        <f>AVERAGEIFS('WEEKLY DATA'!V$11:V$14576,'WEEKLY DATA'!$A$11:$A$14576,'MONTHLY DATA'!$A98,'WEEKLY DATA'!$B$11:$B$14576,'MONTHLY DATA'!$B98)</f>
        <v>245</v>
      </c>
      <c r="W98" s="154">
        <f t="shared" si="61"/>
        <v>-4.296875E-2</v>
      </c>
      <c r="X98" s="169">
        <f>AVERAGEIFS('WEEKLY DATA'!X$11:X$14576,'WEEKLY DATA'!$A$11:$A$14576,'MONTHLY DATA'!$A98,'WEEKLY DATA'!$B$11:$B$14576,'MONTHLY DATA'!$B98)</f>
        <v>219.375</v>
      </c>
      <c r="Y98" s="78">
        <f>AVERAGEIFS('WEEKLY DATA'!Y$11:Y$14576,'WEEKLY DATA'!$A$11:$A$14576,'MONTHLY DATA'!$A98,'WEEKLY DATA'!$B$11:$B$14576,'MONTHLY DATA'!$B98)</f>
        <v>229.375</v>
      </c>
      <c r="Z98" s="78">
        <f>AVERAGEIFS('WEEKLY DATA'!Z$11:Z$14576,'WEEKLY DATA'!$A$11:$A$14576,'MONTHLY DATA'!$A98,'WEEKLY DATA'!$B$11:$B$14576,'MONTHLY DATA'!$B98)</f>
        <v>224.375</v>
      </c>
      <c r="AA98" s="154">
        <f t="shared" si="62"/>
        <v>6.1659192825112008E-3</v>
      </c>
      <c r="AB98" s="169">
        <f>AVERAGEIFS('WEEKLY DATA'!AB$11:AB$14576,'WEEKLY DATA'!$A$11:$A$14576,'MONTHLY DATA'!$A98,'WEEKLY DATA'!$B$11:$B$14576,'MONTHLY DATA'!$B98)</f>
        <v>250</v>
      </c>
      <c r="AC98" s="78">
        <f>AVERAGEIFS('WEEKLY DATA'!AC$11:AC$14576,'WEEKLY DATA'!$A$11:$A$14576,'MONTHLY DATA'!$A98,'WEEKLY DATA'!$B$11:$B$14576,'MONTHLY DATA'!$B98)</f>
        <v>260</v>
      </c>
      <c r="AD98" s="78">
        <f>AVERAGEIFS('WEEKLY DATA'!AD$11:AD$14576,'WEEKLY DATA'!$A$11:$A$14576,'MONTHLY DATA'!$A98,'WEEKLY DATA'!$B$11:$B$14576,'MONTHLY DATA'!$B98)</f>
        <v>255</v>
      </c>
      <c r="AE98" s="154">
        <f t="shared" si="63"/>
        <v>0</v>
      </c>
      <c r="AF98" s="169">
        <f>AVERAGEIFS('WEEKLY DATA'!AF$11:AF$14576,'WEEKLY DATA'!$A$11:$A$14576,'MONTHLY DATA'!$A98,'WEEKLY DATA'!$B$11:$B$14576,'MONTHLY DATA'!$B98)</f>
        <v>253.125</v>
      </c>
      <c r="AG98" s="78">
        <f>AVERAGEIFS('WEEKLY DATA'!AG$11:AG$14576,'WEEKLY DATA'!$A$11:$A$14576,'MONTHLY DATA'!$A98,'WEEKLY DATA'!$B$11:$B$14576,'MONTHLY DATA'!$B98)</f>
        <v>263.125</v>
      </c>
      <c r="AH98" s="78">
        <f>AVERAGEIFS('WEEKLY DATA'!AH$11:AH$14576,'WEEKLY DATA'!$A$11:$A$14576,'MONTHLY DATA'!$A98,'WEEKLY DATA'!$B$11:$B$14576,'MONTHLY DATA'!$B98)</f>
        <v>258.125</v>
      </c>
      <c r="AI98" s="154">
        <f t="shared" si="64"/>
        <v>-3.3239700374531833E-2</v>
      </c>
      <c r="AJ98" s="169">
        <f>AVERAGEIFS('WEEKLY DATA'!AJ$11:AJ$14576,'WEEKLY DATA'!$A$11:$A$14576,'MONTHLY DATA'!$A98,'WEEKLY DATA'!$B$11:$B$14576,'MONTHLY DATA'!$B98)</f>
        <v>251.875</v>
      </c>
      <c r="AK98" s="78">
        <f>AVERAGEIFS('WEEKLY DATA'!AK$11:AK$14576,'WEEKLY DATA'!$A$11:$A$14576,'MONTHLY DATA'!$A98,'WEEKLY DATA'!$B$11:$B$14576,'MONTHLY DATA'!$B98)</f>
        <v>261.875</v>
      </c>
      <c r="AL98" s="78">
        <f>AVERAGEIFS('WEEKLY DATA'!AL$11:AL$14576,'WEEKLY DATA'!$A$11:$A$14576,'MONTHLY DATA'!$A98,'WEEKLY DATA'!$B$11:$B$14576,'MONTHLY DATA'!$B98)</f>
        <v>256.875</v>
      </c>
      <c r="AM98" s="154">
        <f t="shared" si="65"/>
        <v>-3.4304511278195449E-2</v>
      </c>
      <c r="AN98" s="169">
        <f>AVERAGEIFS('WEEKLY DATA'!AN$11:AN$14576,'WEEKLY DATA'!$A$11:$A$14576,'MONTHLY DATA'!$A98,'WEEKLY DATA'!$B$11:$B$14576,'MONTHLY DATA'!$B98)</f>
        <v>235</v>
      </c>
      <c r="AO98" s="78">
        <f>AVERAGEIFS('WEEKLY DATA'!AO$11:AO$14576,'WEEKLY DATA'!$A$11:$A$14576,'MONTHLY DATA'!$A98,'WEEKLY DATA'!$B$11:$B$14576,'MONTHLY DATA'!$B98)</f>
        <v>245</v>
      </c>
      <c r="AP98" s="78">
        <f>AVERAGEIFS('WEEKLY DATA'!AP$11:AP$14576,'WEEKLY DATA'!$A$11:$A$14576,'MONTHLY DATA'!$A98,'WEEKLY DATA'!$B$11:$B$14576,'MONTHLY DATA'!$B98)</f>
        <v>240</v>
      </c>
      <c r="AQ98" s="154">
        <f t="shared" si="66"/>
        <v>0</v>
      </c>
      <c r="AR98" s="169">
        <f>AVERAGEIFS('WEEKLY DATA'!AR$11:AR$14576,'WEEKLY DATA'!$A$11:$A$14576,'MONTHLY DATA'!$A98,'WEEKLY DATA'!$B$11:$B$14576,'MONTHLY DATA'!$B98)</f>
        <v>265</v>
      </c>
      <c r="AS98" s="78">
        <f>AVERAGEIFS('WEEKLY DATA'!AS$11:AS$14576,'WEEKLY DATA'!$A$11:$A$14576,'MONTHLY DATA'!$A98,'WEEKLY DATA'!$B$11:$B$14576,'MONTHLY DATA'!$B98)</f>
        <v>275</v>
      </c>
      <c r="AT98" s="78">
        <f>AVERAGEIFS('WEEKLY DATA'!AT$11:AT$14576,'WEEKLY DATA'!$A$11:$A$14576,'MONTHLY DATA'!$A98,'WEEKLY DATA'!$B$11:$B$14576,'MONTHLY DATA'!$B98)</f>
        <v>270</v>
      </c>
      <c r="AU98" s="154">
        <f t="shared" si="67"/>
        <v>0</v>
      </c>
      <c r="AV98" s="169">
        <f>AVERAGEIFS('WEEKLY DATA'!AV$11:AV$14576,'WEEKLY DATA'!$A$11:$A$14576,'MONTHLY DATA'!$A98,'WEEKLY DATA'!$B$11:$B$14576,'MONTHLY DATA'!$B98)</f>
        <v>258.125</v>
      </c>
      <c r="AW98" s="78">
        <f>AVERAGEIFS('WEEKLY DATA'!AW$11:AW$14576,'WEEKLY DATA'!$A$11:$A$14576,'MONTHLY DATA'!$A98,'WEEKLY DATA'!$B$11:$B$14576,'MONTHLY DATA'!$B98)</f>
        <v>268.125</v>
      </c>
      <c r="AX98" s="78">
        <f>AVERAGEIFS('WEEKLY DATA'!AX$11:AX$14576,'WEEKLY DATA'!$A$11:$A$14576,'MONTHLY DATA'!$A98,'WEEKLY DATA'!$B$11:$B$14576,'MONTHLY DATA'!$B98)</f>
        <v>263.125</v>
      </c>
      <c r="AY98" s="154">
        <f t="shared" si="68"/>
        <v>-1.0808270676691767E-2</v>
      </c>
      <c r="AZ98" s="169">
        <f>AVERAGEIFS('WEEKLY DATA'!AZ$11:AZ$14576,'WEEKLY DATA'!$A$11:$A$14576,'MONTHLY DATA'!$A98,'WEEKLY DATA'!$B$11:$B$14576,'MONTHLY DATA'!$B98)</f>
        <v>205</v>
      </c>
      <c r="BA98" s="78">
        <f>AVERAGEIFS('WEEKLY DATA'!BA$11:BA$14576,'WEEKLY DATA'!$A$11:$A$14576,'MONTHLY DATA'!$A98,'WEEKLY DATA'!$B$11:$B$14576,'MONTHLY DATA'!$B98)</f>
        <v>215</v>
      </c>
      <c r="BB98" s="78">
        <f>AVERAGEIFS('WEEKLY DATA'!BB$11:BB$14576,'WEEKLY DATA'!$A$11:$A$14576,'MONTHLY DATA'!$A98,'WEEKLY DATA'!$B$11:$B$14576,'MONTHLY DATA'!$B98)</f>
        <v>210</v>
      </c>
      <c r="BC98" s="154">
        <f t="shared" si="69"/>
        <v>-9.4339622641509413E-3</v>
      </c>
      <c r="BD98" s="169">
        <f>AVERAGEIFS('WEEKLY DATA'!BD$11:BD$14576,'WEEKLY DATA'!$A$11:$A$14576,'MONTHLY DATA'!$A98,'WEEKLY DATA'!$B$11:$B$14576,'MONTHLY DATA'!$B98)</f>
        <v>181.25</v>
      </c>
      <c r="BE98" s="78">
        <f>AVERAGEIFS('WEEKLY DATA'!BE$11:BE$14576,'WEEKLY DATA'!$A$11:$A$14576,'MONTHLY DATA'!$A98,'WEEKLY DATA'!$B$11:$B$14576,'MONTHLY DATA'!$B98)</f>
        <v>191.25</v>
      </c>
      <c r="BF98" s="78">
        <f>AVERAGEIFS('WEEKLY DATA'!BF$11:BF$14576,'WEEKLY DATA'!$A$11:$A$14576,'MONTHLY DATA'!$A98,'WEEKLY DATA'!$B$11:$B$14576,'MONTHLY DATA'!$B98)</f>
        <v>186.25</v>
      </c>
      <c r="BG98" s="154">
        <f t="shared" si="70"/>
        <v>1.2228260869565188E-2</v>
      </c>
      <c r="BH98" s="169">
        <f>AVERAGEIFS('WEEKLY DATA'!BH$11:BH$14576,'WEEKLY DATA'!$A$11:$A$14576,'MONTHLY DATA'!$A98,'WEEKLY DATA'!$B$11:$B$14576,'MONTHLY DATA'!$B98)</f>
        <v>235</v>
      </c>
      <c r="BI98" s="78">
        <f>AVERAGEIFS('WEEKLY DATA'!BI$11:BI$14576,'WEEKLY DATA'!$A$11:$A$14576,'MONTHLY DATA'!$A98,'WEEKLY DATA'!$B$11:$B$14576,'MONTHLY DATA'!$B98)</f>
        <v>245</v>
      </c>
      <c r="BJ98" s="78">
        <f>AVERAGEIFS('WEEKLY DATA'!BJ$11:BJ$14576,'WEEKLY DATA'!$A$11:$A$14576,'MONTHLY DATA'!$A98,'WEEKLY DATA'!$B$11:$B$14576,'MONTHLY DATA'!$B98)</f>
        <v>240</v>
      </c>
      <c r="BK98" s="154">
        <f t="shared" si="71"/>
        <v>-8.2644628099173278E-3</v>
      </c>
      <c r="BL98" s="169">
        <f>AVERAGEIFS('WEEKLY DATA'!BL$11:BL$14576,'WEEKLY DATA'!$A$11:$A$14576,'MONTHLY DATA'!$A98,'WEEKLY DATA'!$B$11:$B$14576,'MONTHLY DATA'!$B98)</f>
        <v>196.25</v>
      </c>
      <c r="BM98" s="78">
        <f>AVERAGEIFS('WEEKLY DATA'!BM$11:BM$14576,'WEEKLY DATA'!$A$11:$A$14576,'MONTHLY DATA'!$A98,'WEEKLY DATA'!$B$11:$B$14576,'MONTHLY DATA'!$B98)</f>
        <v>206.25</v>
      </c>
      <c r="BN98" s="78">
        <f>AVERAGEIFS('WEEKLY DATA'!BN$11:BN$14576,'WEEKLY DATA'!$A$11:$A$14576,'MONTHLY DATA'!$A98,'WEEKLY DATA'!$B$11:$B$14576,'MONTHLY DATA'!$B98)</f>
        <v>201.25</v>
      </c>
      <c r="BO98" s="154">
        <f t="shared" si="72"/>
        <v>1.1306532663316604E-2</v>
      </c>
      <c r="BP98" s="78">
        <f>AVERAGEIFS('WEEKLY DATA'!BP$11:BP$14576,'WEEKLY DATA'!$A$11:$A$14576,'MONTHLY DATA'!$A98,'WEEKLY DATA'!$B$11:$B$14576,'MONTHLY DATA'!$B98)</f>
        <v>248.125</v>
      </c>
      <c r="BQ98" s="78">
        <f>AVERAGEIFS('WEEKLY DATA'!BQ$11:BQ$14576,'WEEKLY DATA'!$A$11:$A$14576,'MONTHLY DATA'!$A98,'WEEKLY DATA'!$B$11:$B$14576,'MONTHLY DATA'!$B98)</f>
        <v>258.125</v>
      </c>
      <c r="BR98" s="78">
        <f>AVERAGEIFS('WEEKLY DATA'!BR$11:BR$14576,'WEEKLY DATA'!$A$11:$A$14576,'MONTHLY DATA'!$A98,'WEEKLY DATA'!$B$11:$B$14576,'MONTHLY DATA'!$B98)</f>
        <v>253.125</v>
      </c>
      <c r="BS98" s="154">
        <f t="shared" si="73"/>
        <v>-1.5077821011673098E-2</v>
      </c>
      <c r="BT98" s="78">
        <f>AVERAGEIFS('WEEKLY DATA'!BT$11:BT$14576,'WEEKLY DATA'!$A$11:$A$14576,'MONTHLY DATA'!$A98,'WEEKLY DATA'!$B$11:$B$14576,'MONTHLY DATA'!$B98)</f>
        <v>226.25</v>
      </c>
      <c r="BU98" s="78">
        <f>AVERAGEIFS('WEEKLY DATA'!BU$11:BU$14576,'WEEKLY DATA'!$A$11:$A$14576,'MONTHLY DATA'!$A98,'WEEKLY DATA'!$B$11:$B$14576,'MONTHLY DATA'!$B98)</f>
        <v>236.25</v>
      </c>
      <c r="BV98" s="78">
        <f>AVERAGEIFS('WEEKLY DATA'!BV$11:BV$14576,'WEEKLY DATA'!$A$11:$A$14576,'MONTHLY DATA'!$A98,'WEEKLY DATA'!$B$11:$B$14576,'MONTHLY DATA'!$B98)</f>
        <v>231.25</v>
      </c>
      <c r="BW98" s="154">
        <f t="shared" si="74"/>
        <v>9.8253275109170257E-3</v>
      </c>
      <c r="BX98" s="78">
        <f>AVERAGEIFS('WEEKLY DATA'!BX$11:BX$14576,'WEEKLY DATA'!$A$11:$A$14576,'MONTHLY DATA'!$A98,'WEEKLY DATA'!$B$11:$B$14576,'MONTHLY DATA'!$B98)</f>
        <v>305</v>
      </c>
      <c r="BY98" s="78">
        <f>AVERAGEIFS('WEEKLY DATA'!BY$11:BY$14576,'WEEKLY DATA'!$A$11:$A$14576,'MONTHLY DATA'!$A98,'WEEKLY DATA'!$B$11:$B$14576,'MONTHLY DATA'!$B98)</f>
        <v>315</v>
      </c>
      <c r="BZ98" s="78">
        <f>AVERAGEIFS('WEEKLY DATA'!BZ$11:BZ$14576,'WEEKLY DATA'!$A$11:$A$14576,'MONTHLY DATA'!$A98,'WEEKLY DATA'!$B$11:$B$14576,'MONTHLY DATA'!$B98)</f>
        <v>310</v>
      </c>
      <c r="CA98" s="154">
        <f t="shared" si="75"/>
        <v>0</v>
      </c>
      <c r="CB98" s="78">
        <f>AVERAGEIFS('WEEKLY DATA'!CB$11:CB$14576,'WEEKLY DATA'!$A$11:$A$14576,'MONTHLY DATA'!$A98,'WEEKLY DATA'!$B$11:$B$14576,'MONTHLY DATA'!$B98)</f>
        <v>400</v>
      </c>
      <c r="CC98" s="78">
        <f>AVERAGEIFS('WEEKLY DATA'!CC$11:CC$14576,'WEEKLY DATA'!$A$11:$A$14576,'MONTHLY DATA'!$A98,'WEEKLY DATA'!$B$11:$B$14576,'MONTHLY DATA'!$B98)</f>
        <v>410</v>
      </c>
      <c r="CD98" s="78">
        <f>AVERAGEIFS('WEEKLY DATA'!CD$11:CD$14576,'WEEKLY DATA'!$A$11:$A$14576,'MONTHLY DATA'!$A98,'WEEKLY DATA'!$B$11:$B$14576,'MONTHLY DATA'!$B98)</f>
        <v>405</v>
      </c>
      <c r="CE98" s="154">
        <f t="shared" si="76"/>
        <v>0</v>
      </c>
      <c r="CF98" s="78">
        <f>AVERAGEIFS('WEEKLY DATA'!CF$11:CF$14576,'WEEKLY DATA'!$A$11:$A$14576,'MONTHLY DATA'!$A98,'WEEKLY DATA'!$B$11:$B$14576,'MONTHLY DATA'!$B98)</f>
        <v>201.875</v>
      </c>
      <c r="CG98" s="78">
        <f>AVERAGEIFS('WEEKLY DATA'!CG$11:CG$14576,'WEEKLY DATA'!$A$11:$A$14576,'MONTHLY DATA'!$A98,'WEEKLY DATA'!$B$11:$B$14576,'MONTHLY DATA'!$B98)</f>
        <v>211.875</v>
      </c>
      <c r="CH98" s="78">
        <f>AVERAGEIFS('WEEKLY DATA'!CH$11:CH$14576,'WEEKLY DATA'!$A$11:$A$14576,'MONTHLY DATA'!$A98,'WEEKLY DATA'!$B$11:$B$14576,'MONTHLY DATA'!$B98)</f>
        <v>206.875</v>
      </c>
      <c r="CI98" s="154">
        <f t="shared" si="77"/>
        <v>-5.5365296803652986E-2</v>
      </c>
      <c r="CJ98" s="78">
        <f>AVERAGEIFS('WEEKLY DATA'!CJ$11:CJ$14576,'WEEKLY DATA'!$A$11:$A$14576,'MONTHLY DATA'!$A98,'WEEKLY DATA'!$B$11:$B$14576,'MONTHLY DATA'!$B98)</f>
        <v>180</v>
      </c>
      <c r="CK98" s="78">
        <f>AVERAGEIFS('WEEKLY DATA'!CK$11:CK$14576,'WEEKLY DATA'!$A$11:$A$14576,'MONTHLY DATA'!$A98,'WEEKLY DATA'!$B$11:$B$14576,'MONTHLY DATA'!$B98)</f>
        <v>190</v>
      </c>
      <c r="CL98" s="78">
        <f>AVERAGEIFS('WEEKLY DATA'!CL$11:CL$14576,'WEEKLY DATA'!$A$11:$A$14576,'MONTHLY DATA'!$A98,'WEEKLY DATA'!$B$11:$B$14576,'MONTHLY DATA'!$B98)</f>
        <v>185</v>
      </c>
      <c r="CM98" s="154">
        <f t="shared" si="78"/>
        <v>5.4347826086955653E-3</v>
      </c>
      <c r="CN98" s="78">
        <f>AVERAGEIFS('WEEKLY DATA'!CN$11:CN$14576,'WEEKLY DATA'!$A$11:$A$14576,'MONTHLY DATA'!$A98,'WEEKLY DATA'!$B$11:$B$14576,'MONTHLY DATA'!$B98)</f>
        <v>266.875</v>
      </c>
      <c r="CO98" s="78">
        <f>AVERAGEIFS('WEEKLY DATA'!CO$11:CO$14576,'WEEKLY DATA'!$A$11:$A$14576,'MONTHLY DATA'!$A98,'WEEKLY DATA'!$B$11:$B$14576,'MONTHLY DATA'!$B98)</f>
        <v>276.875</v>
      </c>
      <c r="CP98" s="78">
        <f>AVERAGEIFS('WEEKLY DATA'!CP$11:CP$14576,'WEEKLY DATA'!$A$11:$A$14576,'MONTHLY DATA'!$A98,'WEEKLY DATA'!$B$11:$B$14576,'MONTHLY DATA'!$B98)</f>
        <v>271.875</v>
      </c>
      <c r="CQ98" s="154">
        <f t="shared" si="79"/>
        <v>-1.1363636363636354E-2</v>
      </c>
      <c r="CR98" s="78">
        <f>AVERAGEIFS('WEEKLY DATA'!CR$11:CR$14576,'WEEKLY DATA'!$A$11:$A$14576,'MONTHLY DATA'!$A98,'WEEKLY DATA'!$B$11:$B$14576,'MONTHLY DATA'!$B98)</f>
        <v>370</v>
      </c>
      <c r="CS98" s="78">
        <f>AVERAGEIFS('WEEKLY DATA'!CS$11:CS$14576,'WEEKLY DATA'!$A$11:$A$14576,'MONTHLY DATA'!$A98,'WEEKLY DATA'!$B$11:$B$14576,'MONTHLY DATA'!$B98)</f>
        <v>380</v>
      </c>
      <c r="CT98" s="78">
        <f>AVERAGEIFS('WEEKLY DATA'!CT$11:CT$14576,'WEEKLY DATA'!$A$11:$A$14576,'MONTHLY DATA'!$A98,'WEEKLY DATA'!$B$11:$B$14576,'MONTHLY DATA'!$B98)</f>
        <v>375</v>
      </c>
      <c r="CU98" s="154">
        <f t="shared" si="80"/>
        <v>5.3619302949061698E-3</v>
      </c>
      <c r="CV98" s="169">
        <f>AVERAGEIFS('WEEKLY DATA'!CV$11:CV$14576,'WEEKLY DATA'!$A$11:$A$14576,'MONTHLY DATA'!$A98,'WEEKLY DATA'!$B$11:$B$14576,'MONTHLY DATA'!$B98)</f>
        <v>243.125</v>
      </c>
      <c r="CW98" s="78">
        <f>AVERAGEIFS('WEEKLY DATA'!CW$11:CW$14576,'WEEKLY DATA'!$A$11:$A$14576,'MONTHLY DATA'!$A98,'WEEKLY DATA'!$B$11:$B$14576,'MONTHLY DATA'!$B98)</f>
        <v>253.125</v>
      </c>
      <c r="CX98" s="78">
        <f>AVERAGEIFS('WEEKLY DATA'!CX$11:CX$14576,'WEEKLY DATA'!$A$11:$A$14576,'MONTHLY DATA'!$A98,'WEEKLY DATA'!$B$11:$B$14576,'MONTHLY DATA'!$B98)</f>
        <v>248.125</v>
      </c>
      <c r="CY98" s="154">
        <f t="shared" si="81"/>
        <v>-2.3129921259842479E-2</v>
      </c>
      <c r="CZ98" s="169">
        <f>AVERAGEIFS('WEEKLY DATA'!CZ$11:CZ$14576,'WEEKLY DATA'!$A$11:$A$14576,'MONTHLY DATA'!$A98,'WEEKLY DATA'!$B$11:$B$14576,'MONTHLY DATA'!$B98)</f>
        <v>221.25</v>
      </c>
      <c r="DA98" s="78">
        <f>AVERAGEIFS('WEEKLY DATA'!DA$11:DA$14576,'WEEKLY DATA'!$A$11:$A$14576,'MONTHLY DATA'!$A98,'WEEKLY DATA'!$B$11:$B$14576,'MONTHLY DATA'!$B98)</f>
        <v>231.25</v>
      </c>
      <c r="DB98" s="78">
        <f>AVERAGEIFS('WEEKLY DATA'!DB$11:DB$14576,'WEEKLY DATA'!$A$11:$A$14576,'MONTHLY DATA'!$A98,'WEEKLY DATA'!$B$11:$B$14576,'MONTHLY DATA'!$B98)</f>
        <v>226.25</v>
      </c>
      <c r="DC98" s="154">
        <f t="shared" si="82"/>
        <v>2.3755656108597201E-2</v>
      </c>
      <c r="DD98" s="78">
        <f>AVERAGEIFS('WEEKLY DATA'!DD$11:DD$14576,'WEEKLY DATA'!$A$11:$A$14576,'MONTHLY DATA'!$A98,'WEEKLY DATA'!$B$11:$B$14576,'MONTHLY DATA'!$B98)</f>
        <v>298.75</v>
      </c>
      <c r="DE98" s="78">
        <f>AVERAGEIFS('WEEKLY DATA'!DE$11:DE$14576,'WEEKLY DATA'!$A$11:$A$14576,'MONTHLY DATA'!$A98,'WEEKLY DATA'!$B$11:$B$14576,'MONTHLY DATA'!$B98)</f>
        <v>308.75</v>
      </c>
      <c r="DF98" s="78">
        <f>AVERAGEIFS('WEEKLY DATA'!DF$11:DF$14576,'WEEKLY DATA'!$A$11:$A$14576,'MONTHLY DATA'!$A98,'WEEKLY DATA'!$B$11:$B$14576,'MONTHLY DATA'!$B98)</f>
        <v>303.75</v>
      </c>
      <c r="DG98" s="154">
        <f t="shared" si="83"/>
        <v>-2.0161290322580627E-2</v>
      </c>
      <c r="DH98" s="78">
        <f>AVERAGEIFS('WEEKLY DATA'!DH$11:DH$14576,'WEEKLY DATA'!$A$11:$A$14576,'MONTHLY DATA'!$A98,'WEEKLY DATA'!$B$11:$B$14576,'MONTHLY DATA'!$B98)</f>
        <v>380</v>
      </c>
      <c r="DI98" s="78">
        <f>AVERAGEIFS('WEEKLY DATA'!DI$11:DI$14576,'WEEKLY DATA'!$A$11:$A$14576,'MONTHLY DATA'!$A98,'WEEKLY DATA'!$B$11:$B$14576,'MONTHLY DATA'!$B98)</f>
        <v>390</v>
      </c>
      <c r="DJ98" s="78">
        <f>AVERAGEIFS('WEEKLY DATA'!DJ$11:DJ$14576,'WEEKLY DATA'!$A$11:$A$14576,'MONTHLY DATA'!$A98,'WEEKLY DATA'!$B$11:$B$14576,'MONTHLY DATA'!$B98)</f>
        <v>385</v>
      </c>
      <c r="DK98" s="154">
        <f t="shared" si="84"/>
        <v>5.2219321148825326E-3</v>
      </c>
      <c r="DL98" s="169">
        <f>AVERAGEIFS('WEEKLY DATA'!DL$11:DL$14576,'WEEKLY DATA'!$A$11:$A$14576,'MONTHLY DATA'!$A98,'WEEKLY DATA'!$B$11:$B$14576,'MONTHLY DATA'!$B98)</f>
        <v>203.125</v>
      </c>
      <c r="DM98" s="78">
        <f>AVERAGEIFS('WEEKLY DATA'!DM$11:DM$14576,'WEEKLY DATA'!$A$11:$A$14576,'MONTHLY DATA'!$A98,'WEEKLY DATA'!$B$11:$B$14576,'MONTHLY DATA'!$B98)</f>
        <v>213.125</v>
      </c>
      <c r="DN98" s="78">
        <f>AVERAGEIFS('WEEKLY DATA'!DN$11:DN$14576,'WEEKLY DATA'!$A$11:$A$14576,'MONTHLY DATA'!$A98,'WEEKLY DATA'!$B$11:$B$14576,'MONTHLY DATA'!$B98)</f>
        <v>208.125</v>
      </c>
      <c r="DO98" s="154">
        <f t="shared" si="85"/>
        <v>-6.25E-2</v>
      </c>
      <c r="DP98" s="78">
        <f>AVERAGEIFS('WEEKLY DATA'!DP$11:DP$14576,'WEEKLY DATA'!$A$11:$A$14576,'MONTHLY DATA'!$A98,'WEEKLY DATA'!$B$11:$B$14576,'MONTHLY DATA'!$B98)</f>
        <v>181.25</v>
      </c>
      <c r="DQ98" s="78">
        <f>AVERAGEIFS('WEEKLY DATA'!DQ$11:DQ$14576,'WEEKLY DATA'!$A$11:$A$14576,'MONTHLY DATA'!$A98,'WEEKLY DATA'!$B$11:$B$14576,'MONTHLY DATA'!$B98)</f>
        <v>191.25</v>
      </c>
      <c r="DR98" s="78">
        <f>AVERAGEIFS('WEEKLY DATA'!DR$11:DR$14576,'WEEKLY DATA'!$A$11:$A$14576,'MONTHLY DATA'!$A98,'WEEKLY DATA'!$B$11:$B$14576,'MONTHLY DATA'!$B98)</f>
        <v>186.25</v>
      </c>
      <c r="DS98" s="154">
        <f t="shared" si="86"/>
        <v>-1.4550264550264536E-2</v>
      </c>
      <c r="DT98" s="78">
        <f>AVERAGEIFS('WEEKLY DATA'!DT$11:DT$14576,'WEEKLY DATA'!$A$11:$A$14576,'MONTHLY DATA'!$A98,'WEEKLY DATA'!$B$11:$B$14576,'MONTHLY DATA'!$B98)</f>
        <v>308.75</v>
      </c>
      <c r="DU98" s="78">
        <f>AVERAGEIFS('WEEKLY DATA'!DU$11:DU$14576,'WEEKLY DATA'!$A$11:$A$14576,'MONTHLY DATA'!$A98,'WEEKLY DATA'!$B$11:$B$14576,'MONTHLY DATA'!$B98)</f>
        <v>318.75</v>
      </c>
      <c r="DV98" s="78">
        <f>AVERAGEIFS('WEEKLY DATA'!DV$11:DV$14576,'WEEKLY DATA'!$A$11:$A$14576,'MONTHLY DATA'!$A98,'WEEKLY DATA'!$B$11:$B$14576,'MONTHLY DATA'!$B98)</f>
        <v>313.75</v>
      </c>
      <c r="DW98" s="154">
        <f t="shared" si="87"/>
        <v>-1.953125E-2</v>
      </c>
      <c r="DX98" s="78">
        <f>AVERAGEIFS('WEEKLY DATA'!DX$11:DX$14576,'WEEKLY DATA'!$A$11:$A$14576,'MONTHLY DATA'!$A98,'WEEKLY DATA'!$B$11:$B$14576,'MONTHLY DATA'!$B98)</f>
        <v>390</v>
      </c>
      <c r="DY98" s="78">
        <f>AVERAGEIFS('WEEKLY DATA'!DY$11:DY$14576,'WEEKLY DATA'!$A$11:$A$14576,'MONTHLY DATA'!$A98,'WEEKLY DATA'!$B$11:$B$14576,'MONTHLY DATA'!$B98)</f>
        <v>400</v>
      </c>
      <c r="DZ98" s="78">
        <f>AVERAGEIFS('WEEKLY DATA'!DZ$11:DZ$14576,'WEEKLY DATA'!$A$11:$A$14576,'MONTHLY DATA'!$A98,'WEEKLY DATA'!$B$11:$B$14576,'MONTHLY DATA'!$B98)</f>
        <v>395</v>
      </c>
      <c r="EA98" s="154">
        <f t="shared" si="88"/>
        <v>5.0890585241729624E-3</v>
      </c>
      <c r="EB98" s="78">
        <f>AVERAGEIFS('WEEKLY DATA'!EB$11:EB$14576,'WEEKLY DATA'!$A$11:$A$14576,'MONTHLY DATA'!$A98,'WEEKLY DATA'!$B$11:$B$14576,'MONTHLY DATA'!$B98)</f>
        <v>195</v>
      </c>
      <c r="EC98" s="78">
        <f>AVERAGEIFS('WEEKLY DATA'!EC$11:EC$14576,'WEEKLY DATA'!$A$11:$A$14576,'MONTHLY DATA'!$A98,'WEEKLY DATA'!$B$11:$B$14576,'MONTHLY DATA'!$B98)</f>
        <v>205</v>
      </c>
      <c r="ED98" s="78">
        <f>AVERAGEIFS('WEEKLY DATA'!ED$11:ED$14576,'WEEKLY DATA'!$A$11:$A$14576,'MONTHLY DATA'!$A98,'WEEKLY DATA'!$B$11:$B$14576,'MONTHLY DATA'!$B98)</f>
        <v>200</v>
      </c>
      <c r="EE98" s="154">
        <f t="shared" si="89"/>
        <v>-6.1032863849765251E-2</v>
      </c>
      <c r="EF98" s="169">
        <f>AVERAGEIFS('WEEKLY DATA'!EF$11:EF$14576,'WEEKLY DATA'!$A$11:$A$14576,'MONTHLY DATA'!$A98,'WEEKLY DATA'!$B$11:$B$14576,'MONTHLY DATA'!$B98)</f>
        <v>173.125</v>
      </c>
      <c r="EG98" s="78">
        <f>AVERAGEIFS('WEEKLY DATA'!EG$11:EG$14576,'WEEKLY DATA'!$A$11:$A$14576,'MONTHLY DATA'!$A98,'WEEKLY DATA'!$B$11:$B$14576,'MONTHLY DATA'!$B98)</f>
        <v>183.125</v>
      </c>
      <c r="EH98" s="78">
        <f>AVERAGEIFS('WEEKLY DATA'!EH$11:EH$14576,'WEEKLY DATA'!$A$11:$A$14576,'MONTHLY DATA'!$A98,'WEEKLY DATA'!$B$11:$B$14576,'MONTHLY DATA'!$B98)</f>
        <v>178.125</v>
      </c>
      <c r="EI98" s="154">
        <f t="shared" si="90"/>
        <v>-4.8882681564246244E-3</v>
      </c>
      <c r="EJ98" s="78">
        <f>AVERAGEIFS('WEEKLY DATA'!EJ$11:EJ$14576,'WEEKLY DATA'!$A$11:$A$14576,'MONTHLY DATA'!$A98,'WEEKLY DATA'!$B$11:$B$14576,'MONTHLY DATA'!$B98)</f>
        <v>328.75</v>
      </c>
      <c r="EK98" s="78">
        <f>AVERAGEIFS('WEEKLY DATA'!EK$11:EK$14576,'WEEKLY DATA'!$A$11:$A$14576,'MONTHLY DATA'!$A98,'WEEKLY DATA'!$B$11:$B$14576,'MONTHLY DATA'!$B98)</f>
        <v>338.75</v>
      </c>
      <c r="EL98" s="78">
        <f>AVERAGEIFS('WEEKLY DATA'!EL$11:EL$14576,'WEEKLY DATA'!$A$11:$A$14576,'MONTHLY DATA'!$A98,'WEEKLY DATA'!$B$11:$B$14576,'MONTHLY DATA'!$B98)</f>
        <v>333.75</v>
      </c>
      <c r="EM98" s="154">
        <f t="shared" si="91"/>
        <v>-1.8382352941176516E-2</v>
      </c>
      <c r="EN98" s="78">
        <f>AVERAGEIFS('WEEKLY DATA'!EN$11:EN$14576,'WEEKLY DATA'!$A$11:$A$14576,'MONTHLY DATA'!$A98,'WEEKLY DATA'!$B$11:$B$14576,'MONTHLY DATA'!$B98)</f>
        <v>415</v>
      </c>
      <c r="EO98" s="78">
        <f>AVERAGEIFS('WEEKLY DATA'!EO$11:EO$14576,'WEEKLY DATA'!$A$11:$A$14576,'MONTHLY DATA'!$A98,'WEEKLY DATA'!$B$11:$B$14576,'MONTHLY DATA'!$B98)</f>
        <v>425</v>
      </c>
      <c r="EP98" s="78">
        <f>AVERAGEIFS('WEEKLY DATA'!EP$11:EP$14576,'WEEKLY DATA'!$A$11:$A$14576,'MONTHLY DATA'!$A98,'WEEKLY DATA'!$B$11:$B$14576,'MONTHLY DATA'!$B98)</f>
        <v>420</v>
      </c>
      <c r="EQ98" s="154">
        <f t="shared" si="92"/>
        <v>4.4776119402984982E-2</v>
      </c>
      <c r="ER98" s="78">
        <f>AVERAGEIFS('WEEKLY DATA'!ER$11:ER$14576,'WEEKLY DATA'!$A$11:$A$14576,'MONTHLY DATA'!$A98,'WEEKLY DATA'!$B$11:$B$14576,'MONTHLY DATA'!$B98)</f>
        <v>201.875</v>
      </c>
      <c r="ES98" s="78">
        <f>AVERAGEIFS('WEEKLY DATA'!ES$11:ES$14576,'WEEKLY DATA'!$A$11:$A$14576,'MONTHLY DATA'!$A98,'WEEKLY DATA'!$B$11:$B$14576,'MONTHLY DATA'!$B98)</f>
        <v>211.875</v>
      </c>
      <c r="ET98" s="78">
        <f>AVERAGEIFS('WEEKLY DATA'!ET$11:ET$14576,'WEEKLY DATA'!$A$11:$A$14576,'MONTHLY DATA'!$A98,'WEEKLY DATA'!$B$11:$B$14576,'MONTHLY DATA'!$B98)</f>
        <v>206.875</v>
      </c>
      <c r="EU98" s="154">
        <f t="shared" si="93"/>
        <v>4.2475728155340065E-3</v>
      </c>
      <c r="EV98" s="78">
        <f>AVERAGEIFS('WEEKLY DATA'!EV$11:EV$14576,'WEEKLY DATA'!$A$11:$A$14576,'MONTHLY DATA'!$A98,'WEEKLY DATA'!$B$11:$B$14576,'MONTHLY DATA'!$B98)</f>
        <v>175</v>
      </c>
      <c r="EW98" s="78">
        <f>AVERAGEIFS('WEEKLY DATA'!EW$11:EW$14576,'WEEKLY DATA'!$A$11:$A$14576,'MONTHLY DATA'!$A98,'WEEKLY DATA'!$B$11:$B$14576,'MONTHLY DATA'!$B98)</f>
        <v>185</v>
      </c>
      <c r="EX98" s="78">
        <f>AVERAGEIFS('WEEKLY DATA'!EX$11:EX$14576,'WEEKLY DATA'!$A$11:$A$14576,'MONTHLY DATA'!$A98,'WEEKLY DATA'!$B$11:$B$14576,'MONTHLY DATA'!$B98)</f>
        <v>180</v>
      </c>
      <c r="EY98" s="154">
        <f t="shared" si="94"/>
        <v>1.6949152542372836E-2</v>
      </c>
      <c r="EZ98" s="78">
        <f>AVERAGEIFS('WEEKLY DATA'!EZ$11:EZ$14576,'WEEKLY DATA'!$A$11:$A$14576,'MONTHLY DATA'!$A98,'WEEKLY DATA'!$B$11:$B$14576,'MONTHLY DATA'!$B98)</f>
        <v>295</v>
      </c>
      <c r="FA98" s="78">
        <f>AVERAGEIFS('WEEKLY DATA'!FA$11:FA$14576,'WEEKLY DATA'!$A$11:$A$14576,'MONTHLY DATA'!$A98,'WEEKLY DATA'!$B$11:$B$14576,'MONTHLY DATA'!$B98)</f>
        <v>305</v>
      </c>
      <c r="FB98" s="78">
        <f>AVERAGEIFS('WEEKLY DATA'!FB$11:FB$14576,'WEEKLY DATA'!$A$11:$A$14576,'MONTHLY DATA'!$A98,'WEEKLY DATA'!$B$11:$B$14576,'MONTHLY DATA'!$B98)</f>
        <v>300</v>
      </c>
      <c r="FC98" s="154">
        <f t="shared" si="95"/>
        <v>0</v>
      </c>
      <c r="FD98" s="78">
        <f>AVERAGEIFS('WEEKLY DATA'!FD$11:FD$14576,'WEEKLY DATA'!$A$11:$A$14576,'MONTHLY DATA'!$A98,'WEEKLY DATA'!$B$11:$B$14576,'MONTHLY DATA'!$B98)</f>
        <v>425</v>
      </c>
      <c r="FE98" s="78">
        <f>AVERAGEIFS('WEEKLY DATA'!FE$11:FE$14576,'WEEKLY DATA'!$A$11:$A$14576,'MONTHLY DATA'!$A98,'WEEKLY DATA'!$B$11:$B$14576,'MONTHLY DATA'!$B98)</f>
        <v>435</v>
      </c>
      <c r="FF98" s="78">
        <f>AVERAGEIFS('WEEKLY DATA'!FF$11:FF$14576,'WEEKLY DATA'!$A$11:$A$14576,'MONTHLY DATA'!$A98,'WEEKLY DATA'!$B$11:$B$14576,'MONTHLY DATA'!$B98)</f>
        <v>430</v>
      </c>
      <c r="FG98" s="154">
        <f t="shared" si="96"/>
        <v>4.6728971962617383E-3</v>
      </c>
      <c r="FH98" s="78">
        <f>AVERAGEIFS('WEEKLY DATA'!FH$11:FH$14576,'WEEKLY DATA'!$A$11:$A$14576,'MONTHLY DATA'!$A98,'WEEKLY DATA'!$B$11:$B$14576,'MONTHLY DATA'!$B98)</f>
        <v>250</v>
      </c>
      <c r="FI98" s="78">
        <f>AVERAGEIFS('WEEKLY DATA'!FI$11:FI$14576,'WEEKLY DATA'!$A$11:$A$14576,'MONTHLY DATA'!$A98,'WEEKLY DATA'!$B$11:$B$14576,'MONTHLY DATA'!$B98)</f>
        <v>260</v>
      </c>
      <c r="FJ98" s="78">
        <f>AVERAGEIFS('WEEKLY DATA'!FJ$11:FJ$14576,'WEEKLY DATA'!$A$11:$A$14576,'MONTHLY DATA'!$A98,'WEEKLY DATA'!$B$11:$B$14576,'MONTHLY DATA'!$B98)</f>
        <v>255</v>
      </c>
      <c r="FK98" s="154">
        <f t="shared" si="97"/>
        <v>-7.7821011673151474E-3</v>
      </c>
      <c r="FL98" s="169">
        <f>AVERAGEIFS('WEEKLY DATA'!FL$11:FL$14576,'WEEKLY DATA'!$A$11:$A$14576,'MONTHLY DATA'!$A98,'WEEKLY DATA'!$B$11:$B$14576,'MONTHLY DATA'!$B98)</f>
        <v>226.25</v>
      </c>
      <c r="FM98" s="78">
        <f>AVERAGEIFS('WEEKLY DATA'!FM$11:FM$14576,'WEEKLY DATA'!$A$11:$A$14576,'MONTHLY DATA'!$A98,'WEEKLY DATA'!$B$11:$B$14576,'MONTHLY DATA'!$B98)</f>
        <v>236.25</v>
      </c>
      <c r="FN98" s="78">
        <f>AVERAGEIFS('WEEKLY DATA'!FN$11:FN$14576,'WEEKLY DATA'!$A$11:$A$14576,'MONTHLY DATA'!$A98,'WEEKLY DATA'!$B$11:$B$14576,'MONTHLY DATA'!$B98)</f>
        <v>231.25</v>
      </c>
      <c r="FO98" s="154">
        <f t="shared" si="98"/>
        <v>2.3230088495575174E-2</v>
      </c>
      <c r="FP98" s="78">
        <f>AVERAGEIFS('WEEKLY DATA'!FP$11:FP$14576,'WEEKLY DATA'!$A$11:$A$14576,'MONTHLY DATA'!$A98,'WEEKLY DATA'!$B$11:$B$14576,'MONTHLY DATA'!$B98)</f>
        <v>238.125</v>
      </c>
      <c r="FQ98" s="78">
        <f>AVERAGEIFS('WEEKLY DATA'!FQ$11:FQ$14576,'WEEKLY DATA'!$A$11:$A$14576,'MONTHLY DATA'!$A98,'WEEKLY DATA'!$B$11:$B$14576,'MONTHLY DATA'!$B98)</f>
        <v>248.125</v>
      </c>
      <c r="FR98" s="78">
        <f>AVERAGEIFS('WEEKLY DATA'!FR$11:FR$14576,'WEEKLY DATA'!$A$11:$A$14576,'MONTHLY DATA'!$A98,'WEEKLY DATA'!$B$11:$B$14576,'MONTHLY DATA'!$B98)</f>
        <v>243.125</v>
      </c>
      <c r="FS98" s="154">
        <f t="shared" si="99"/>
        <v>8.8174273858920849E-3</v>
      </c>
      <c r="FT98" s="78">
        <f>AVERAGEIFS('WEEKLY DATA'!FT$11:FT$14576,'WEEKLY DATA'!$A$11:$A$14576,'MONTHLY DATA'!$A98,'WEEKLY DATA'!$B$11:$B$14576,'MONTHLY DATA'!$B98)</f>
        <v>173.75</v>
      </c>
      <c r="FU98" s="78">
        <f>AVERAGEIFS('WEEKLY DATA'!FU$11:FU$14576,'WEEKLY DATA'!$A$11:$A$14576,'MONTHLY DATA'!$A98,'WEEKLY DATA'!$B$11:$B$14576,'MONTHLY DATA'!$B98)</f>
        <v>183.75</v>
      </c>
      <c r="FV98" s="78">
        <f>AVERAGEIFS('WEEKLY DATA'!FV$11:FV$14576,'WEEKLY DATA'!$A$11:$A$14576,'MONTHLY DATA'!$A98,'WEEKLY DATA'!$B$11:$B$14576,'MONTHLY DATA'!$B98)</f>
        <v>178.75</v>
      </c>
      <c r="FW98" s="154">
        <f t="shared" si="100"/>
        <v>-3.3783783783783772E-2</v>
      </c>
      <c r="FX98" s="78">
        <f>AVERAGEIFS('WEEKLY DATA'!FX$11:FX$14576,'WEEKLY DATA'!$A$11:$A$14576,'MONTHLY DATA'!$A98,'WEEKLY DATA'!$B$11:$B$14576,'MONTHLY DATA'!$B98)</f>
        <v>259.375</v>
      </c>
      <c r="FY98" s="78">
        <f>AVERAGEIFS('WEEKLY DATA'!FY$11:FY$14576,'WEEKLY DATA'!$A$11:$A$14576,'MONTHLY DATA'!$A98,'WEEKLY DATA'!$B$11:$B$14576,'MONTHLY DATA'!$B98)</f>
        <v>269.375</v>
      </c>
      <c r="FZ98" s="78">
        <f>AVERAGEIFS('WEEKLY DATA'!FZ$11:FZ$14576,'WEEKLY DATA'!$A$11:$A$14576,'MONTHLY DATA'!$A98,'WEEKLY DATA'!$B$11:$B$14576,'MONTHLY DATA'!$B98)</f>
        <v>264.375</v>
      </c>
      <c r="GA98" s="154">
        <f t="shared" si="101"/>
        <v>1.6826923076923128E-2</v>
      </c>
      <c r="GB98" s="78">
        <f>AVERAGEIFS('WEEKLY DATA'!GB$11:GB$14576,'WEEKLY DATA'!$A$11:$A$14576,'MONTHLY DATA'!$A98,'WEEKLY DATA'!$B$11:$B$14576,'MONTHLY DATA'!$B98)</f>
        <v>273.125</v>
      </c>
      <c r="GC98" s="78">
        <f>AVERAGEIFS('WEEKLY DATA'!GC$11:GC$14576,'WEEKLY DATA'!$A$11:$A$14576,'MONTHLY DATA'!$A98,'WEEKLY DATA'!$B$11:$B$14576,'MONTHLY DATA'!$B98)</f>
        <v>283.125</v>
      </c>
      <c r="GD98" s="78">
        <f>AVERAGEIFS('WEEKLY DATA'!GD$11:GD$14576,'WEEKLY DATA'!$A$11:$A$14576,'MONTHLY DATA'!$A98,'WEEKLY DATA'!$B$11:$B$14576,'MONTHLY DATA'!$B98)</f>
        <v>278.125</v>
      </c>
      <c r="GE98" s="154">
        <f t="shared" si="102"/>
        <v>-2.0686619718309873E-2</v>
      </c>
      <c r="GF98" s="169">
        <f>AVERAGEIFS('WEEKLY DATA'!GF$11:GF$14576,'WEEKLY DATA'!$A$11:$A$14576,'MONTHLY DATA'!$A98,'WEEKLY DATA'!$B$11:$B$14576,'MONTHLY DATA'!$B98)</f>
        <v>258.125</v>
      </c>
      <c r="GG98" s="78">
        <f>AVERAGEIFS('WEEKLY DATA'!GG$11:GG$14576,'WEEKLY DATA'!$A$11:$A$14576,'MONTHLY DATA'!$A98,'WEEKLY DATA'!$B$11:$B$14576,'MONTHLY DATA'!$B98)</f>
        <v>268.125</v>
      </c>
      <c r="GH98" s="78">
        <f>AVERAGEIFS('WEEKLY DATA'!GH$11:GH$14576,'WEEKLY DATA'!$A$11:$A$14576,'MONTHLY DATA'!$A98,'WEEKLY DATA'!$B$11:$B$14576,'MONTHLY DATA'!$B98)</f>
        <v>263.125</v>
      </c>
      <c r="GI98" s="154">
        <f t="shared" si="103"/>
        <v>1.5926640926640978E-2</v>
      </c>
      <c r="GJ98" s="78">
        <f>AVERAGEIFS('WEEKLY DATA'!GJ$11:GJ$14576,'WEEKLY DATA'!$A$11:$A$14576,'MONTHLY DATA'!$A98,'WEEKLY DATA'!$B$11:$B$14576,'MONTHLY DATA'!$B98)</f>
        <v>325</v>
      </c>
      <c r="GK98" s="78">
        <f>AVERAGEIFS('WEEKLY DATA'!GK$11:GK$14576,'WEEKLY DATA'!$A$11:$A$14576,'MONTHLY DATA'!$A98,'WEEKLY DATA'!$B$11:$B$14576,'MONTHLY DATA'!$B98)</f>
        <v>335</v>
      </c>
      <c r="GL98" s="78">
        <f>AVERAGEIFS('WEEKLY DATA'!GL$11:GL$14576,'WEEKLY DATA'!$A$11:$A$14576,'MONTHLY DATA'!$A98,'WEEKLY DATA'!$B$11:$B$14576,'MONTHLY DATA'!$B98)</f>
        <v>330</v>
      </c>
      <c r="GM98" s="154">
        <f t="shared" si="104"/>
        <v>0</v>
      </c>
      <c r="GN98" s="78">
        <f>AVERAGEIFS('WEEKLY DATA'!GN$11:GN$14576,'WEEKLY DATA'!$A$11:$A$14576,'MONTHLY DATA'!$A98,'WEEKLY DATA'!$B$11:$B$14576,'MONTHLY DATA'!$B98)</f>
        <v>420</v>
      </c>
      <c r="GO98" s="78">
        <f>AVERAGEIFS('WEEKLY DATA'!GO$11:GO$14576,'WEEKLY DATA'!$A$11:$A$14576,'MONTHLY DATA'!$A98,'WEEKLY DATA'!$B$11:$B$14576,'MONTHLY DATA'!$B98)</f>
        <v>430</v>
      </c>
      <c r="GP98" s="78">
        <f>AVERAGEIFS('WEEKLY DATA'!GP$11:GP$14576,'WEEKLY DATA'!$A$11:$A$14576,'MONTHLY DATA'!$A98,'WEEKLY DATA'!$B$11:$B$14576,'MONTHLY DATA'!$B98)</f>
        <v>425</v>
      </c>
      <c r="GQ98" s="154">
        <f t="shared" si="105"/>
        <v>4.7281323877068626E-3</v>
      </c>
      <c r="GR98" s="78"/>
    </row>
    <row r="99" spans="1:200" ht="15.75" x14ac:dyDescent="0.25">
      <c r="A99">
        <f t="shared" si="55"/>
        <v>5</v>
      </c>
      <c r="B99">
        <f t="shared" si="56"/>
        <v>2017</v>
      </c>
      <c r="C99" s="86">
        <v>42856</v>
      </c>
      <c r="D99" s="78">
        <f>AVERAGEIFS('WEEKLY DATA'!D$11:D$14576,'WEEKLY DATA'!$A$11:$A$14576,'MONTHLY DATA'!$A99,'WEEKLY DATA'!$B$11:$B$14576,'MONTHLY DATA'!$B99)</f>
        <v>280</v>
      </c>
      <c r="E99" s="78">
        <f>AVERAGEIFS('WEEKLY DATA'!E$11:E$14576,'WEEKLY DATA'!$A$11:$A$14576,'MONTHLY DATA'!$A99,'WEEKLY DATA'!$B$11:$B$14576,'MONTHLY DATA'!$B99)</f>
        <v>290</v>
      </c>
      <c r="F99" s="78">
        <f>AVERAGEIFS('WEEKLY DATA'!F$11:F$14576,'WEEKLY DATA'!$A$11:$A$14576,'MONTHLY DATA'!$A99,'WEEKLY DATA'!$B$11:$B$14576,'MONTHLY DATA'!$B99)</f>
        <v>285</v>
      </c>
      <c r="G99" s="154">
        <f t="shared" si="57"/>
        <v>0</v>
      </c>
      <c r="H99" s="169">
        <f>AVERAGEIFS('WEEKLY DATA'!H$11:H$14576,'WEEKLY DATA'!$A$11:$A$14576,'MONTHLY DATA'!$A99,'WEEKLY DATA'!$B$11:$B$14576,'MONTHLY DATA'!$B99)</f>
        <v>383.75</v>
      </c>
      <c r="I99" s="78">
        <f>AVERAGEIFS('WEEKLY DATA'!I$11:I$14576,'WEEKLY DATA'!$A$11:$A$14576,'MONTHLY DATA'!$A99,'WEEKLY DATA'!$B$11:$B$14576,'MONTHLY DATA'!$B99)</f>
        <v>393.75</v>
      </c>
      <c r="J99" s="78">
        <f>AVERAGEIFS('WEEKLY DATA'!J$11:J$14576,'WEEKLY DATA'!$A$11:$A$14576,'MONTHLY DATA'!$A99,'WEEKLY DATA'!$B$11:$B$14576,'MONTHLY DATA'!$B99)</f>
        <v>388.75</v>
      </c>
      <c r="K99" s="154">
        <f t="shared" si="58"/>
        <v>3.8397328881469184E-2</v>
      </c>
      <c r="L99" s="169">
        <f>AVERAGEIFS('WEEKLY DATA'!L$11:L$14576,'WEEKLY DATA'!$A$11:$A$14576,'MONTHLY DATA'!$A99,'WEEKLY DATA'!$B$11:$B$14576,'MONTHLY DATA'!$B99)</f>
        <v>310</v>
      </c>
      <c r="M99" s="78">
        <f>AVERAGEIFS('WEEKLY DATA'!M$11:M$14576,'WEEKLY DATA'!$A$11:$A$14576,'MONTHLY DATA'!$A99,'WEEKLY DATA'!$B$11:$B$14576,'MONTHLY DATA'!$B99)</f>
        <v>320</v>
      </c>
      <c r="N99" s="78">
        <f>AVERAGEIFS('WEEKLY DATA'!N$11:N$14576,'WEEKLY DATA'!$A$11:$A$14576,'MONTHLY DATA'!$A99,'WEEKLY DATA'!$B$11:$B$14576,'MONTHLY DATA'!$B99)</f>
        <v>315</v>
      </c>
      <c r="O99" s="154">
        <f t="shared" si="59"/>
        <v>0</v>
      </c>
      <c r="P99" s="169">
        <f>AVERAGEIFS('WEEKLY DATA'!P$11:P$14576,'WEEKLY DATA'!$A$11:$A$14576,'MONTHLY DATA'!$A99,'WEEKLY DATA'!$B$11:$B$14576,'MONTHLY DATA'!$B99)</f>
        <v>288.75</v>
      </c>
      <c r="Q99" s="78">
        <f>AVERAGEIFS('WEEKLY DATA'!Q$11:Q$14576,'WEEKLY DATA'!$A$11:$A$14576,'MONTHLY DATA'!$A99,'WEEKLY DATA'!$B$11:$B$14576,'MONTHLY DATA'!$B99)</f>
        <v>298.75</v>
      </c>
      <c r="R99" s="78">
        <f>AVERAGEIFS('WEEKLY DATA'!R$11:R$14576,'WEEKLY DATA'!$A$11:$A$14576,'MONTHLY DATA'!$A99,'WEEKLY DATA'!$B$11:$B$14576,'MONTHLY DATA'!$B99)</f>
        <v>293.75</v>
      </c>
      <c r="S99" s="154">
        <f t="shared" si="60"/>
        <v>4.9107142857142794E-2</v>
      </c>
      <c r="T99" s="169">
        <f>AVERAGEIFS('WEEKLY DATA'!T$11:T$14576,'WEEKLY DATA'!$A$11:$A$14576,'MONTHLY DATA'!$A99,'WEEKLY DATA'!$B$11:$B$14576,'MONTHLY DATA'!$B99)</f>
        <v>257.5</v>
      </c>
      <c r="U99" s="78">
        <f>AVERAGEIFS('WEEKLY DATA'!U$11:U$14576,'WEEKLY DATA'!$A$11:$A$14576,'MONTHLY DATA'!$A99,'WEEKLY DATA'!$B$11:$B$14576,'MONTHLY DATA'!$B99)</f>
        <v>267.5</v>
      </c>
      <c r="V99" s="78">
        <f>AVERAGEIFS('WEEKLY DATA'!V$11:V$14576,'WEEKLY DATA'!$A$11:$A$14576,'MONTHLY DATA'!$A99,'WEEKLY DATA'!$B$11:$B$14576,'MONTHLY DATA'!$B99)</f>
        <v>262.5</v>
      </c>
      <c r="W99" s="154">
        <f t="shared" si="61"/>
        <v>7.1428571428571397E-2</v>
      </c>
      <c r="X99" s="169">
        <f>AVERAGEIFS('WEEKLY DATA'!X$11:X$14576,'WEEKLY DATA'!$A$11:$A$14576,'MONTHLY DATA'!$A99,'WEEKLY DATA'!$B$11:$B$14576,'MONTHLY DATA'!$B99)</f>
        <v>233.75</v>
      </c>
      <c r="Y99" s="78">
        <f>AVERAGEIFS('WEEKLY DATA'!Y$11:Y$14576,'WEEKLY DATA'!$A$11:$A$14576,'MONTHLY DATA'!$A99,'WEEKLY DATA'!$B$11:$B$14576,'MONTHLY DATA'!$B99)</f>
        <v>243.75</v>
      </c>
      <c r="Z99" s="78">
        <f>AVERAGEIFS('WEEKLY DATA'!Z$11:Z$14576,'WEEKLY DATA'!$A$11:$A$14576,'MONTHLY DATA'!$A99,'WEEKLY DATA'!$B$11:$B$14576,'MONTHLY DATA'!$B99)</f>
        <v>238.75</v>
      </c>
      <c r="AA99" s="154">
        <f t="shared" si="62"/>
        <v>6.4066852367687943E-2</v>
      </c>
      <c r="AB99" s="169">
        <f>AVERAGEIFS('WEEKLY DATA'!AB$11:AB$14576,'WEEKLY DATA'!$A$11:$A$14576,'MONTHLY DATA'!$A99,'WEEKLY DATA'!$B$11:$B$14576,'MONTHLY DATA'!$B99)</f>
        <v>247.5</v>
      </c>
      <c r="AC99" s="78">
        <f>AVERAGEIFS('WEEKLY DATA'!AC$11:AC$14576,'WEEKLY DATA'!$A$11:$A$14576,'MONTHLY DATA'!$A99,'WEEKLY DATA'!$B$11:$B$14576,'MONTHLY DATA'!$B99)</f>
        <v>257.5</v>
      </c>
      <c r="AD99" s="78">
        <f>AVERAGEIFS('WEEKLY DATA'!AD$11:AD$14576,'WEEKLY DATA'!$A$11:$A$14576,'MONTHLY DATA'!$A99,'WEEKLY DATA'!$B$11:$B$14576,'MONTHLY DATA'!$B99)</f>
        <v>252.5</v>
      </c>
      <c r="AE99" s="154">
        <f t="shared" si="63"/>
        <v>-9.8039215686274161E-3</v>
      </c>
      <c r="AF99" s="169">
        <f>AVERAGEIFS('WEEKLY DATA'!AF$11:AF$14576,'WEEKLY DATA'!$A$11:$A$14576,'MONTHLY DATA'!$A99,'WEEKLY DATA'!$B$11:$B$14576,'MONTHLY DATA'!$B99)</f>
        <v>253.75</v>
      </c>
      <c r="AG99" s="78">
        <f>AVERAGEIFS('WEEKLY DATA'!AG$11:AG$14576,'WEEKLY DATA'!$A$11:$A$14576,'MONTHLY DATA'!$A99,'WEEKLY DATA'!$B$11:$B$14576,'MONTHLY DATA'!$B99)</f>
        <v>263.75</v>
      </c>
      <c r="AH99" s="78">
        <f>AVERAGEIFS('WEEKLY DATA'!AH$11:AH$14576,'WEEKLY DATA'!$A$11:$A$14576,'MONTHLY DATA'!$A99,'WEEKLY DATA'!$B$11:$B$14576,'MONTHLY DATA'!$B99)</f>
        <v>258.75</v>
      </c>
      <c r="AI99" s="154">
        <f t="shared" si="64"/>
        <v>2.421307506053294E-3</v>
      </c>
      <c r="AJ99" s="169">
        <f>AVERAGEIFS('WEEKLY DATA'!AJ$11:AJ$14576,'WEEKLY DATA'!$A$11:$A$14576,'MONTHLY DATA'!$A99,'WEEKLY DATA'!$B$11:$B$14576,'MONTHLY DATA'!$B99)</f>
        <v>257.5</v>
      </c>
      <c r="AK99" s="78">
        <f>AVERAGEIFS('WEEKLY DATA'!AK$11:AK$14576,'WEEKLY DATA'!$A$11:$A$14576,'MONTHLY DATA'!$A99,'WEEKLY DATA'!$B$11:$B$14576,'MONTHLY DATA'!$B99)</f>
        <v>267.5</v>
      </c>
      <c r="AL99" s="78">
        <f>AVERAGEIFS('WEEKLY DATA'!AL$11:AL$14576,'WEEKLY DATA'!$A$11:$A$14576,'MONTHLY DATA'!$A99,'WEEKLY DATA'!$B$11:$B$14576,'MONTHLY DATA'!$B99)</f>
        <v>262.5</v>
      </c>
      <c r="AM99" s="154">
        <f t="shared" si="65"/>
        <v>2.1897810218978186E-2</v>
      </c>
      <c r="AN99" s="169">
        <f>AVERAGEIFS('WEEKLY DATA'!AN$11:AN$14576,'WEEKLY DATA'!$A$11:$A$14576,'MONTHLY DATA'!$A99,'WEEKLY DATA'!$B$11:$B$14576,'MONTHLY DATA'!$B99)</f>
        <v>246.25</v>
      </c>
      <c r="AO99" s="78">
        <f>AVERAGEIFS('WEEKLY DATA'!AO$11:AO$14576,'WEEKLY DATA'!$A$11:$A$14576,'MONTHLY DATA'!$A99,'WEEKLY DATA'!$B$11:$B$14576,'MONTHLY DATA'!$B99)</f>
        <v>256.25</v>
      </c>
      <c r="AP99" s="78">
        <f>AVERAGEIFS('WEEKLY DATA'!AP$11:AP$14576,'WEEKLY DATA'!$A$11:$A$14576,'MONTHLY DATA'!$A99,'WEEKLY DATA'!$B$11:$B$14576,'MONTHLY DATA'!$B99)</f>
        <v>251.25</v>
      </c>
      <c r="AQ99" s="154">
        <f t="shared" si="66"/>
        <v>4.6875E-2</v>
      </c>
      <c r="AR99" s="169">
        <f>AVERAGEIFS('WEEKLY DATA'!AR$11:AR$14576,'WEEKLY DATA'!$A$11:$A$14576,'MONTHLY DATA'!$A99,'WEEKLY DATA'!$B$11:$B$14576,'MONTHLY DATA'!$B99)</f>
        <v>262.5</v>
      </c>
      <c r="AS99" s="78">
        <f>AVERAGEIFS('WEEKLY DATA'!AS$11:AS$14576,'WEEKLY DATA'!$A$11:$A$14576,'MONTHLY DATA'!$A99,'WEEKLY DATA'!$B$11:$B$14576,'MONTHLY DATA'!$B99)</f>
        <v>272.5</v>
      </c>
      <c r="AT99" s="78">
        <f>AVERAGEIFS('WEEKLY DATA'!AT$11:AT$14576,'WEEKLY DATA'!$A$11:$A$14576,'MONTHLY DATA'!$A99,'WEEKLY DATA'!$B$11:$B$14576,'MONTHLY DATA'!$B99)</f>
        <v>267.5</v>
      </c>
      <c r="AU99" s="154">
        <f t="shared" si="67"/>
        <v>-9.2592592592593004E-3</v>
      </c>
      <c r="AV99" s="169">
        <f>AVERAGEIFS('WEEKLY DATA'!AV$11:AV$14576,'WEEKLY DATA'!$A$11:$A$14576,'MONTHLY DATA'!$A99,'WEEKLY DATA'!$B$11:$B$14576,'MONTHLY DATA'!$B99)</f>
        <v>267.5</v>
      </c>
      <c r="AW99" s="78">
        <f>AVERAGEIFS('WEEKLY DATA'!AW$11:AW$14576,'WEEKLY DATA'!$A$11:$A$14576,'MONTHLY DATA'!$A99,'WEEKLY DATA'!$B$11:$B$14576,'MONTHLY DATA'!$B99)</f>
        <v>277.5</v>
      </c>
      <c r="AX99" s="78">
        <f>AVERAGEIFS('WEEKLY DATA'!AX$11:AX$14576,'WEEKLY DATA'!$A$11:$A$14576,'MONTHLY DATA'!$A99,'WEEKLY DATA'!$B$11:$B$14576,'MONTHLY DATA'!$B99)</f>
        <v>272.5</v>
      </c>
      <c r="AY99" s="154">
        <f t="shared" si="68"/>
        <v>3.562945368171011E-2</v>
      </c>
      <c r="AZ99" s="169">
        <f>AVERAGEIFS('WEEKLY DATA'!AZ$11:AZ$14576,'WEEKLY DATA'!$A$11:$A$14576,'MONTHLY DATA'!$A99,'WEEKLY DATA'!$B$11:$B$14576,'MONTHLY DATA'!$B99)</f>
        <v>210</v>
      </c>
      <c r="BA99" s="78">
        <f>AVERAGEIFS('WEEKLY DATA'!BA$11:BA$14576,'WEEKLY DATA'!$A$11:$A$14576,'MONTHLY DATA'!$A99,'WEEKLY DATA'!$B$11:$B$14576,'MONTHLY DATA'!$B99)</f>
        <v>220</v>
      </c>
      <c r="BB99" s="78">
        <f>AVERAGEIFS('WEEKLY DATA'!BB$11:BB$14576,'WEEKLY DATA'!$A$11:$A$14576,'MONTHLY DATA'!$A99,'WEEKLY DATA'!$B$11:$B$14576,'MONTHLY DATA'!$B99)</f>
        <v>215</v>
      </c>
      <c r="BC99" s="154">
        <f t="shared" si="69"/>
        <v>2.3809523809523725E-2</v>
      </c>
      <c r="BD99" s="169">
        <f>AVERAGEIFS('WEEKLY DATA'!BD$11:BD$14576,'WEEKLY DATA'!$A$11:$A$14576,'MONTHLY DATA'!$A99,'WEEKLY DATA'!$B$11:$B$14576,'MONTHLY DATA'!$B99)</f>
        <v>185</v>
      </c>
      <c r="BE99" s="78">
        <f>AVERAGEIFS('WEEKLY DATA'!BE$11:BE$14576,'WEEKLY DATA'!$A$11:$A$14576,'MONTHLY DATA'!$A99,'WEEKLY DATA'!$B$11:$B$14576,'MONTHLY DATA'!$B99)</f>
        <v>195</v>
      </c>
      <c r="BF99" s="78">
        <f>AVERAGEIFS('WEEKLY DATA'!BF$11:BF$14576,'WEEKLY DATA'!$A$11:$A$14576,'MONTHLY DATA'!$A99,'WEEKLY DATA'!$B$11:$B$14576,'MONTHLY DATA'!$B99)</f>
        <v>190</v>
      </c>
      <c r="BG99" s="154">
        <f t="shared" si="70"/>
        <v>2.0134228187919545E-2</v>
      </c>
      <c r="BH99" s="169">
        <f>AVERAGEIFS('WEEKLY DATA'!BH$11:BH$14576,'WEEKLY DATA'!$A$11:$A$14576,'MONTHLY DATA'!$A99,'WEEKLY DATA'!$B$11:$B$14576,'MONTHLY DATA'!$B99)</f>
        <v>240</v>
      </c>
      <c r="BI99" s="78">
        <f>AVERAGEIFS('WEEKLY DATA'!BI$11:BI$14576,'WEEKLY DATA'!$A$11:$A$14576,'MONTHLY DATA'!$A99,'WEEKLY DATA'!$B$11:$B$14576,'MONTHLY DATA'!$B99)</f>
        <v>250</v>
      </c>
      <c r="BJ99" s="78">
        <f>AVERAGEIFS('WEEKLY DATA'!BJ$11:BJ$14576,'WEEKLY DATA'!$A$11:$A$14576,'MONTHLY DATA'!$A99,'WEEKLY DATA'!$B$11:$B$14576,'MONTHLY DATA'!$B99)</f>
        <v>245</v>
      </c>
      <c r="BK99" s="154">
        <f t="shared" si="71"/>
        <v>2.0833333333333259E-2</v>
      </c>
      <c r="BL99" s="169">
        <f>AVERAGEIFS('WEEKLY DATA'!BL$11:BL$14576,'WEEKLY DATA'!$A$11:$A$14576,'MONTHLY DATA'!$A99,'WEEKLY DATA'!$B$11:$B$14576,'MONTHLY DATA'!$B99)</f>
        <v>200</v>
      </c>
      <c r="BM99" s="78">
        <f>AVERAGEIFS('WEEKLY DATA'!BM$11:BM$14576,'WEEKLY DATA'!$A$11:$A$14576,'MONTHLY DATA'!$A99,'WEEKLY DATA'!$B$11:$B$14576,'MONTHLY DATA'!$B99)</f>
        <v>210</v>
      </c>
      <c r="BN99" s="78">
        <f>AVERAGEIFS('WEEKLY DATA'!BN$11:BN$14576,'WEEKLY DATA'!$A$11:$A$14576,'MONTHLY DATA'!$A99,'WEEKLY DATA'!$B$11:$B$14576,'MONTHLY DATA'!$B99)</f>
        <v>205</v>
      </c>
      <c r="BO99" s="154">
        <f t="shared" si="72"/>
        <v>1.8633540372670732E-2</v>
      </c>
      <c r="BP99" s="78">
        <f>AVERAGEIFS('WEEKLY DATA'!BP$11:BP$14576,'WEEKLY DATA'!$A$11:$A$14576,'MONTHLY DATA'!$A99,'WEEKLY DATA'!$B$11:$B$14576,'MONTHLY DATA'!$B99)</f>
        <v>255</v>
      </c>
      <c r="BQ99" s="78">
        <f>AVERAGEIFS('WEEKLY DATA'!BQ$11:BQ$14576,'WEEKLY DATA'!$A$11:$A$14576,'MONTHLY DATA'!$A99,'WEEKLY DATA'!$B$11:$B$14576,'MONTHLY DATA'!$B99)</f>
        <v>265</v>
      </c>
      <c r="BR99" s="78">
        <f>AVERAGEIFS('WEEKLY DATA'!BR$11:BR$14576,'WEEKLY DATA'!$A$11:$A$14576,'MONTHLY DATA'!$A99,'WEEKLY DATA'!$B$11:$B$14576,'MONTHLY DATA'!$B99)</f>
        <v>260</v>
      </c>
      <c r="BS99" s="154">
        <f t="shared" si="73"/>
        <v>2.716049382716057E-2</v>
      </c>
      <c r="BT99" s="78">
        <f>AVERAGEIFS('WEEKLY DATA'!BT$11:BT$14576,'WEEKLY DATA'!$A$11:$A$14576,'MONTHLY DATA'!$A99,'WEEKLY DATA'!$B$11:$B$14576,'MONTHLY DATA'!$B99)</f>
        <v>230</v>
      </c>
      <c r="BU99" s="78">
        <f>AVERAGEIFS('WEEKLY DATA'!BU$11:BU$14576,'WEEKLY DATA'!$A$11:$A$14576,'MONTHLY DATA'!$A99,'WEEKLY DATA'!$B$11:$B$14576,'MONTHLY DATA'!$B99)</f>
        <v>240</v>
      </c>
      <c r="BV99" s="78">
        <f>AVERAGEIFS('WEEKLY DATA'!BV$11:BV$14576,'WEEKLY DATA'!$A$11:$A$14576,'MONTHLY DATA'!$A99,'WEEKLY DATA'!$B$11:$B$14576,'MONTHLY DATA'!$B99)</f>
        <v>235</v>
      </c>
      <c r="BW99" s="154">
        <f t="shared" si="74"/>
        <v>1.6216216216216273E-2</v>
      </c>
      <c r="BX99" s="78">
        <f>AVERAGEIFS('WEEKLY DATA'!BX$11:BX$14576,'WEEKLY DATA'!$A$11:$A$14576,'MONTHLY DATA'!$A99,'WEEKLY DATA'!$B$11:$B$14576,'MONTHLY DATA'!$B99)</f>
        <v>317.5</v>
      </c>
      <c r="BY99" s="78">
        <f>AVERAGEIFS('WEEKLY DATA'!BY$11:BY$14576,'WEEKLY DATA'!$A$11:$A$14576,'MONTHLY DATA'!$A99,'WEEKLY DATA'!$B$11:$B$14576,'MONTHLY DATA'!$B99)</f>
        <v>327.5</v>
      </c>
      <c r="BZ99" s="78">
        <f>AVERAGEIFS('WEEKLY DATA'!BZ$11:BZ$14576,'WEEKLY DATA'!$A$11:$A$14576,'MONTHLY DATA'!$A99,'WEEKLY DATA'!$B$11:$B$14576,'MONTHLY DATA'!$B99)</f>
        <v>322.5</v>
      </c>
      <c r="CA99" s="154">
        <f t="shared" si="75"/>
        <v>4.0322580645161255E-2</v>
      </c>
      <c r="CB99" s="78">
        <f>AVERAGEIFS('WEEKLY DATA'!CB$11:CB$14576,'WEEKLY DATA'!$A$11:$A$14576,'MONTHLY DATA'!$A99,'WEEKLY DATA'!$B$11:$B$14576,'MONTHLY DATA'!$B99)</f>
        <v>400</v>
      </c>
      <c r="CC99" s="78">
        <f>AVERAGEIFS('WEEKLY DATA'!CC$11:CC$14576,'WEEKLY DATA'!$A$11:$A$14576,'MONTHLY DATA'!$A99,'WEEKLY DATA'!$B$11:$B$14576,'MONTHLY DATA'!$B99)</f>
        <v>410</v>
      </c>
      <c r="CD99" s="78">
        <f>AVERAGEIFS('WEEKLY DATA'!CD$11:CD$14576,'WEEKLY DATA'!$A$11:$A$14576,'MONTHLY DATA'!$A99,'WEEKLY DATA'!$B$11:$B$14576,'MONTHLY DATA'!$B99)</f>
        <v>405</v>
      </c>
      <c r="CE99" s="154">
        <f t="shared" si="76"/>
        <v>0</v>
      </c>
      <c r="CF99" s="78">
        <f>AVERAGEIFS('WEEKLY DATA'!CF$11:CF$14576,'WEEKLY DATA'!$A$11:$A$14576,'MONTHLY DATA'!$A99,'WEEKLY DATA'!$B$11:$B$14576,'MONTHLY DATA'!$B99)</f>
        <v>207.5</v>
      </c>
      <c r="CG99" s="78">
        <f>AVERAGEIFS('WEEKLY DATA'!CG$11:CG$14576,'WEEKLY DATA'!$A$11:$A$14576,'MONTHLY DATA'!$A99,'WEEKLY DATA'!$B$11:$B$14576,'MONTHLY DATA'!$B99)</f>
        <v>217.5</v>
      </c>
      <c r="CH99" s="78">
        <f>AVERAGEIFS('WEEKLY DATA'!CH$11:CH$14576,'WEEKLY DATA'!$A$11:$A$14576,'MONTHLY DATA'!$A99,'WEEKLY DATA'!$B$11:$B$14576,'MONTHLY DATA'!$B99)</f>
        <v>212.5</v>
      </c>
      <c r="CI99" s="154">
        <f t="shared" si="77"/>
        <v>2.7190332326284095E-2</v>
      </c>
      <c r="CJ99" s="78">
        <f>AVERAGEIFS('WEEKLY DATA'!CJ$11:CJ$14576,'WEEKLY DATA'!$A$11:$A$14576,'MONTHLY DATA'!$A99,'WEEKLY DATA'!$B$11:$B$14576,'MONTHLY DATA'!$B99)</f>
        <v>185</v>
      </c>
      <c r="CK99" s="78">
        <f>AVERAGEIFS('WEEKLY DATA'!CK$11:CK$14576,'WEEKLY DATA'!$A$11:$A$14576,'MONTHLY DATA'!$A99,'WEEKLY DATA'!$B$11:$B$14576,'MONTHLY DATA'!$B99)</f>
        <v>195</v>
      </c>
      <c r="CL99" s="78">
        <f>AVERAGEIFS('WEEKLY DATA'!CL$11:CL$14576,'WEEKLY DATA'!$A$11:$A$14576,'MONTHLY DATA'!$A99,'WEEKLY DATA'!$B$11:$B$14576,'MONTHLY DATA'!$B99)</f>
        <v>190</v>
      </c>
      <c r="CM99" s="154">
        <f t="shared" si="78"/>
        <v>2.7027027027026973E-2</v>
      </c>
      <c r="CN99" s="78">
        <f>AVERAGEIFS('WEEKLY DATA'!CN$11:CN$14576,'WEEKLY DATA'!$A$11:$A$14576,'MONTHLY DATA'!$A99,'WEEKLY DATA'!$B$11:$B$14576,'MONTHLY DATA'!$B99)</f>
        <v>262.5</v>
      </c>
      <c r="CO99" s="78">
        <f>AVERAGEIFS('WEEKLY DATA'!CO$11:CO$14576,'WEEKLY DATA'!$A$11:$A$14576,'MONTHLY DATA'!$A99,'WEEKLY DATA'!$B$11:$B$14576,'MONTHLY DATA'!$B99)</f>
        <v>272.5</v>
      </c>
      <c r="CP99" s="78">
        <f>AVERAGEIFS('WEEKLY DATA'!CP$11:CP$14576,'WEEKLY DATA'!$A$11:$A$14576,'MONTHLY DATA'!$A99,'WEEKLY DATA'!$B$11:$B$14576,'MONTHLY DATA'!$B99)</f>
        <v>267.5</v>
      </c>
      <c r="CQ99" s="154">
        <f t="shared" si="79"/>
        <v>-1.6091954022988464E-2</v>
      </c>
      <c r="CR99" s="78">
        <f>AVERAGEIFS('WEEKLY DATA'!CR$11:CR$14576,'WEEKLY DATA'!$A$11:$A$14576,'MONTHLY DATA'!$A99,'WEEKLY DATA'!$B$11:$B$14576,'MONTHLY DATA'!$B99)</f>
        <v>370</v>
      </c>
      <c r="CS99" s="78">
        <f>AVERAGEIFS('WEEKLY DATA'!CS$11:CS$14576,'WEEKLY DATA'!$A$11:$A$14576,'MONTHLY DATA'!$A99,'WEEKLY DATA'!$B$11:$B$14576,'MONTHLY DATA'!$B99)</f>
        <v>380</v>
      </c>
      <c r="CT99" s="78">
        <f>AVERAGEIFS('WEEKLY DATA'!CT$11:CT$14576,'WEEKLY DATA'!$A$11:$A$14576,'MONTHLY DATA'!$A99,'WEEKLY DATA'!$B$11:$B$14576,'MONTHLY DATA'!$B99)</f>
        <v>375</v>
      </c>
      <c r="CU99" s="154">
        <f t="shared" si="80"/>
        <v>0</v>
      </c>
      <c r="CV99" s="169">
        <f>AVERAGEIFS('WEEKLY DATA'!CV$11:CV$14576,'WEEKLY DATA'!$A$11:$A$14576,'MONTHLY DATA'!$A99,'WEEKLY DATA'!$B$11:$B$14576,'MONTHLY DATA'!$B99)</f>
        <v>250</v>
      </c>
      <c r="CW99" s="78">
        <f>AVERAGEIFS('WEEKLY DATA'!CW$11:CW$14576,'WEEKLY DATA'!$A$11:$A$14576,'MONTHLY DATA'!$A99,'WEEKLY DATA'!$B$11:$B$14576,'MONTHLY DATA'!$B99)</f>
        <v>260</v>
      </c>
      <c r="CX99" s="78">
        <f>AVERAGEIFS('WEEKLY DATA'!CX$11:CX$14576,'WEEKLY DATA'!$A$11:$A$14576,'MONTHLY DATA'!$A99,'WEEKLY DATA'!$B$11:$B$14576,'MONTHLY DATA'!$B99)</f>
        <v>255</v>
      </c>
      <c r="CY99" s="154">
        <f t="shared" si="81"/>
        <v>2.7707808564231717E-2</v>
      </c>
      <c r="CZ99" s="169">
        <f>AVERAGEIFS('WEEKLY DATA'!CZ$11:CZ$14576,'WEEKLY DATA'!$A$11:$A$14576,'MONTHLY DATA'!$A99,'WEEKLY DATA'!$B$11:$B$14576,'MONTHLY DATA'!$B99)</f>
        <v>227.5</v>
      </c>
      <c r="DA99" s="78">
        <f>AVERAGEIFS('WEEKLY DATA'!DA$11:DA$14576,'WEEKLY DATA'!$A$11:$A$14576,'MONTHLY DATA'!$A99,'WEEKLY DATA'!$B$11:$B$14576,'MONTHLY DATA'!$B99)</f>
        <v>237.5</v>
      </c>
      <c r="DB99" s="78">
        <f>AVERAGEIFS('WEEKLY DATA'!DB$11:DB$14576,'WEEKLY DATA'!$A$11:$A$14576,'MONTHLY DATA'!$A99,'WEEKLY DATA'!$B$11:$B$14576,'MONTHLY DATA'!$B99)</f>
        <v>232.5</v>
      </c>
      <c r="DC99" s="154">
        <f t="shared" si="82"/>
        <v>2.7624309392265234E-2</v>
      </c>
      <c r="DD99" s="78">
        <f>AVERAGEIFS('WEEKLY DATA'!DD$11:DD$14576,'WEEKLY DATA'!$A$11:$A$14576,'MONTHLY DATA'!$A99,'WEEKLY DATA'!$B$11:$B$14576,'MONTHLY DATA'!$B99)</f>
        <v>307.5</v>
      </c>
      <c r="DE99" s="78">
        <f>AVERAGEIFS('WEEKLY DATA'!DE$11:DE$14576,'WEEKLY DATA'!$A$11:$A$14576,'MONTHLY DATA'!$A99,'WEEKLY DATA'!$B$11:$B$14576,'MONTHLY DATA'!$B99)</f>
        <v>317.5</v>
      </c>
      <c r="DF99" s="78">
        <f>AVERAGEIFS('WEEKLY DATA'!DF$11:DF$14576,'WEEKLY DATA'!$A$11:$A$14576,'MONTHLY DATA'!$A99,'WEEKLY DATA'!$B$11:$B$14576,'MONTHLY DATA'!$B99)</f>
        <v>312.5</v>
      </c>
      <c r="DG99" s="154">
        <f t="shared" si="83"/>
        <v>2.8806584362139898E-2</v>
      </c>
      <c r="DH99" s="78">
        <f>AVERAGEIFS('WEEKLY DATA'!DH$11:DH$14576,'WEEKLY DATA'!$A$11:$A$14576,'MONTHLY DATA'!$A99,'WEEKLY DATA'!$B$11:$B$14576,'MONTHLY DATA'!$B99)</f>
        <v>380</v>
      </c>
      <c r="DI99" s="78">
        <f>AVERAGEIFS('WEEKLY DATA'!DI$11:DI$14576,'WEEKLY DATA'!$A$11:$A$14576,'MONTHLY DATA'!$A99,'WEEKLY DATA'!$B$11:$B$14576,'MONTHLY DATA'!$B99)</f>
        <v>390</v>
      </c>
      <c r="DJ99" s="78">
        <f>AVERAGEIFS('WEEKLY DATA'!DJ$11:DJ$14576,'WEEKLY DATA'!$A$11:$A$14576,'MONTHLY DATA'!$A99,'WEEKLY DATA'!$B$11:$B$14576,'MONTHLY DATA'!$B99)</f>
        <v>385</v>
      </c>
      <c r="DK99" s="154">
        <f t="shared" si="84"/>
        <v>0</v>
      </c>
      <c r="DL99" s="169">
        <f>AVERAGEIFS('WEEKLY DATA'!DL$11:DL$14576,'WEEKLY DATA'!$A$11:$A$14576,'MONTHLY DATA'!$A99,'WEEKLY DATA'!$B$11:$B$14576,'MONTHLY DATA'!$B99)</f>
        <v>215</v>
      </c>
      <c r="DM99" s="78">
        <f>AVERAGEIFS('WEEKLY DATA'!DM$11:DM$14576,'WEEKLY DATA'!$A$11:$A$14576,'MONTHLY DATA'!$A99,'WEEKLY DATA'!$B$11:$B$14576,'MONTHLY DATA'!$B99)</f>
        <v>225</v>
      </c>
      <c r="DN99" s="78">
        <f>AVERAGEIFS('WEEKLY DATA'!DN$11:DN$14576,'WEEKLY DATA'!$A$11:$A$14576,'MONTHLY DATA'!$A99,'WEEKLY DATA'!$B$11:$B$14576,'MONTHLY DATA'!$B99)</f>
        <v>220</v>
      </c>
      <c r="DO99" s="154">
        <f t="shared" si="85"/>
        <v>5.7057057057056992E-2</v>
      </c>
      <c r="DP99" s="78">
        <f>AVERAGEIFS('WEEKLY DATA'!DP$11:DP$14576,'WEEKLY DATA'!$A$11:$A$14576,'MONTHLY DATA'!$A99,'WEEKLY DATA'!$B$11:$B$14576,'MONTHLY DATA'!$B99)</f>
        <v>192.5</v>
      </c>
      <c r="DQ99" s="78">
        <f>AVERAGEIFS('WEEKLY DATA'!DQ$11:DQ$14576,'WEEKLY DATA'!$A$11:$A$14576,'MONTHLY DATA'!$A99,'WEEKLY DATA'!$B$11:$B$14576,'MONTHLY DATA'!$B99)</f>
        <v>202.5</v>
      </c>
      <c r="DR99" s="78">
        <f>AVERAGEIFS('WEEKLY DATA'!DR$11:DR$14576,'WEEKLY DATA'!$A$11:$A$14576,'MONTHLY DATA'!$A99,'WEEKLY DATA'!$B$11:$B$14576,'MONTHLY DATA'!$B99)</f>
        <v>197.5</v>
      </c>
      <c r="DS99" s="154">
        <f t="shared" si="86"/>
        <v>6.0402684563758413E-2</v>
      </c>
      <c r="DT99" s="78">
        <f>AVERAGEIFS('WEEKLY DATA'!DT$11:DT$14576,'WEEKLY DATA'!$A$11:$A$14576,'MONTHLY DATA'!$A99,'WEEKLY DATA'!$B$11:$B$14576,'MONTHLY DATA'!$B99)</f>
        <v>317.5</v>
      </c>
      <c r="DU99" s="78">
        <f>AVERAGEIFS('WEEKLY DATA'!DU$11:DU$14576,'WEEKLY DATA'!$A$11:$A$14576,'MONTHLY DATA'!$A99,'WEEKLY DATA'!$B$11:$B$14576,'MONTHLY DATA'!$B99)</f>
        <v>327.5</v>
      </c>
      <c r="DV99" s="78">
        <f>AVERAGEIFS('WEEKLY DATA'!DV$11:DV$14576,'WEEKLY DATA'!$A$11:$A$14576,'MONTHLY DATA'!$A99,'WEEKLY DATA'!$B$11:$B$14576,'MONTHLY DATA'!$B99)</f>
        <v>322.5</v>
      </c>
      <c r="DW99" s="154">
        <f t="shared" si="87"/>
        <v>2.7888446215139417E-2</v>
      </c>
      <c r="DX99" s="78">
        <f>AVERAGEIFS('WEEKLY DATA'!DX$11:DX$14576,'WEEKLY DATA'!$A$11:$A$14576,'MONTHLY DATA'!$A99,'WEEKLY DATA'!$B$11:$B$14576,'MONTHLY DATA'!$B99)</f>
        <v>390</v>
      </c>
      <c r="DY99" s="78">
        <f>AVERAGEIFS('WEEKLY DATA'!DY$11:DY$14576,'WEEKLY DATA'!$A$11:$A$14576,'MONTHLY DATA'!$A99,'WEEKLY DATA'!$B$11:$B$14576,'MONTHLY DATA'!$B99)</f>
        <v>400</v>
      </c>
      <c r="DZ99" s="78">
        <f>AVERAGEIFS('WEEKLY DATA'!DZ$11:DZ$14576,'WEEKLY DATA'!$A$11:$A$14576,'MONTHLY DATA'!$A99,'WEEKLY DATA'!$B$11:$B$14576,'MONTHLY DATA'!$B99)</f>
        <v>395</v>
      </c>
      <c r="EA99" s="154">
        <f t="shared" si="88"/>
        <v>0</v>
      </c>
      <c r="EB99" s="78">
        <f>AVERAGEIFS('WEEKLY DATA'!EB$11:EB$14576,'WEEKLY DATA'!$A$11:$A$14576,'MONTHLY DATA'!$A99,'WEEKLY DATA'!$B$11:$B$14576,'MONTHLY DATA'!$B99)</f>
        <v>201.25</v>
      </c>
      <c r="EC99" s="78">
        <f>AVERAGEIFS('WEEKLY DATA'!EC$11:EC$14576,'WEEKLY DATA'!$A$11:$A$14576,'MONTHLY DATA'!$A99,'WEEKLY DATA'!$B$11:$B$14576,'MONTHLY DATA'!$B99)</f>
        <v>211.25</v>
      </c>
      <c r="ED99" s="78">
        <f>AVERAGEIFS('WEEKLY DATA'!ED$11:ED$14576,'WEEKLY DATA'!$A$11:$A$14576,'MONTHLY DATA'!$A99,'WEEKLY DATA'!$B$11:$B$14576,'MONTHLY DATA'!$B99)</f>
        <v>206.25</v>
      </c>
      <c r="EE99" s="154">
        <f t="shared" si="89"/>
        <v>3.125E-2</v>
      </c>
      <c r="EF99" s="169">
        <f>AVERAGEIFS('WEEKLY DATA'!EF$11:EF$14576,'WEEKLY DATA'!$A$11:$A$14576,'MONTHLY DATA'!$A99,'WEEKLY DATA'!$B$11:$B$14576,'MONTHLY DATA'!$B99)</f>
        <v>180</v>
      </c>
      <c r="EG99" s="78">
        <f>AVERAGEIFS('WEEKLY DATA'!EG$11:EG$14576,'WEEKLY DATA'!$A$11:$A$14576,'MONTHLY DATA'!$A99,'WEEKLY DATA'!$B$11:$B$14576,'MONTHLY DATA'!$B99)</f>
        <v>190</v>
      </c>
      <c r="EH99" s="78">
        <f>AVERAGEIFS('WEEKLY DATA'!EH$11:EH$14576,'WEEKLY DATA'!$A$11:$A$14576,'MONTHLY DATA'!$A99,'WEEKLY DATA'!$B$11:$B$14576,'MONTHLY DATA'!$B99)</f>
        <v>185</v>
      </c>
      <c r="EI99" s="154">
        <f t="shared" si="90"/>
        <v>3.8596491228070073E-2</v>
      </c>
      <c r="EJ99" s="78">
        <f>AVERAGEIFS('WEEKLY DATA'!EJ$11:EJ$14576,'WEEKLY DATA'!$A$11:$A$14576,'MONTHLY DATA'!$A99,'WEEKLY DATA'!$B$11:$B$14576,'MONTHLY DATA'!$B99)</f>
        <v>337.5</v>
      </c>
      <c r="EK99" s="78">
        <f>AVERAGEIFS('WEEKLY DATA'!EK$11:EK$14576,'WEEKLY DATA'!$A$11:$A$14576,'MONTHLY DATA'!$A99,'WEEKLY DATA'!$B$11:$B$14576,'MONTHLY DATA'!$B99)</f>
        <v>347.5</v>
      </c>
      <c r="EL99" s="78">
        <f>AVERAGEIFS('WEEKLY DATA'!EL$11:EL$14576,'WEEKLY DATA'!$A$11:$A$14576,'MONTHLY DATA'!$A99,'WEEKLY DATA'!$B$11:$B$14576,'MONTHLY DATA'!$B99)</f>
        <v>342.5</v>
      </c>
      <c r="EM99" s="154">
        <f t="shared" si="91"/>
        <v>2.621722846441954E-2</v>
      </c>
      <c r="EN99" s="78">
        <f>AVERAGEIFS('WEEKLY DATA'!EN$11:EN$14576,'WEEKLY DATA'!$A$11:$A$14576,'MONTHLY DATA'!$A99,'WEEKLY DATA'!$B$11:$B$14576,'MONTHLY DATA'!$B99)</f>
        <v>415</v>
      </c>
      <c r="EO99" s="78">
        <f>AVERAGEIFS('WEEKLY DATA'!EO$11:EO$14576,'WEEKLY DATA'!$A$11:$A$14576,'MONTHLY DATA'!$A99,'WEEKLY DATA'!$B$11:$B$14576,'MONTHLY DATA'!$B99)</f>
        <v>425</v>
      </c>
      <c r="EP99" s="78">
        <f>AVERAGEIFS('WEEKLY DATA'!EP$11:EP$14576,'WEEKLY DATA'!$A$11:$A$14576,'MONTHLY DATA'!$A99,'WEEKLY DATA'!$B$11:$B$14576,'MONTHLY DATA'!$B99)</f>
        <v>420</v>
      </c>
      <c r="EQ99" s="154">
        <f t="shared" si="92"/>
        <v>0</v>
      </c>
      <c r="ER99" s="78">
        <f>AVERAGEIFS('WEEKLY DATA'!ER$11:ER$14576,'WEEKLY DATA'!$A$11:$A$14576,'MONTHLY DATA'!$A99,'WEEKLY DATA'!$B$11:$B$14576,'MONTHLY DATA'!$B99)</f>
        <v>210</v>
      </c>
      <c r="ES99" s="78">
        <f>AVERAGEIFS('WEEKLY DATA'!ES$11:ES$14576,'WEEKLY DATA'!$A$11:$A$14576,'MONTHLY DATA'!$A99,'WEEKLY DATA'!$B$11:$B$14576,'MONTHLY DATA'!$B99)</f>
        <v>220</v>
      </c>
      <c r="ET99" s="78">
        <f>AVERAGEIFS('WEEKLY DATA'!ET$11:ET$14576,'WEEKLY DATA'!$A$11:$A$14576,'MONTHLY DATA'!$A99,'WEEKLY DATA'!$B$11:$B$14576,'MONTHLY DATA'!$B99)</f>
        <v>215</v>
      </c>
      <c r="EU99" s="154">
        <f t="shared" si="93"/>
        <v>3.92749244712991E-2</v>
      </c>
      <c r="EV99" s="78">
        <f>AVERAGEIFS('WEEKLY DATA'!EV$11:EV$14576,'WEEKLY DATA'!$A$11:$A$14576,'MONTHLY DATA'!$A99,'WEEKLY DATA'!$B$11:$B$14576,'MONTHLY DATA'!$B99)</f>
        <v>180</v>
      </c>
      <c r="EW99" s="78">
        <f>AVERAGEIFS('WEEKLY DATA'!EW$11:EW$14576,'WEEKLY DATA'!$A$11:$A$14576,'MONTHLY DATA'!$A99,'WEEKLY DATA'!$B$11:$B$14576,'MONTHLY DATA'!$B99)</f>
        <v>190</v>
      </c>
      <c r="EX99" s="78">
        <f>AVERAGEIFS('WEEKLY DATA'!EX$11:EX$14576,'WEEKLY DATA'!$A$11:$A$14576,'MONTHLY DATA'!$A99,'WEEKLY DATA'!$B$11:$B$14576,'MONTHLY DATA'!$B99)</f>
        <v>185</v>
      </c>
      <c r="EY99" s="154">
        <f t="shared" si="94"/>
        <v>2.7777777777777679E-2</v>
      </c>
      <c r="EZ99" s="78">
        <f>AVERAGEIFS('WEEKLY DATA'!EZ$11:EZ$14576,'WEEKLY DATA'!$A$11:$A$14576,'MONTHLY DATA'!$A99,'WEEKLY DATA'!$B$11:$B$14576,'MONTHLY DATA'!$B99)</f>
        <v>307.5</v>
      </c>
      <c r="FA99" s="78">
        <f>AVERAGEIFS('WEEKLY DATA'!FA$11:FA$14576,'WEEKLY DATA'!$A$11:$A$14576,'MONTHLY DATA'!$A99,'WEEKLY DATA'!$B$11:$B$14576,'MONTHLY DATA'!$B99)</f>
        <v>317.5</v>
      </c>
      <c r="FB99" s="78">
        <f>AVERAGEIFS('WEEKLY DATA'!FB$11:FB$14576,'WEEKLY DATA'!$A$11:$A$14576,'MONTHLY DATA'!$A99,'WEEKLY DATA'!$B$11:$B$14576,'MONTHLY DATA'!$B99)</f>
        <v>312.5</v>
      </c>
      <c r="FC99" s="154">
        <f t="shared" si="95"/>
        <v>4.1666666666666741E-2</v>
      </c>
      <c r="FD99" s="78">
        <f>AVERAGEIFS('WEEKLY DATA'!FD$11:FD$14576,'WEEKLY DATA'!$A$11:$A$14576,'MONTHLY DATA'!$A99,'WEEKLY DATA'!$B$11:$B$14576,'MONTHLY DATA'!$B99)</f>
        <v>425</v>
      </c>
      <c r="FE99" s="78">
        <f>AVERAGEIFS('WEEKLY DATA'!FE$11:FE$14576,'WEEKLY DATA'!$A$11:$A$14576,'MONTHLY DATA'!$A99,'WEEKLY DATA'!$B$11:$B$14576,'MONTHLY DATA'!$B99)</f>
        <v>435</v>
      </c>
      <c r="FF99" s="78">
        <f>AVERAGEIFS('WEEKLY DATA'!FF$11:FF$14576,'WEEKLY DATA'!$A$11:$A$14576,'MONTHLY DATA'!$A99,'WEEKLY DATA'!$B$11:$B$14576,'MONTHLY DATA'!$B99)</f>
        <v>430</v>
      </c>
      <c r="FG99" s="154">
        <f t="shared" si="96"/>
        <v>0</v>
      </c>
      <c r="FH99" s="78">
        <f>AVERAGEIFS('WEEKLY DATA'!FH$11:FH$14576,'WEEKLY DATA'!$A$11:$A$14576,'MONTHLY DATA'!$A99,'WEEKLY DATA'!$B$11:$B$14576,'MONTHLY DATA'!$B99)</f>
        <v>268.75</v>
      </c>
      <c r="FI99" s="78">
        <f>AVERAGEIFS('WEEKLY DATA'!FI$11:FI$14576,'WEEKLY DATA'!$A$11:$A$14576,'MONTHLY DATA'!$A99,'WEEKLY DATA'!$B$11:$B$14576,'MONTHLY DATA'!$B99)</f>
        <v>278.75</v>
      </c>
      <c r="FJ99" s="78">
        <f>AVERAGEIFS('WEEKLY DATA'!FJ$11:FJ$14576,'WEEKLY DATA'!$A$11:$A$14576,'MONTHLY DATA'!$A99,'WEEKLY DATA'!$B$11:$B$14576,'MONTHLY DATA'!$B99)</f>
        <v>273.75</v>
      </c>
      <c r="FK99" s="154">
        <f t="shared" si="97"/>
        <v>7.3529411764705843E-2</v>
      </c>
      <c r="FL99" s="169">
        <f>AVERAGEIFS('WEEKLY DATA'!FL$11:FL$14576,'WEEKLY DATA'!$A$11:$A$14576,'MONTHLY DATA'!$A99,'WEEKLY DATA'!$B$11:$B$14576,'MONTHLY DATA'!$B99)</f>
        <v>241.25</v>
      </c>
      <c r="FM99" s="78">
        <f>AVERAGEIFS('WEEKLY DATA'!FM$11:FM$14576,'WEEKLY DATA'!$A$11:$A$14576,'MONTHLY DATA'!$A99,'WEEKLY DATA'!$B$11:$B$14576,'MONTHLY DATA'!$B99)</f>
        <v>251.25</v>
      </c>
      <c r="FN99" s="78">
        <f>AVERAGEIFS('WEEKLY DATA'!FN$11:FN$14576,'WEEKLY DATA'!$A$11:$A$14576,'MONTHLY DATA'!$A99,'WEEKLY DATA'!$B$11:$B$14576,'MONTHLY DATA'!$B99)</f>
        <v>246.25</v>
      </c>
      <c r="FO99" s="154">
        <f t="shared" si="98"/>
        <v>6.4864864864864868E-2</v>
      </c>
      <c r="FP99" s="78">
        <f>AVERAGEIFS('WEEKLY DATA'!FP$11:FP$14576,'WEEKLY DATA'!$A$11:$A$14576,'MONTHLY DATA'!$A99,'WEEKLY DATA'!$B$11:$B$14576,'MONTHLY DATA'!$B99)</f>
        <v>255</v>
      </c>
      <c r="FQ99" s="78">
        <f>AVERAGEIFS('WEEKLY DATA'!FQ$11:FQ$14576,'WEEKLY DATA'!$A$11:$A$14576,'MONTHLY DATA'!$A99,'WEEKLY DATA'!$B$11:$B$14576,'MONTHLY DATA'!$B99)</f>
        <v>265</v>
      </c>
      <c r="FR99" s="78">
        <f>AVERAGEIFS('WEEKLY DATA'!FR$11:FR$14576,'WEEKLY DATA'!$A$11:$A$14576,'MONTHLY DATA'!$A99,'WEEKLY DATA'!$B$11:$B$14576,'MONTHLY DATA'!$B99)</f>
        <v>260</v>
      </c>
      <c r="FS99" s="154">
        <f t="shared" si="99"/>
        <v>6.9408740359897081E-2</v>
      </c>
      <c r="FT99" s="78">
        <f>AVERAGEIFS('WEEKLY DATA'!FT$11:FT$14576,'WEEKLY DATA'!$A$11:$A$14576,'MONTHLY DATA'!$A99,'WEEKLY DATA'!$B$11:$B$14576,'MONTHLY DATA'!$B99)</f>
        <v>196.25</v>
      </c>
      <c r="FU99" s="78">
        <f>AVERAGEIFS('WEEKLY DATA'!FU$11:FU$14576,'WEEKLY DATA'!$A$11:$A$14576,'MONTHLY DATA'!$A99,'WEEKLY DATA'!$B$11:$B$14576,'MONTHLY DATA'!$B99)</f>
        <v>206.25</v>
      </c>
      <c r="FV99" s="78">
        <f>AVERAGEIFS('WEEKLY DATA'!FV$11:FV$14576,'WEEKLY DATA'!$A$11:$A$14576,'MONTHLY DATA'!$A99,'WEEKLY DATA'!$B$11:$B$14576,'MONTHLY DATA'!$B99)</f>
        <v>201.25</v>
      </c>
      <c r="FW99" s="154">
        <f t="shared" si="100"/>
        <v>0.12587412587412583</v>
      </c>
      <c r="FX99" s="78">
        <f>AVERAGEIFS('WEEKLY DATA'!FX$11:FX$14576,'WEEKLY DATA'!$A$11:$A$14576,'MONTHLY DATA'!$A99,'WEEKLY DATA'!$B$11:$B$14576,'MONTHLY DATA'!$B99)</f>
        <v>276.25</v>
      </c>
      <c r="FY99" s="78">
        <f>AVERAGEIFS('WEEKLY DATA'!FY$11:FY$14576,'WEEKLY DATA'!$A$11:$A$14576,'MONTHLY DATA'!$A99,'WEEKLY DATA'!$B$11:$B$14576,'MONTHLY DATA'!$B99)</f>
        <v>286.25</v>
      </c>
      <c r="FZ99" s="78">
        <f>AVERAGEIFS('WEEKLY DATA'!FZ$11:FZ$14576,'WEEKLY DATA'!$A$11:$A$14576,'MONTHLY DATA'!$A99,'WEEKLY DATA'!$B$11:$B$14576,'MONTHLY DATA'!$B99)</f>
        <v>281.25</v>
      </c>
      <c r="GA99" s="154">
        <f t="shared" si="101"/>
        <v>6.3829787234042534E-2</v>
      </c>
      <c r="GB99" s="78">
        <f>AVERAGEIFS('WEEKLY DATA'!GB$11:GB$14576,'WEEKLY DATA'!$A$11:$A$14576,'MONTHLY DATA'!$A99,'WEEKLY DATA'!$B$11:$B$14576,'MONTHLY DATA'!$B99)</f>
        <v>280</v>
      </c>
      <c r="GC99" s="78">
        <f>AVERAGEIFS('WEEKLY DATA'!GC$11:GC$14576,'WEEKLY DATA'!$A$11:$A$14576,'MONTHLY DATA'!$A99,'WEEKLY DATA'!$B$11:$B$14576,'MONTHLY DATA'!$B99)</f>
        <v>290</v>
      </c>
      <c r="GD99" s="78">
        <f>AVERAGEIFS('WEEKLY DATA'!GD$11:GD$14576,'WEEKLY DATA'!$A$11:$A$14576,'MONTHLY DATA'!$A99,'WEEKLY DATA'!$B$11:$B$14576,'MONTHLY DATA'!$B99)</f>
        <v>285</v>
      </c>
      <c r="GE99" s="154">
        <f t="shared" si="102"/>
        <v>2.4719101123595433E-2</v>
      </c>
      <c r="GF99" s="169">
        <f>AVERAGEIFS('WEEKLY DATA'!GF$11:GF$14576,'WEEKLY DATA'!$A$11:$A$14576,'MONTHLY DATA'!$A99,'WEEKLY DATA'!$B$11:$B$14576,'MONTHLY DATA'!$B99)</f>
        <v>265</v>
      </c>
      <c r="GG99" s="78">
        <f>AVERAGEIFS('WEEKLY DATA'!GG$11:GG$14576,'WEEKLY DATA'!$A$11:$A$14576,'MONTHLY DATA'!$A99,'WEEKLY DATA'!$B$11:$B$14576,'MONTHLY DATA'!$B99)</f>
        <v>275</v>
      </c>
      <c r="GH99" s="78">
        <f>AVERAGEIFS('WEEKLY DATA'!GH$11:GH$14576,'WEEKLY DATA'!$A$11:$A$14576,'MONTHLY DATA'!$A99,'WEEKLY DATA'!$B$11:$B$14576,'MONTHLY DATA'!$B99)</f>
        <v>270</v>
      </c>
      <c r="GI99" s="154">
        <f t="shared" si="103"/>
        <v>2.6128266033254244E-2</v>
      </c>
      <c r="GJ99" s="78">
        <f>AVERAGEIFS('WEEKLY DATA'!GJ$11:GJ$14576,'WEEKLY DATA'!$A$11:$A$14576,'MONTHLY DATA'!$A99,'WEEKLY DATA'!$B$11:$B$14576,'MONTHLY DATA'!$B99)</f>
        <v>337.5</v>
      </c>
      <c r="GK99" s="78">
        <f>AVERAGEIFS('WEEKLY DATA'!GK$11:GK$14576,'WEEKLY DATA'!$A$11:$A$14576,'MONTHLY DATA'!$A99,'WEEKLY DATA'!$B$11:$B$14576,'MONTHLY DATA'!$B99)</f>
        <v>347.5</v>
      </c>
      <c r="GL99" s="78">
        <f>AVERAGEIFS('WEEKLY DATA'!GL$11:GL$14576,'WEEKLY DATA'!$A$11:$A$14576,'MONTHLY DATA'!$A99,'WEEKLY DATA'!$B$11:$B$14576,'MONTHLY DATA'!$B99)</f>
        <v>342.5</v>
      </c>
      <c r="GM99" s="154">
        <f t="shared" si="104"/>
        <v>3.7878787878787845E-2</v>
      </c>
      <c r="GN99" s="78">
        <f>AVERAGEIFS('WEEKLY DATA'!GN$11:GN$14576,'WEEKLY DATA'!$A$11:$A$14576,'MONTHLY DATA'!$A99,'WEEKLY DATA'!$B$11:$B$14576,'MONTHLY DATA'!$B99)</f>
        <v>420</v>
      </c>
      <c r="GO99" s="78">
        <f>AVERAGEIFS('WEEKLY DATA'!GO$11:GO$14576,'WEEKLY DATA'!$A$11:$A$14576,'MONTHLY DATA'!$A99,'WEEKLY DATA'!$B$11:$B$14576,'MONTHLY DATA'!$B99)</f>
        <v>430</v>
      </c>
      <c r="GP99" s="78">
        <f>AVERAGEIFS('WEEKLY DATA'!GP$11:GP$14576,'WEEKLY DATA'!$A$11:$A$14576,'MONTHLY DATA'!$A99,'WEEKLY DATA'!$B$11:$B$14576,'MONTHLY DATA'!$B99)</f>
        <v>425</v>
      </c>
      <c r="GQ99" s="154">
        <f t="shared" si="105"/>
        <v>0</v>
      </c>
      <c r="GR99" s="78"/>
    </row>
    <row r="100" spans="1:200" ht="15.75" x14ac:dyDescent="0.25">
      <c r="A100">
        <f t="shared" si="55"/>
        <v>6</v>
      </c>
      <c r="B100">
        <f t="shared" si="56"/>
        <v>2017</v>
      </c>
      <c r="C100" s="86">
        <v>42887</v>
      </c>
      <c r="D100" s="78">
        <f>AVERAGEIFS('WEEKLY DATA'!D$11:D$14576,'WEEKLY DATA'!$A$11:$A$14576,'MONTHLY DATA'!$A100,'WEEKLY DATA'!$B$11:$B$14576,'MONTHLY DATA'!$B100)</f>
        <v>304</v>
      </c>
      <c r="E100" s="78">
        <f>AVERAGEIFS('WEEKLY DATA'!E$11:E$14576,'WEEKLY DATA'!$A$11:$A$14576,'MONTHLY DATA'!$A100,'WEEKLY DATA'!$B$11:$B$14576,'MONTHLY DATA'!$B100)</f>
        <v>314</v>
      </c>
      <c r="F100" s="78">
        <f>AVERAGEIFS('WEEKLY DATA'!F$11:F$14576,'WEEKLY DATA'!$A$11:$A$14576,'MONTHLY DATA'!$A100,'WEEKLY DATA'!$B$11:$B$14576,'MONTHLY DATA'!$B100)</f>
        <v>309</v>
      </c>
      <c r="G100" s="154">
        <f t="shared" si="57"/>
        <v>8.4210526315789513E-2</v>
      </c>
      <c r="H100" s="169">
        <f>AVERAGEIFS('WEEKLY DATA'!H$11:H$14576,'WEEKLY DATA'!$A$11:$A$14576,'MONTHLY DATA'!$A100,'WEEKLY DATA'!$B$11:$B$14576,'MONTHLY DATA'!$B100)</f>
        <v>415</v>
      </c>
      <c r="I100" s="78">
        <f>AVERAGEIFS('WEEKLY DATA'!I$11:I$14576,'WEEKLY DATA'!$A$11:$A$14576,'MONTHLY DATA'!$A100,'WEEKLY DATA'!$B$11:$B$14576,'MONTHLY DATA'!$B100)</f>
        <v>425</v>
      </c>
      <c r="J100" s="78">
        <f>AVERAGEIFS('WEEKLY DATA'!J$11:J$14576,'WEEKLY DATA'!$A$11:$A$14576,'MONTHLY DATA'!$A100,'WEEKLY DATA'!$B$11:$B$14576,'MONTHLY DATA'!$B100)</f>
        <v>420</v>
      </c>
      <c r="K100" s="154">
        <f t="shared" si="58"/>
        <v>8.0385852090032239E-2</v>
      </c>
      <c r="L100" s="169">
        <f>AVERAGEIFS('WEEKLY DATA'!L$11:L$14576,'WEEKLY DATA'!$A$11:$A$14576,'MONTHLY DATA'!$A100,'WEEKLY DATA'!$B$11:$B$14576,'MONTHLY DATA'!$B100)</f>
        <v>333</v>
      </c>
      <c r="M100" s="78">
        <f>AVERAGEIFS('WEEKLY DATA'!M$11:M$14576,'WEEKLY DATA'!$A$11:$A$14576,'MONTHLY DATA'!$A100,'WEEKLY DATA'!$B$11:$B$14576,'MONTHLY DATA'!$B100)</f>
        <v>343</v>
      </c>
      <c r="N100" s="78">
        <f>AVERAGEIFS('WEEKLY DATA'!N$11:N$14576,'WEEKLY DATA'!$A$11:$A$14576,'MONTHLY DATA'!$A100,'WEEKLY DATA'!$B$11:$B$14576,'MONTHLY DATA'!$B100)</f>
        <v>338</v>
      </c>
      <c r="O100" s="154">
        <f t="shared" si="59"/>
        <v>7.3015873015872979E-2</v>
      </c>
      <c r="P100" s="169">
        <f>AVERAGEIFS('WEEKLY DATA'!P$11:P$14576,'WEEKLY DATA'!$A$11:$A$14576,'MONTHLY DATA'!$A100,'WEEKLY DATA'!$B$11:$B$14576,'MONTHLY DATA'!$B100)</f>
        <v>302</v>
      </c>
      <c r="Q100" s="78">
        <f>AVERAGEIFS('WEEKLY DATA'!Q$11:Q$14576,'WEEKLY DATA'!$A$11:$A$14576,'MONTHLY DATA'!$A100,'WEEKLY DATA'!$B$11:$B$14576,'MONTHLY DATA'!$B100)</f>
        <v>312</v>
      </c>
      <c r="R100" s="78">
        <f>AVERAGEIFS('WEEKLY DATA'!R$11:R$14576,'WEEKLY DATA'!$A$11:$A$14576,'MONTHLY DATA'!$A100,'WEEKLY DATA'!$B$11:$B$14576,'MONTHLY DATA'!$B100)</f>
        <v>307</v>
      </c>
      <c r="S100" s="154">
        <f t="shared" si="60"/>
        <v>4.5106382978723492E-2</v>
      </c>
      <c r="T100" s="169">
        <f>AVERAGEIFS('WEEKLY DATA'!T$11:T$14576,'WEEKLY DATA'!$A$11:$A$14576,'MONTHLY DATA'!$A100,'WEEKLY DATA'!$B$11:$B$14576,'MONTHLY DATA'!$B100)</f>
        <v>276.5</v>
      </c>
      <c r="U100" s="78">
        <f>AVERAGEIFS('WEEKLY DATA'!U$11:U$14576,'WEEKLY DATA'!$A$11:$A$14576,'MONTHLY DATA'!$A100,'WEEKLY DATA'!$B$11:$B$14576,'MONTHLY DATA'!$B100)</f>
        <v>286.5</v>
      </c>
      <c r="V100" s="78">
        <f>AVERAGEIFS('WEEKLY DATA'!V$11:V$14576,'WEEKLY DATA'!$A$11:$A$14576,'MONTHLY DATA'!$A100,'WEEKLY DATA'!$B$11:$B$14576,'MONTHLY DATA'!$B100)</f>
        <v>281.5</v>
      </c>
      <c r="W100" s="154">
        <f t="shared" si="61"/>
        <v>7.2380952380952435E-2</v>
      </c>
      <c r="X100" s="169">
        <f>AVERAGEIFS('WEEKLY DATA'!X$11:X$14576,'WEEKLY DATA'!$A$11:$A$14576,'MONTHLY DATA'!$A100,'WEEKLY DATA'!$B$11:$B$14576,'MONTHLY DATA'!$B100)</f>
        <v>265</v>
      </c>
      <c r="Y100" s="78">
        <f>AVERAGEIFS('WEEKLY DATA'!Y$11:Y$14576,'WEEKLY DATA'!$A$11:$A$14576,'MONTHLY DATA'!$A100,'WEEKLY DATA'!$B$11:$B$14576,'MONTHLY DATA'!$B100)</f>
        <v>275</v>
      </c>
      <c r="Z100" s="78">
        <f>AVERAGEIFS('WEEKLY DATA'!Z$11:Z$14576,'WEEKLY DATA'!$A$11:$A$14576,'MONTHLY DATA'!$A100,'WEEKLY DATA'!$B$11:$B$14576,'MONTHLY DATA'!$B100)</f>
        <v>270</v>
      </c>
      <c r="AA100" s="154">
        <f t="shared" si="62"/>
        <v>0.13089005235602102</v>
      </c>
      <c r="AB100" s="169">
        <f>AVERAGEIFS('WEEKLY DATA'!AB$11:AB$14576,'WEEKLY DATA'!$A$11:$A$14576,'MONTHLY DATA'!$A100,'WEEKLY DATA'!$B$11:$B$14576,'MONTHLY DATA'!$B100)</f>
        <v>263</v>
      </c>
      <c r="AC100" s="78">
        <f>AVERAGEIFS('WEEKLY DATA'!AC$11:AC$14576,'WEEKLY DATA'!$A$11:$A$14576,'MONTHLY DATA'!$A100,'WEEKLY DATA'!$B$11:$B$14576,'MONTHLY DATA'!$B100)</f>
        <v>273</v>
      </c>
      <c r="AD100" s="78">
        <f>AVERAGEIFS('WEEKLY DATA'!AD$11:AD$14576,'WEEKLY DATA'!$A$11:$A$14576,'MONTHLY DATA'!$A100,'WEEKLY DATA'!$B$11:$B$14576,'MONTHLY DATA'!$B100)</f>
        <v>268</v>
      </c>
      <c r="AE100" s="154">
        <f t="shared" si="63"/>
        <v>6.1386138613861441E-2</v>
      </c>
      <c r="AF100" s="169">
        <f>AVERAGEIFS('WEEKLY DATA'!AF$11:AF$14576,'WEEKLY DATA'!$A$11:$A$14576,'MONTHLY DATA'!$A100,'WEEKLY DATA'!$B$11:$B$14576,'MONTHLY DATA'!$B100)</f>
        <v>267</v>
      </c>
      <c r="AG100" s="78">
        <f>AVERAGEIFS('WEEKLY DATA'!AG$11:AG$14576,'WEEKLY DATA'!$A$11:$A$14576,'MONTHLY DATA'!$A100,'WEEKLY DATA'!$B$11:$B$14576,'MONTHLY DATA'!$B100)</f>
        <v>277</v>
      </c>
      <c r="AH100" s="78">
        <f>AVERAGEIFS('WEEKLY DATA'!AH$11:AH$14576,'WEEKLY DATA'!$A$11:$A$14576,'MONTHLY DATA'!$A100,'WEEKLY DATA'!$B$11:$B$14576,'MONTHLY DATA'!$B100)</f>
        <v>272</v>
      </c>
      <c r="AI100" s="154">
        <f t="shared" si="64"/>
        <v>5.1207729468599084E-2</v>
      </c>
      <c r="AJ100" s="169">
        <f>AVERAGEIFS('WEEKLY DATA'!AJ$11:AJ$14576,'WEEKLY DATA'!$A$11:$A$14576,'MONTHLY DATA'!$A100,'WEEKLY DATA'!$B$11:$B$14576,'MONTHLY DATA'!$B100)</f>
        <v>275.5</v>
      </c>
      <c r="AK100" s="78">
        <f>AVERAGEIFS('WEEKLY DATA'!AK$11:AK$14576,'WEEKLY DATA'!$A$11:$A$14576,'MONTHLY DATA'!$A100,'WEEKLY DATA'!$B$11:$B$14576,'MONTHLY DATA'!$B100)</f>
        <v>285.5</v>
      </c>
      <c r="AL100" s="78">
        <f>AVERAGEIFS('WEEKLY DATA'!AL$11:AL$14576,'WEEKLY DATA'!$A$11:$A$14576,'MONTHLY DATA'!$A100,'WEEKLY DATA'!$B$11:$B$14576,'MONTHLY DATA'!$B100)</f>
        <v>280.5</v>
      </c>
      <c r="AM100" s="154">
        <f t="shared" si="65"/>
        <v>6.8571428571428505E-2</v>
      </c>
      <c r="AN100" s="169">
        <f>AVERAGEIFS('WEEKLY DATA'!AN$11:AN$14576,'WEEKLY DATA'!$A$11:$A$14576,'MONTHLY DATA'!$A100,'WEEKLY DATA'!$B$11:$B$14576,'MONTHLY DATA'!$B100)</f>
        <v>273.5</v>
      </c>
      <c r="AO100" s="78">
        <f>AVERAGEIFS('WEEKLY DATA'!AO$11:AO$14576,'WEEKLY DATA'!$A$11:$A$14576,'MONTHLY DATA'!$A100,'WEEKLY DATA'!$B$11:$B$14576,'MONTHLY DATA'!$B100)</f>
        <v>283.5</v>
      </c>
      <c r="AP100" s="78">
        <f>AVERAGEIFS('WEEKLY DATA'!AP$11:AP$14576,'WEEKLY DATA'!$A$11:$A$14576,'MONTHLY DATA'!$A100,'WEEKLY DATA'!$B$11:$B$14576,'MONTHLY DATA'!$B100)</f>
        <v>278.5</v>
      </c>
      <c r="AQ100" s="154">
        <f t="shared" si="66"/>
        <v>0.10845771144278604</v>
      </c>
      <c r="AR100" s="169">
        <f>AVERAGEIFS('WEEKLY DATA'!AR$11:AR$14576,'WEEKLY DATA'!$A$11:$A$14576,'MONTHLY DATA'!$A100,'WEEKLY DATA'!$B$11:$B$14576,'MONTHLY DATA'!$B100)</f>
        <v>278</v>
      </c>
      <c r="AS100" s="78">
        <f>AVERAGEIFS('WEEKLY DATA'!AS$11:AS$14576,'WEEKLY DATA'!$A$11:$A$14576,'MONTHLY DATA'!$A100,'WEEKLY DATA'!$B$11:$B$14576,'MONTHLY DATA'!$B100)</f>
        <v>288</v>
      </c>
      <c r="AT100" s="78">
        <f>AVERAGEIFS('WEEKLY DATA'!AT$11:AT$14576,'WEEKLY DATA'!$A$11:$A$14576,'MONTHLY DATA'!$A100,'WEEKLY DATA'!$B$11:$B$14576,'MONTHLY DATA'!$B100)</f>
        <v>283</v>
      </c>
      <c r="AU100" s="154">
        <f t="shared" si="67"/>
        <v>5.7943925233644888E-2</v>
      </c>
      <c r="AV100" s="169">
        <f>AVERAGEIFS('WEEKLY DATA'!AV$11:AV$14576,'WEEKLY DATA'!$A$11:$A$14576,'MONTHLY DATA'!$A100,'WEEKLY DATA'!$B$11:$B$14576,'MONTHLY DATA'!$B100)</f>
        <v>282</v>
      </c>
      <c r="AW100" s="78">
        <f>AVERAGEIFS('WEEKLY DATA'!AW$11:AW$14576,'WEEKLY DATA'!$A$11:$A$14576,'MONTHLY DATA'!$A100,'WEEKLY DATA'!$B$11:$B$14576,'MONTHLY DATA'!$B100)</f>
        <v>292</v>
      </c>
      <c r="AX100" s="78">
        <f>AVERAGEIFS('WEEKLY DATA'!AX$11:AX$14576,'WEEKLY DATA'!$A$11:$A$14576,'MONTHLY DATA'!$A100,'WEEKLY DATA'!$B$11:$B$14576,'MONTHLY DATA'!$B100)</f>
        <v>287</v>
      </c>
      <c r="AY100" s="154">
        <f t="shared" si="68"/>
        <v>5.3211009174311874E-2</v>
      </c>
      <c r="AZ100" s="169">
        <f>AVERAGEIFS('WEEKLY DATA'!AZ$11:AZ$14576,'WEEKLY DATA'!$A$11:$A$14576,'MONTHLY DATA'!$A100,'WEEKLY DATA'!$B$11:$B$14576,'MONTHLY DATA'!$B100)</f>
        <v>227.5</v>
      </c>
      <c r="BA100" s="78">
        <f>AVERAGEIFS('WEEKLY DATA'!BA$11:BA$14576,'WEEKLY DATA'!$A$11:$A$14576,'MONTHLY DATA'!$A100,'WEEKLY DATA'!$B$11:$B$14576,'MONTHLY DATA'!$B100)</f>
        <v>237.5</v>
      </c>
      <c r="BB100" s="78">
        <f>AVERAGEIFS('WEEKLY DATA'!BB$11:BB$14576,'WEEKLY DATA'!$A$11:$A$14576,'MONTHLY DATA'!$A100,'WEEKLY DATA'!$B$11:$B$14576,'MONTHLY DATA'!$B100)</f>
        <v>232.5</v>
      </c>
      <c r="BC100" s="154">
        <f t="shared" si="69"/>
        <v>8.1395348837209225E-2</v>
      </c>
      <c r="BD100" s="169">
        <f>AVERAGEIFS('WEEKLY DATA'!BD$11:BD$14576,'WEEKLY DATA'!$A$11:$A$14576,'MONTHLY DATA'!$A100,'WEEKLY DATA'!$B$11:$B$14576,'MONTHLY DATA'!$B100)</f>
        <v>197</v>
      </c>
      <c r="BE100" s="78">
        <f>AVERAGEIFS('WEEKLY DATA'!BE$11:BE$14576,'WEEKLY DATA'!$A$11:$A$14576,'MONTHLY DATA'!$A100,'WEEKLY DATA'!$B$11:$B$14576,'MONTHLY DATA'!$B100)</f>
        <v>207</v>
      </c>
      <c r="BF100" s="78">
        <f>AVERAGEIFS('WEEKLY DATA'!BF$11:BF$14576,'WEEKLY DATA'!$A$11:$A$14576,'MONTHLY DATA'!$A100,'WEEKLY DATA'!$B$11:$B$14576,'MONTHLY DATA'!$B100)</f>
        <v>202</v>
      </c>
      <c r="BG100" s="154">
        <f t="shared" si="70"/>
        <v>6.315789473684208E-2</v>
      </c>
      <c r="BH100" s="169">
        <f>AVERAGEIFS('WEEKLY DATA'!BH$11:BH$14576,'WEEKLY DATA'!$A$11:$A$14576,'MONTHLY DATA'!$A100,'WEEKLY DATA'!$B$11:$B$14576,'MONTHLY DATA'!$B100)</f>
        <v>257.5</v>
      </c>
      <c r="BI100" s="78">
        <f>AVERAGEIFS('WEEKLY DATA'!BI$11:BI$14576,'WEEKLY DATA'!$A$11:$A$14576,'MONTHLY DATA'!$A100,'WEEKLY DATA'!$B$11:$B$14576,'MONTHLY DATA'!$B100)</f>
        <v>267.5</v>
      </c>
      <c r="BJ100" s="78">
        <f>AVERAGEIFS('WEEKLY DATA'!BJ$11:BJ$14576,'WEEKLY DATA'!$A$11:$A$14576,'MONTHLY DATA'!$A100,'WEEKLY DATA'!$B$11:$B$14576,'MONTHLY DATA'!$B100)</f>
        <v>262.5</v>
      </c>
      <c r="BK100" s="154">
        <f t="shared" si="71"/>
        <v>7.1428571428571397E-2</v>
      </c>
      <c r="BL100" s="169">
        <f>AVERAGEIFS('WEEKLY DATA'!BL$11:BL$14576,'WEEKLY DATA'!$A$11:$A$14576,'MONTHLY DATA'!$A100,'WEEKLY DATA'!$B$11:$B$14576,'MONTHLY DATA'!$B100)</f>
        <v>212</v>
      </c>
      <c r="BM100" s="78">
        <f>AVERAGEIFS('WEEKLY DATA'!BM$11:BM$14576,'WEEKLY DATA'!$A$11:$A$14576,'MONTHLY DATA'!$A100,'WEEKLY DATA'!$B$11:$B$14576,'MONTHLY DATA'!$B100)</f>
        <v>222</v>
      </c>
      <c r="BN100" s="78">
        <f>AVERAGEIFS('WEEKLY DATA'!BN$11:BN$14576,'WEEKLY DATA'!$A$11:$A$14576,'MONTHLY DATA'!$A100,'WEEKLY DATA'!$B$11:$B$14576,'MONTHLY DATA'!$B100)</f>
        <v>217</v>
      </c>
      <c r="BO100" s="154">
        <f t="shared" si="72"/>
        <v>5.8536585365853711E-2</v>
      </c>
      <c r="BP100" s="78">
        <f>AVERAGEIFS('WEEKLY DATA'!BP$11:BP$14576,'WEEKLY DATA'!$A$11:$A$14576,'MONTHLY DATA'!$A100,'WEEKLY DATA'!$B$11:$B$14576,'MONTHLY DATA'!$B100)</f>
        <v>274</v>
      </c>
      <c r="BQ100" s="78">
        <f>AVERAGEIFS('WEEKLY DATA'!BQ$11:BQ$14576,'WEEKLY DATA'!$A$11:$A$14576,'MONTHLY DATA'!$A100,'WEEKLY DATA'!$B$11:$B$14576,'MONTHLY DATA'!$B100)</f>
        <v>284</v>
      </c>
      <c r="BR100" s="78">
        <f>AVERAGEIFS('WEEKLY DATA'!BR$11:BR$14576,'WEEKLY DATA'!$A$11:$A$14576,'MONTHLY DATA'!$A100,'WEEKLY DATA'!$B$11:$B$14576,'MONTHLY DATA'!$B100)</f>
        <v>279</v>
      </c>
      <c r="BS100" s="154">
        <f t="shared" si="73"/>
        <v>7.3076923076923039E-2</v>
      </c>
      <c r="BT100" s="78">
        <f>AVERAGEIFS('WEEKLY DATA'!BT$11:BT$14576,'WEEKLY DATA'!$A$11:$A$14576,'MONTHLY DATA'!$A100,'WEEKLY DATA'!$B$11:$B$14576,'MONTHLY DATA'!$B100)</f>
        <v>247</v>
      </c>
      <c r="BU100" s="78">
        <f>AVERAGEIFS('WEEKLY DATA'!BU$11:BU$14576,'WEEKLY DATA'!$A$11:$A$14576,'MONTHLY DATA'!$A100,'WEEKLY DATA'!$B$11:$B$14576,'MONTHLY DATA'!$B100)</f>
        <v>257</v>
      </c>
      <c r="BV100" s="78">
        <f>AVERAGEIFS('WEEKLY DATA'!BV$11:BV$14576,'WEEKLY DATA'!$A$11:$A$14576,'MONTHLY DATA'!$A100,'WEEKLY DATA'!$B$11:$B$14576,'MONTHLY DATA'!$B100)</f>
        <v>252</v>
      </c>
      <c r="BW100" s="154">
        <f t="shared" si="74"/>
        <v>7.2340425531914887E-2</v>
      </c>
      <c r="BX100" s="78">
        <f>AVERAGEIFS('WEEKLY DATA'!BX$11:BX$14576,'WEEKLY DATA'!$A$11:$A$14576,'MONTHLY DATA'!$A100,'WEEKLY DATA'!$B$11:$B$14576,'MONTHLY DATA'!$B100)</f>
        <v>322.5</v>
      </c>
      <c r="BY100" s="78">
        <f>AVERAGEIFS('WEEKLY DATA'!BY$11:BY$14576,'WEEKLY DATA'!$A$11:$A$14576,'MONTHLY DATA'!$A100,'WEEKLY DATA'!$B$11:$B$14576,'MONTHLY DATA'!$B100)</f>
        <v>332.5</v>
      </c>
      <c r="BZ100" s="78">
        <f>AVERAGEIFS('WEEKLY DATA'!BZ$11:BZ$14576,'WEEKLY DATA'!$A$11:$A$14576,'MONTHLY DATA'!$A100,'WEEKLY DATA'!$B$11:$B$14576,'MONTHLY DATA'!$B100)</f>
        <v>327.5</v>
      </c>
      <c r="CA100" s="154">
        <f t="shared" si="75"/>
        <v>1.5503875968992276E-2</v>
      </c>
      <c r="CB100" s="78">
        <f>AVERAGEIFS('WEEKLY DATA'!CB$11:CB$14576,'WEEKLY DATA'!$A$11:$A$14576,'MONTHLY DATA'!$A100,'WEEKLY DATA'!$B$11:$B$14576,'MONTHLY DATA'!$B100)</f>
        <v>407</v>
      </c>
      <c r="CC100" s="78">
        <f>AVERAGEIFS('WEEKLY DATA'!CC$11:CC$14576,'WEEKLY DATA'!$A$11:$A$14576,'MONTHLY DATA'!$A100,'WEEKLY DATA'!$B$11:$B$14576,'MONTHLY DATA'!$B100)</f>
        <v>417</v>
      </c>
      <c r="CD100" s="78">
        <f>AVERAGEIFS('WEEKLY DATA'!CD$11:CD$14576,'WEEKLY DATA'!$A$11:$A$14576,'MONTHLY DATA'!$A100,'WEEKLY DATA'!$B$11:$B$14576,'MONTHLY DATA'!$B100)</f>
        <v>412</v>
      </c>
      <c r="CE100" s="154">
        <f t="shared" si="76"/>
        <v>1.7283950617283939E-2</v>
      </c>
      <c r="CF100" s="78">
        <f>AVERAGEIFS('WEEKLY DATA'!CF$11:CF$14576,'WEEKLY DATA'!$A$11:$A$14576,'MONTHLY DATA'!$A100,'WEEKLY DATA'!$B$11:$B$14576,'MONTHLY DATA'!$B100)</f>
        <v>229.5</v>
      </c>
      <c r="CG100" s="78">
        <f>AVERAGEIFS('WEEKLY DATA'!CG$11:CG$14576,'WEEKLY DATA'!$A$11:$A$14576,'MONTHLY DATA'!$A100,'WEEKLY DATA'!$B$11:$B$14576,'MONTHLY DATA'!$B100)</f>
        <v>239.5</v>
      </c>
      <c r="CH100" s="78">
        <f>AVERAGEIFS('WEEKLY DATA'!CH$11:CH$14576,'WEEKLY DATA'!$A$11:$A$14576,'MONTHLY DATA'!$A100,'WEEKLY DATA'!$B$11:$B$14576,'MONTHLY DATA'!$B100)</f>
        <v>234.5</v>
      </c>
      <c r="CI100" s="154">
        <f t="shared" si="77"/>
        <v>0.10352941176470587</v>
      </c>
      <c r="CJ100" s="78">
        <f>AVERAGEIFS('WEEKLY DATA'!CJ$11:CJ$14576,'WEEKLY DATA'!$A$11:$A$14576,'MONTHLY DATA'!$A100,'WEEKLY DATA'!$B$11:$B$14576,'MONTHLY DATA'!$B100)</f>
        <v>209</v>
      </c>
      <c r="CK100" s="78">
        <f>AVERAGEIFS('WEEKLY DATA'!CK$11:CK$14576,'WEEKLY DATA'!$A$11:$A$14576,'MONTHLY DATA'!$A100,'WEEKLY DATA'!$B$11:$B$14576,'MONTHLY DATA'!$B100)</f>
        <v>219</v>
      </c>
      <c r="CL100" s="78">
        <f>AVERAGEIFS('WEEKLY DATA'!CL$11:CL$14576,'WEEKLY DATA'!$A$11:$A$14576,'MONTHLY DATA'!$A100,'WEEKLY DATA'!$B$11:$B$14576,'MONTHLY DATA'!$B100)</f>
        <v>214</v>
      </c>
      <c r="CM100" s="154">
        <f t="shared" si="78"/>
        <v>0.12631578947368416</v>
      </c>
      <c r="CN100" s="78">
        <f>AVERAGEIFS('WEEKLY DATA'!CN$11:CN$14576,'WEEKLY DATA'!$A$11:$A$14576,'MONTHLY DATA'!$A100,'WEEKLY DATA'!$B$11:$B$14576,'MONTHLY DATA'!$B100)</f>
        <v>262.5</v>
      </c>
      <c r="CO100" s="78">
        <f>AVERAGEIFS('WEEKLY DATA'!CO$11:CO$14576,'WEEKLY DATA'!$A$11:$A$14576,'MONTHLY DATA'!$A100,'WEEKLY DATA'!$B$11:$B$14576,'MONTHLY DATA'!$B100)</f>
        <v>272.5</v>
      </c>
      <c r="CP100" s="78">
        <f>AVERAGEIFS('WEEKLY DATA'!CP$11:CP$14576,'WEEKLY DATA'!$A$11:$A$14576,'MONTHLY DATA'!$A100,'WEEKLY DATA'!$B$11:$B$14576,'MONTHLY DATA'!$B100)</f>
        <v>267.5</v>
      </c>
      <c r="CQ100" s="154">
        <f t="shared" si="79"/>
        <v>0</v>
      </c>
      <c r="CR100" s="78">
        <f>AVERAGEIFS('WEEKLY DATA'!CR$11:CR$14576,'WEEKLY DATA'!$A$11:$A$14576,'MONTHLY DATA'!$A100,'WEEKLY DATA'!$B$11:$B$14576,'MONTHLY DATA'!$B100)</f>
        <v>377</v>
      </c>
      <c r="CS100" s="78">
        <f>AVERAGEIFS('WEEKLY DATA'!CS$11:CS$14576,'WEEKLY DATA'!$A$11:$A$14576,'MONTHLY DATA'!$A100,'WEEKLY DATA'!$B$11:$B$14576,'MONTHLY DATA'!$B100)</f>
        <v>387</v>
      </c>
      <c r="CT100" s="78">
        <f>AVERAGEIFS('WEEKLY DATA'!CT$11:CT$14576,'WEEKLY DATA'!$A$11:$A$14576,'MONTHLY DATA'!$A100,'WEEKLY DATA'!$B$11:$B$14576,'MONTHLY DATA'!$B100)</f>
        <v>382</v>
      </c>
      <c r="CU100" s="154">
        <f t="shared" si="80"/>
        <v>1.8666666666666609E-2</v>
      </c>
      <c r="CV100" s="169">
        <f>AVERAGEIFS('WEEKLY DATA'!CV$11:CV$14576,'WEEKLY DATA'!$A$11:$A$14576,'MONTHLY DATA'!$A100,'WEEKLY DATA'!$B$11:$B$14576,'MONTHLY DATA'!$B100)</f>
        <v>273.5</v>
      </c>
      <c r="CW100" s="78">
        <f>AVERAGEIFS('WEEKLY DATA'!CW$11:CW$14576,'WEEKLY DATA'!$A$11:$A$14576,'MONTHLY DATA'!$A100,'WEEKLY DATA'!$B$11:$B$14576,'MONTHLY DATA'!$B100)</f>
        <v>283.5</v>
      </c>
      <c r="CX100" s="78">
        <f>AVERAGEIFS('WEEKLY DATA'!CX$11:CX$14576,'WEEKLY DATA'!$A$11:$A$14576,'MONTHLY DATA'!$A100,'WEEKLY DATA'!$B$11:$B$14576,'MONTHLY DATA'!$B100)</f>
        <v>278.5</v>
      </c>
      <c r="CY100" s="154">
        <f t="shared" si="81"/>
        <v>9.2156862745097934E-2</v>
      </c>
      <c r="CZ100" s="169">
        <f>AVERAGEIFS('WEEKLY DATA'!CZ$11:CZ$14576,'WEEKLY DATA'!$A$11:$A$14576,'MONTHLY DATA'!$A100,'WEEKLY DATA'!$B$11:$B$14576,'MONTHLY DATA'!$B100)</f>
        <v>250</v>
      </c>
      <c r="DA100" s="78">
        <f>AVERAGEIFS('WEEKLY DATA'!DA$11:DA$14576,'WEEKLY DATA'!$A$11:$A$14576,'MONTHLY DATA'!$A100,'WEEKLY DATA'!$B$11:$B$14576,'MONTHLY DATA'!$B100)</f>
        <v>260</v>
      </c>
      <c r="DB100" s="78">
        <f>AVERAGEIFS('WEEKLY DATA'!DB$11:DB$14576,'WEEKLY DATA'!$A$11:$A$14576,'MONTHLY DATA'!$A100,'WEEKLY DATA'!$B$11:$B$14576,'MONTHLY DATA'!$B100)</f>
        <v>255</v>
      </c>
      <c r="DC100" s="154">
        <f t="shared" si="82"/>
        <v>9.6774193548387011E-2</v>
      </c>
      <c r="DD100" s="78">
        <f>AVERAGEIFS('WEEKLY DATA'!DD$11:DD$14576,'WEEKLY DATA'!$A$11:$A$14576,'MONTHLY DATA'!$A100,'WEEKLY DATA'!$B$11:$B$14576,'MONTHLY DATA'!$B100)</f>
        <v>312.5</v>
      </c>
      <c r="DE100" s="78">
        <f>AVERAGEIFS('WEEKLY DATA'!DE$11:DE$14576,'WEEKLY DATA'!$A$11:$A$14576,'MONTHLY DATA'!$A100,'WEEKLY DATA'!$B$11:$B$14576,'MONTHLY DATA'!$B100)</f>
        <v>322.5</v>
      </c>
      <c r="DF100" s="78">
        <f>AVERAGEIFS('WEEKLY DATA'!DF$11:DF$14576,'WEEKLY DATA'!$A$11:$A$14576,'MONTHLY DATA'!$A100,'WEEKLY DATA'!$B$11:$B$14576,'MONTHLY DATA'!$B100)</f>
        <v>317.5</v>
      </c>
      <c r="DG100" s="154">
        <f t="shared" si="83"/>
        <v>1.6000000000000014E-2</v>
      </c>
      <c r="DH100" s="78">
        <f>AVERAGEIFS('WEEKLY DATA'!DH$11:DH$14576,'WEEKLY DATA'!$A$11:$A$14576,'MONTHLY DATA'!$A100,'WEEKLY DATA'!$B$11:$B$14576,'MONTHLY DATA'!$B100)</f>
        <v>387</v>
      </c>
      <c r="DI100" s="78">
        <f>AVERAGEIFS('WEEKLY DATA'!DI$11:DI$14576,'WEEKLY DATA'!$A$11:$A$14576,'MONTHLY DATA'!$A100,'WEEKLY DATA'!$B$11:$B$14576,'MONTHLY DATA'!$B100)</f>
        <v>397</v>
      </c>
      <c r="DJ100" s="78">
        <f>AVERAGEIFS('WEEKLY DATA'!DJ$11:DJ$14576,'WEEKLY DATA'!$A$11:$A$14576,'MONTHLY DATA'!$A100,'WEEKLY DATA'!$B$11:$B$14576,'MONTHLY DATA'!$B100)</f>
        <v>392</v>
      </c>
      <c r="DK100" s="154">
        <f t="shared" si="84"/>
        <v>1.8181818181818077E-2</v>
      </c>
      <c r="DL100" s="169">
        <f>AVERAGEIFS('WEEKLY DATA'!DL$11:DL$14576,'WEEKLY DATA'!$A$11:$A$14576,'MONTHLY DATA'!$A100,'WEEKLY DATA'!$B$11:$B$14576,'MONTHLY DATA'!$B100)</f>
        <v>240</v>
      </c>
      <c r="DM100" s="78">
        <f>AVERAGEIFS('WEEKLY DATA'!DM$11:DM$14576,'WEEKLY DATA'!$A$11:$A$14576,'MONTHLY DATA'!$A100,'WEEKLY DATA'!$B$11:$B$14576,'MONTHLY DATA'!$B100)</f>
        <v>250</v>
      </c>
      <c r="DN100" s="78">
        <f>AVERAGEIFS('WEEKLY DATA'!DN$11:DN$14576,'WEEKLY DATA'!$A$11:$A$14576,'MONTHLY DATA'!$A100,'WEEKLY DATA'!$B$11:$B$14576,'MONTHLY DATA'!$B100)</f>
        <v>245</v>
      </c>
      <c r="DO100" s="154">
        <f t="shared" si="85"/>
        <v>0.11363636363636354</v>
      </c>
      <c r="DP100" s="78">
        <f>AVERAGEIFS('WEEKLY DATA'!DP$11:DP$14576,'WEEKLY DATA'!$A$11:$A$14576,'MONTHLY DATA'!$A100,'WEEKLY DATA'!$B$11:$B$14576,'MONTHLY DATA'!$B100)</f>
        <v>216.5</v>
      </c>
      <c r="DQ100" s="78">
        <f>AVERAGEIFS('WEEKLY DATA'!DQ$11:DQ$14576,'WEEKLY DATA'!$A$11:$A$14576,'MONTHLY DATA'!$A100,'WEEKLY DATA'!$B$11:$B$14576,'MONTHLY DATA'!$B100)</f>
        <v>226.5</v>
      </c>
      <c r="DR100" s="78">
        <f>AVERAGEIFS('WEEKLY DATA'!DR$11:DR$14576,'WEEKLY DATA'!$A$11:$A$14576,'MONTHLY DATA'!$A100,'WEEKLY DATA'!$B$11:$B$14576,'MONTHLY DATA'!$B100)</f>
        <v>221.5</v>
      </c>
      <c r="DS100" s="154">
        <f t="shared" si="86"/>
        <v>0.12151898734177213</v>
      </c>
      <c r="DT100" s="78">
        <f>AVERAGEIFS('WEEKLY DATA'!DT$11:DT$14576,'WEEKLY DATA'!$A$11:$A$14576,'MONTHLY DATA'!$A100,'WEEKLY DATA'!$B$11:$B$14576,'MONTHLY DATA'!$B100)</f>
        <v>322.5</v>
      </c>
      <c r="DU100" s="78">
        <f>AVERAGEIFS('WEEKLY DATA'!DU$11:DU$14576,'WEEKLY DATA'!$A$11:$A$14576,'MONTHLY DATA'!$A100,'WEEKLY DATA'!$B$11:$B$14576,'MONTHLY DATA'!$B100)</f>
        <v>332.5</v>
      </c>
      <c r="DV100" s="78">
        <f>AVERAGEIFS('WEEKLY DATA'!DV$11:DV$14576,'WEEKLY DATA'!$A$11:$A$14576,'MONTHLY DATA'!$A100,'WEEKLY DATA'!$B$11:$B$14576,'MONTHLY DATA'!$B100)</f>
        <v>327.5</v>
      </c>
      <c r="DW100" s="154">
        <f t="shared" si="87"/>
        <v>1.5503875968992276E-2</v>
      </c>
      <c r="DX100" s="78">
        <f>AVERAGEIFS('WEEKLY DATA'!DX$11:DX$14576,'WEEKLY DATA'!$A$11:$A$14576,'MONTHLY DATA'!$A100,'WEEKLY DATA'!$B$11:$B$14576,'MONTHLY DATA'!$B100)</f>
        <v>397</v>
      </c>
      <c r="DY100" s="78">
        <f>AVERAGEIFS('WEEKLY DATA'!DY$11:DY$14576,'WEEKLY DATA'!$A$11:$A$14576,'MONTHLY DATA'!$A100,'WEEKLY DATA'!$B$11:$B$14576,'MONTHLY DATA'!$B100)</f>
        <v>407</v>
      </c>
      <c r="DZ100" s="78">
        <f>AVERAGEIFS('WEEKLY DATA'!DZ$11:DZ$14576,'WEEKLY DATA'!$A$11:$A$14576,'MONTHLY DATA'!$A100,'WEEKLY DATA'!$B$11:$B$14576,'MONTHLY DATA'!$B100)</f>
        <v>402</v>
      </c>
      <c r="EA100" s="154">
        <f t="shared" si="88"/>
        <v>1.7721518987341867E-2</v>
      </c>
      <c r="EB100" s="78">
        <f>AVERAGEIFS('WEEKLY DATA'!EB$11:EB$14576,'WEEKLY DATA'!$A$11:$A$14576,'MONTHLY DATA'!$A100,'WEEKLY DATA'!$B$11:$B$14576,'MONTHLY DATA'!$B100)</f>
        <v>223.5</v>
      </c>
      <c r="EC100" s="78">
        <f>AVERAGEIFS('WEEKLY DATA'!EC$11:EC$14576,'WEEKLY DATA'!$A$11:$A$14576,'MONTHLY DATA'!$A100,'WEEKLY DATA'!$B$11:$B$14576,'MONTHLY DATA'!$B100)</f>
        <v>233.5</v>
      </c>
      <c r="ED100" s="78">
        <f>AVERAGEIFS('WEEKLY DATA'!ED$11:ED$14576,'WEEKLY DATA'!$A$11:$A$14576,'MONTHLY DATA'!$A100,'WEEKLY DATA'!$B$11:$B$14576,'MONTHLY DATA'!$B100)</f>
        <v>228.5</v>
      </c>
      <c r="EE100" s="154">
        <f t="shared" si="89"/>
        <v>0.10787878787878791</v>
      </c>
      <c r="EF100" s="169">
        <f>AVERAGEIFS('WEEKLY DATA'!EF$11:EF$14576,'WEEKLY DATA'!$A$11:$A$14576,'MONTHLY DATA'!$A100,'WEEKLY DATA'!$B$11:$B$14576,'MONTHLY DATA'!$B100)</f>
        <v>204</v>
      </c>
      <c r="EG100" s="78">
        <f>AVERAGEIFS('WEEKLY DATA'!EG$11:EG$14576,'WEEKLY DATA'!$A$11:$A$14576,'MONTHLY DATA'!$A100,'WEEKLY DATA'!$B$11:$B$14576,'MONTHLY DATA'!$B100)</f>
        <v>214</v>
      </c>
      <c r="EH100" s="78">
        <f>AVERAGEIFS('WEEKLY DATA'!EH$11:EH$14576,'WEEKLY DATA'!$A$11:$A$14576,'MONTHLY DATA'!$A100,'WEEKLY DATA'!$B$11:$B$14576,'MONTHLY DATA'!$B100)</f>
        <v>209</v>
      </c>
      <c r="EI100" s="154">
        <f t="shared" si="90"/>
        <v>0.12972972972972974</v>
      </c>
      <c r="EJ100" s="78">
        <f>AVERAGEIFS('WEEKLY DATA'!EJ$11:EJ$14576,'WEEKLY DATA'!$A$11:$A$14576,'MONTHLY DATA'!$A100,'WEEKLY DATA'!$B$11:$B$14576,'MONTHLY DATA'!$B100)</f>
        <v>342.5</v>
      </c>
      <c r="EK100" s="78">
        <f>AVERAGEIFS('WEEKLY DATA'!EK$11:EK$14576,'WEEKLY DATA'!$A$11:$A$14576,'MONTHLY DATA'!$A100,'WEEKLY DATA'!$B$11:$B$14576,'MONTHLY DATA'!$B100)</f>
        <v>352.5</v>
      </c>
      <c r="EL100" s="78">
        <f>AVERAGEIFS('WEEKLY DATA'!EL$11:EL$14576,'WEEKLY DATA'!$A$11:$A$14576,'MONTHLY DATA'!$A100,'WEEKLY DATA'!$B$11:$B$14576,'MONTHLY DATA'!$B100)</f>
        <v>347.5</v>
      </c>
      <c r="EM100" s="154">
        <f t="shared" si="91"/>
        <v>1.4598540145985384E-2</v>
      </c>
      <c r="EN100" s="78">
        <f>AVERAGEIFS('WEEKLY DATA'!EN$11:EN$14576,'WEEKLY DATA'!$A$11:$A$14576,'MONTHLY DATA'!$A100,'WEEKLY DATA'!$B$11:$B$14576,'MONTHLY DATA'!$B100)</f>
        <v>422</v>
      </c>
      <c r="EO100" s="78">
        <f>AVERAGEIFS('WEEKLY DATA'!EO$11:EO$14576,'WEEKLY DATA'!$A$11:$A$14576,'MONTHLY DATA'!$A100,'WEEKLY DATA'!$B$11:$B$14576,'MONTHLY DATA'!$B100)</f>
        <v>432</v>
      </c>
      <c r="EP100" s="78">
        <f>AVERAGEIFS('WEEKLY DATA'!EP$11:EP$14576,'WEEKLY DATA'!$A$11:$A$14576,'MONTHLY DATA'!$A100,'WEEKLY DATA'!$B$11:$B$14576,'MONTHLY DATA'!$B100)</f>
        <v>427</v>
      </c>
      <c r="EQ100" s="154">
        <f t="shared" si="92"/>
        <v>1.6666666666666607E-2</v>
      </c>
      <c r="ER100" s="78">
        <f>AVERAGEIFS('WEEKLY DATA'!ER$11:ER$14576,'WEEKLY DATA'!$A$11:$A$14576,'MONTHLY DATA'!$A100,'WEEKLY DATA'!$B$11:$B$14576,'MONTHLY DATA'!$B100)</f>
        <v>236</v>
      </c>
      <c r="ES100" s="78">
        <f>AVERAGEIFS('WEEKLY DATA'!ES$11:ES$14576,'WEEKLY DATA'!$A$11:$A$14576,'MONTHLY DATA'!$A100,'WEEKLY DATA'!$B$11:$B$14576,'MONTHLY DATA'!$B100)</f>
        <v>246</v>
      </c>
      <c r="ET100" s="78">
        <f>AVERAGEIFS('WEEKLY DATA'!ET$11:ET$14576,'WEEKLY DATA'!$A$11:$A$14576,'MONTHLY DATA'!$A100,'WEEKLY DATA'!$B$11:$B$14576,'MONTHLY DATA'!$B100)</f>
        <v>241</v>
      </c>
      <c r="EU100" s="154">
        <f t="shared" si="93"/>
        <v>0.12093023255813962</v>
      </c>
      <c r="EV100" s="78">
        <f>AVERAGEIFS('WEEKLY DATA'!EV$11:EV$14576,'WEEKLY DATA'!$A$11:$A$14576,'MONTHLY DATA'!$A100,'WEEKLY DATA'!$B$11:$B$14576,'MONTHLY DATA'!$B100)</f>
        <v>211.5</v>
      </c>
      <c r="EW100" s="78">
        <f>AVERAGEIFS('WEEKLY DATA'!EW$11:EW$14576,'WEEKLY DATA'!$A$11:$A$14576,'MONTHLY DATA'!$A100,'WEEKLY DATA'!$B$11:$B$14576,'MONTHLY DATA'!$B100)</f>
        <v>221.5</v>
      </c>
      <c r="EX100" s="78">
        <f>AVERAGEIFS('WEEKLY DATA'!EX$11:EX$14576,'WEEKLY DATA'!$A$11:$A$14576,'MONTHLY DATA'!$A100,'WEEKLY DATA'!$B$11:$B$14576,'MONTHLY DATA'!$B100)</f>
        <v>216.5</v>
      </c>
      <c r="EY100" s="154">
        <f t="shared" si="94"/>
        <v>0.17027027027027031</v>
      </c>
      <c r="EZ100" s="78">
        <f>AVERAGEIFS('WEEKLY DATA'!EZ$11:EZ$14576,'WEEKLY DATA'!$A$11:$A$14576,'MONTHLY DATA'!$A100,'WEEKLY DATA'!$B$11:$B$14576,'MONTHLY DATA'!$B100)</f>
        <v>312.5</v>
      </c>
      <c r="FA100" s="78">
        <f>AVERAGEIFS('WEEKLY DATA'!FA$11:FA$14576,'WEEKLY DATA'!$A$11:$A$14576,'MONTHLY DATA'!$A100,'WEEKLY DATA'!$B$11:$B$14576,'MONTHLY DATA'!$B100)</f>
        <v>322.5</v>
      </c>
      <c r="FB100" s="78">
        <f>AVERAGEIFS('WEEKLY DATA'!FB$11:FB$14576,'WEEKLY DATA'!$A$11:$A$14576,'MONTHLY DATA'!$A100,'WEEKLY DATA'!$B$11:$B$14576,'MONTHLY DATA'!$B100)</f>
        <v>317.5</v>
      </c>
      <c r="FC100" s="154">
        <f t="shared" si="95"/>
        <v>1.6000000000000014E-2</v>
      </c>
      <c r="FD100" s="78">
        <f>AVERAGEIFS('WEEKLY DATA'!FD$11:FD$14576,'WEEKLY DATA'!$A$11:$A$14576,'MONTHLY DATA'!$A100,'WEEKLY DATA'!$B$11:$B$14576,'MONTHLY DATA'!$B100)</f>
        <v>432</v>
      </c>
      <c r="FE100" s="78">
        <f>AVERAGEIFS('WEEKLY DATA'!FE$11:FE$14576,'WEEKLY DATA'!$A$11:$A$14576,'MONTHLY DATA'!$A100,'WEEKLY DATA'!$B$11:$B$14576,'MONTHLY DATA'!$B100)</f>
        <v>442</v>
      </c>
      <c r="FF100" s="78">
        <f>AVERAGEIFS('WEEKLY DATA'!FF$11:FF$14576,'WEEKLY DATA'!$A$11:$A$14576,'MONTHLY DATA'!$A100,'WEEKLY DATA'!$B$11:$B$14576,'MONTHLY DATA'!$B100)</f>
        <v>437</v>
      </c>
      <c r="FG100" s="154">
        <f t="shared" si="96"/>
        <v>1.6279069767441756E-2</v>
      </c>
      <c r="FH100" s="78">
        <f>AVERAGEIFS('WEEKLY DATA'!FH$11:FH$14576,'WEEKLY DATA'!$A$11:$A$14576,'MONTHLY DATA'!$A100,'WEEKLY DATA'!$B$11:$B$14576,'MONTHLY DATA'!$B100)</f>
        <v>283.5</v>
      </c>
      <c r="FI100" s="78">
        <f>AVERAGEIFS('WEEKLY DATA'!FI$11:FI$14576,'WEEKLY DATA'!$A$11:$A$14576,'MONTHLY DATA'!$A100,'WEEKLY DATA'!$B$11:$B$14576,'MONTHLY DATA'!$B100)</f>
        <v>293.5</v>
      </c>
      <c r="FJ100" s="78">
        <f>AVERAGEIFS('WEEKLY DATA'!FJ$11:FJ$14576,'WEEKLY DATA'!$A$11:$A$14576,'MONTHLY DATA'!$A100,'WEEKLY DATA'!$B$11:$B$14576,'MONTHLY DATA'!$B100)</f>
        <v>288.5</v>
      </c>
      <c r="FK100" s="154">
        <f t="shared" si="97"/>
        <v>5.3881278538812749E-2</v>
      </c>
      <c r="FL100" s="169">
        <f>AVERAGEIFS('WEEKLY DATA'!FL$11:FL$14576,'WEEKLY DATA'!$A$11:$A$14576,'MONTHLY DATA'!$A100,'WEEKLY DATA'!$B$11:$B$14576,'MONTHLY DATA'!$B100)</f>
        <v>251.5</v>
      </c>
      <c r="FM100" s="78">
        <f>AVERAGEIFS('WEEKLY DATA'!FM$11:FM$14576,'WEEKLY DATA'!$A$11:$A$14576,'MONTHLY DATA'!$A100,'WEEKLY DATA'!$B$11:$B$14576,'MONTHLY DATA'!$B100)</f>
        <v>261.5</v>
      </c>
      <c r="FN100" s="78">
        <f>AVERAGEIFS('WEEKLY DATA'!FN$11:FN$14576,'WEEKLY DATA'!$A$11:$A$14576,'MONTHLY DATA'!$A100,'WEEKLY DATA'!$B$11:$B$14576,'MONTHLY DATA'!$B100)</f>
        <v>256.5</v>
      </c>
      <c r="FO100" s="154">
        <f t="shared" si="98"/>
        <v>4.1624365482233472E-2</v>
      </c>
      <c r="FP100" s="78">
        <f>AVERAGEIFS('WEEKLY DATA'!FP$11:FP$14576,'WEEKLY DATA'!$A$11:$A$14576,'MONTHLY DATA'!$A100,'WEEKLY DATA'!$B$11:$B$14576,'MONTHLY DATA'!$B100)</f>
        <v>295.5</v>
      </c>
      <c r="FQ100" s="78">
        <f>AVERAGEIFS('WEEKLY DATA'!FQ$11:FQ$14576,'WEEKLY DATA'!$A$11:$A$14576,'MONTHLY DATA'!$A100,'WEEKLY DATA'!$B$11:$B$14576,'MONTHLY DATA'!$B100)</f>
        <v>305.5</v>
      </c>
      <c r="FR100" s="78">
        <f>AVERAGEIFS('WEEKLY DATA'!FR$11:FR$14576,'WEEKLY DATA'!$A$11:$A$14576,'MONTHLY DATA'!$A100,'WEEKLY DATA'!$B$11:$B$14576,'MONTHLY DATA'!$B100)</f>
        <v>300.5</v>
      </c>
      <c r="FS100" s="154">
        <f t="shared" si="99"/>
        <v>0.15576923076923066</v>
      </c>
      <c r="FT100" s="78">
        <f>AVERAGEIFS('WEEKLY DATA'!FT$11:FT$14576,'WEEKLY DATA'!$A$11:$A$14576,'MONTHLY DATA'!$A100,'WEEKLY DATA'!$B$11:$B$14576,'MONTHLY DATA'!$B100)</f>
        <v>240.5</v>
      </c>
      <c r="FU100" s="78">
        <f>AVERAGEIFS('WEEKLY DATA'!FU$11:FU$14576,'WEEKLY DATA'!$A$11:$A$14576,'MONTHLY DATA'!$A100,'WEEKLY DATA'!$B$11:$B$14576,'MONTHLY DATA'!$B100)</f>
        <v>250.5</v>
      </c>
      <c r="FV100" s="78">
        <f>AVERAGEIFS('WEEKLY DATA'!FV$11:FV$14576,'WEEKLY DATA'!$A$11:$A$14576,'MONTHLY DATA'!$A100,'WEEKLY DATA'!$B$11:$B$14576,'MONTHLY DATA'!$B100)</f>
        <v>245.5</v>
      </c>
      <c r="FW100" s="154">
        <f t="shared" si="100"/>
        <v>0.21987577639751543</v>
      </c>
      <c r="FX100" s="78">
        <f>AVERAGEIFS('WEEKLY DATA'!FX$11:FX$14576,'WEEKLY DATA'!$A$11:$A$14576,'MONTHLY DATA'!$A100,'WEEKLY DATA'!$B$11:$B$14576,'MONTHLY DATA'!$B100)</f>
        <v>252.5</v>
      </c>
      <c r="FY100" s="78">
        <f>AVERAGEIFS('WEEKLY DATA'!FY$11:FY$14576,'WEEKLY DATA'!$A$11:$A$14576,'MONTHLY DATA'!$A100,'WEEKLY DATA'!$B$11:$B$14576,'MONTHLY DATA'!$B100)</f>
        <v>262.5</v>
      </c>
      <c r="FZ100" s="78">
        <f>AVERAGEIFS('WEEKLY DATA'!FZ$11:FZ$14576,'WEEKLY DATA'!$A$11:$A$14576,'MONTHLY DATA'!$A100,'WEEKLY DATA'!$B$11:$B$14576,'MONTHLY DATA'!$B100)</f>
        <v>257.5</v>
      </c>
      <c r="GA100" s="154">
        <f t="shared" si="101"/>
        <v>-8.4444444444444433E-2</v>
      </c>
      <c r="GB100" s="78">
        <f>AVERAGEIFS('WEEKLY DATA'!GB$11:GB$14576,'WEEKLY DATA'!$A$11:$A$14576,'MONTHLY DATA'!$A100,'WEEKLY DATA'!$B$11:$B$14576,'MONTHLY DATA'!$B100)</f>
        <v>303.5</v>
      </c>
      <c r="GC100" s="78">
        <f>AVERAGEIFS('WEEKLY DATA'!GC$11:GC$14576,'WEEKLY DATA'!$A$11:$A$14576,'MONTHLY DATA'!$A100,'WEEKLY DATA'!$B$11:$B$14576,'MONTHLY DATA'!$B100)</f>
        <v>313.5</v>
      </c>
      <c r="GD100" s="78">
        <f>AVERAGEIFS('WEEKLY DATA'!GD$11:GD$14576,'WEEKLY DATA'!$A$11:$A$14576,'MONTHLY DATA'!$A100,'WEEKLY DATA'!$B$11:$B$14576,'MONTHLY DATA'!$B100)</f>
        <v>308.5</v>
      </c>
      <c r="GE100" s="154">
        <f t="shared" si="102"/>
        <v>8.2456140350877227E-2</v>
      </c>
      <c r="GF100" s="169">
        <f>AVERAGEIFS('WEEKLY DATA'!GF$11:GF$14576,'WEEKLY DATA'!$A$11:$A$14576,'MONTHLY DATA'!$A100,'WEEKLY DATA'!$B$11:$B$14576,'MONTHLY DATA'!$B100)</f>
        <v>289</v>
      </c>
      <c r="GG100" s="78">
        <f>AVERAGEIFS('WEEKLY DATA'!GG$11:GG$14576,'WEEKLY DATA'!$A$11:$A$14576,'MONTHLY DATA'!$A100,'WEEKLY DATA'!$B$11:$B$14576,'MONTHLY DATA'!$B100)</f>
        <v>299</v>
      </c>
      <c r="GH100" s="78">
        <f>AVERAGEIFS('WEEKLY DATA'!GH$11:GH$14576,'WEEKLY DATA'!$A$11:$A$14576,'MONTHLY DATA'!$A100,'WEEKLY DATA'!$B$11:$B$14576,'MONTHLY DATA'!$B100)</f>
        <v>294</v>
      </c>
      <c r="GI100" s="154">
        <f t="shared" si="103"/>
        <v>8.8888888888888795E-2</v>
      </c>
      <c r="GJ100" s="78">
        <f>AVERAGEIFS('WEEKLY DATA'!GJ$11:GJ$14576,'WEEKLY DATA'!$A$11:$A$14576,'MONTHLY DATA'!$A100,'WEEKLY DATA'!$B$11:$B$14576,'MONTHLY DATA'!$B100)</f>
        <v>342.5</v>
      </c>
      <c r="GK100" s="78">
        <f>AVERAGEIFS('WEEKLY DATA'!GK$11:GK$14576,'WEEKLY DATA'!$A$11:$A$14576,'MONTHLY DATA'!$A100,'WEEKLY DATA'!$B$11:$B$14576,'MONTHLY DATA'!$B100)</f>
        <v>352.5</v>
      </c>
      <c r="GL100" s="78">
        <f>AVERAGEIFS('WEEKLY DATA'!GL$11:GL$14576,'WEEKLY DATA'!$A$11:$A$14576,'MONTHLY DATA'!$A100,'WEEKLY DATA'!$B$11:$B$14576,'MONTHLY DATA'!$B100)</f>
        <v>347.5</v>
      </c>
      <c r="GM100" s="154">
        <f t="shared" si="104"/>
        <v>1.4598540145985384E-2</v>
      </c>
      <c r="GN100" s="78">
        <f>AVERAGEIFS('WEEKLY DATA'!GN$11:GN$14576,'WEEKLY DATA'!$A$11:$A$14576,'MONTHLY DATA'!$A100,'WEEKLY DATA'!$B$11:$B$14576,'MONTHLY DATA'!$B100)</f>
        <v>427</v>
      </c>
      <c r="GO100" s="78">
        <f>AVERAGEIFS('WEEKLY DATA'!GO$11:GO$14576,'WEEKLY DATA'!$A$11:$A$14576,'MONTHLY DATA'!$A100,'WEEKLY DATA'!$B$11:$B$14576,'MONTHLY DATA'!$B100)</f>
        <v>437</v>
      </c>
      <c r="GP100" s="78">
        <f>AVERAGEIFS('WEEKLY DATA'!GP$11:GP$14576,'WEEKLY DATA'!$A$11:$A$14576,'MONTHLY DATA'!$A100,'WEEKLY DATA'!$B$11:$B$14576,'MONTHLY DATA'!$B100)</f>
        <v>432</v>
      </c>
      <c r="GQ100" s="154">
        <f t="shared" si="105"/>
        <v>1.6470588235294015E-2</v>
      </c>
      <c r="GR100" s="78"/>
    </row>
    <row r="101" spans="1:200" ht="15.75" x14ac:dyDescent="0.25">
      <c r="A101">
        <f t="shared" si="55"/>
        <v>7</v>
      </c>
      <c r="B101">
        <f t="shared" si="56"/>
        <v>2017</v>
      </c>
      <c r="C101" s="86">
        <v>42917</v>
      </c>
      <c r="D101" s="78">
        <f>AVERAGEIFS('WEEKLY DATA'!D$11:D$14576,'WEEKLY DATA'!$A$11:$A$14576,'MONTHLY DATA'!$A101,'WEEKLY DATA'!$B$11:$B$14576,'MONTHLY DATA'!$B101)</f>
        <v>358.125</v>
      </c>
      <c r="E101" s="78">
        <f>AVERAGEIFS('WEEKLY DATA'!E$11:E$14576,'WEEKLY DATA'!$A$11:$A$14576,'MONTHLY DATA'!$A101,'WEEKLY DATA'!$B$11:$B$14576,'MONTHLY DATA'!$B101)</f>
        <v>368.125</v>
      </c>
      <c r="F101" s="78">
        <f>AVERAGEIFS('WEEKLY DATA'!F$11:F$14576,'WEEKLY DATA'!$A$11:$A$14576,'MONTHLY DATA'!$A101,'WEEKLY DATA'!$B$11:$B$14576,'MONTHLY DATA'!$B101)</f>
        <v>363.125</v>
      </c>
      <c r="G101" s="154">
        <f t="shared" si="57"/>
        <v>0.17516181229773453</v>
      </c>
      <c r="H101" s="169">
        <f>AVERAGEIFS('WEEKLY DATA'!H$11:H$14576,'WEEKLY DATA'!$A$11:$A$14576,'MONTHLY DATA'!$A101,'WEEKLY DATA'!$B$11:$B$14576,'MONTHLY DATA'!$B101)</f>
        <v>457.5</v>
      </c>
      <c r="I101" s="78">
        <f>AVERAGEIFS('WEEKLY DATA'!I$11:I$14576,'WEEKLY DATA'!$A$11:$A$14576,'MONTHLY DATA'!$A101,'WEEKLY DATA'!$B$11:$B$14576,'MONTHLY DATA'!$B101)</f>
        <v>467.5</v>
      </c>
      <c r="J101" s="78">
        <f>AVERAGEIFS('WEEKLY DATA'!J$11:J$14576,'WEEKLY DATA'!$A$11:$A$14576,'MONTHLY DATA'!$A101,'WEEKLY DATA'!$B$11:$B$14576,'MONTHLY DATA'!$B101)</f>
        <v>462.5</v>
      </c>
      <c r="K101" s="154">
        <f t="shared" si="58"/>
        <v>0.10119047619047628</v>
      </c>
      <c r="L101" s="169">
        <f>AVERAGEIFS('WEEKLY DATA'!L$11:L$14576,'WEEKLY DATA'!$A$11:$A$14576,'MONTHLY DATA'!$A101,'WEEKLY DATA'!$B$11:$B$14576,'MONTHLY DATA'!$B101)</f>
        <v>392.5</v>
      </c>
      <c r="M101" s="78">
        <f>AVERAGEIFS('WEEKLY DATA'!M$11:M$14576,'WEEKLY DATA'!$A$11:$A$14576,'MONTHLY DATA'!$A101,'WEEKLY DATA'!$B$11:$B$14576,'MONTHLY DATA'!$B101)</f>
        <v>402.5</v>
      </c>
      <c r="N101" s="78">
        <f>AVERAGEIFS('WEEKLY DATA'!N$11:N$14576,'WEEKLY DATA'!$A$11:$A$14576,'MONTHLY DATA'!$A101,'WEEKLY DATA'!$B$11:$B$14576,'MONTHLY DATA'!$B101)</f>
        <v>397.5</v>
      </c>
      <c r="O101" s="154">
        <f t="shared" si="59"/>
        <v>0.17603550295857984</v>
      </c>
      <c r="P101" s="169">
        <f>AVERAGEIFS('WEEKLY DATA'!P$11:P$14576,'WEEKLY DATA'!$A$11:$A$14576,'MONTHLY DATA'!$A101,'WEEKLY DATA'!$B$11:$B$14576,'MONTHLY DATA'!$B101)</f>
        <v>310</v>
      </c>
      <c r="Q101" s="78">
        <f>AVERAGEIFS('WEEKLY DATA'!Q$11:Q$14576,'WEEKLY DATA'!$A$11:$A$14576,'MONTHLY DATA'!$A101,'WEEKLY DATA'!$B$11:$B$14576,'MONTHLY DATA'!$B101)</f>
        <v>320</v>
      </c>
      <c r="R101" s="78">
        <f>AVERAGEIFS('WEEKLY DATA'!R$11:R$14576,'WEEKLY DATA'!$A$11:$A$14576,'MONTHLY DATA'!$A101,'WEEKLY DATA'!$B$11:$B$14576,'MONTHLY DATA'!$B101)</f>
        <v>315</v>
      </c>
      <c r="S101" s="154">
        <f t="shared" si="60"/>
        <v>2.6058631921824116E-2</v>
      </c>
      <c r="T101" s="169">
        <f>AVERAGEIFS('WEEKLY DATA'!T$11:T$14576,'WEEKLY DATA'!$A$11:$A$14576,'MONTHLY DATA'!$A101,'WEEKLY DATA'!$B$11:$B$14576,'MONTHLY DATA'!$B101)</f>
        <v>320</v>
      </c>
      <c r="U101" s="78">
        <f>AVERAGEIFS('WEEKLY DATA'!U$11:U$14576,'WEEKLY DATA'!$A$11:$A$14576,'MONTHLY DATA'!$A101,'WEEKLY DATA'!$B$11:$B$14576,'MONTHLY DATA'!$B101)</f>
        <v>330</v>
      </c>
      <c r="V101" s="78">
        <f>AVERAGEIFS('WEEKLY DATA'!V$11:V$14576,'WEEKLY DATA'!$A$11:$A$14576,'MONTHLY DATA'!$A101,'WEEKLY DATA'!$B$11:$B$14576,'MONTHLY DATA'!$B101)</f>
        <v>325</v>
      </c>
      <c r="W101" s="154">
        <f t="shared" si="61"/>
        <v>0.15452930728241565</v>
      </c>
      <c r="X101" s="169">
        <f>AVERAGEIFS('WEEKLY DATA'!X$11:X$14576,'WEEKLY DATA'!$A$11:$A$14576,'MONTHLY DATA'!$A101,'WEEKLY DATA'!$B$11:$B$14576,'MONTHLY DATA'!$B101)</f>
        <v>307.5</v>
      </c>
      <c r="Y101" s="78">
        <f>AVERAGEIFS('WEEKLY DATA'!Y$11:Y$14576,'WEEKLY DATA'!$A$11:$A$14576,'MONTHLY DATA'!$A101,'WEEKLY DATA'!$B$11:$B$14576,'MONTHLY DATA'!$B101)</f>
        <v>317.5</v>
      </c>
      <c r="Z101" s="78">
        <f>AVERAGEIFS('WEEKLY DATA'!Z$11:Z$14576,'WEEKLY DATA'!$A$11:$A$14576,'MONTHLY DATA'!$A101,'WEEKLY DATA'!$B$11:$B$14576,'MONTHLY DATA'!$B101)</f>
        <v>312.5</v>
      </c>
      <c r="AA101" s="154">
        <f t="shared" si="62"/>
        <v>0.15740740740740744</v>
      </c>
      <c r="AB101" s="169">
        <f>AVERAGEIFS('WEEKLY DATA'!AB$11:AB$14576,'WEEKLY DATA'!$A$11:$A$14576,'MONTHLY DATA'!$A101,'WEEKLY DATA'!$B$11:$B$14576,'MONTHLY DATA'!$B101)</f>
        <v>322.5</v>
      </c>
      <c r="AC101" s="78">
        <f>AVERAGEIFS('WEEKLY DATA'!AC$11:AC$14576,'WEEKLY DATA'!$A$11:$A$14576,'MONTHLY DATA'!$A101,'WEEKLY DATA'!$B$11:$B$14576,'MONTHLY DATA'!$B101)</f>
        <v>332.5</v>
      </c>
      <c r="AD101" s="78">
        <f>AVERAGEIFS('WEEKLY DATA'!AD$11:AD$14576,'WEEKLY DATA'!$A$11:$A$14576,'MONTHLY DATA'!$A101,'WEEKLY DATA'!$B$11:$B$14576,'MONTHLY DATA'!$B101)</f>
        <v>327.5</v>
      </c>
      <c r="AE101" s="154">
        <f t="shared" si="63"/>
        <v>0.22201492537313428</v>
      </c>
      <c r="AF101" s="169">
        <f>AVERAGEIFS('WEEKLY DATA'!AF$11:AF$14576,'WEEKLY DATA'!$A$11:$A$14576,'MONTHLY DATA'!$A101,'WEEKLY DATA'!$B$11:$B$14576,'MONTHLY DATA'!$B101)</f>
        <v>290.625</v>
      </c>
      <c r="AG101" s="78">
        <f>AVERAGEIFS('WEEKLY DATA'!AG$11:AG$14576,'WEEKLY DATA'!$A$11:$A$14576,'MONTHLY DATA'!$A101,'WEEKLY DATA'!$B$11:$B$14576,'MONTHLY DATA'!$B101)</f>
        <v>300.625</v>
      </c>
      <c r="AH101" s="78">
        <f>AVERAGEIFS('WEEKLY DATA'!AH$11:AH$14576,'WEEKLY DATA'!$A$11:$A$14576,'MONTHLY DATA'!$A101,'WEEKLY DATA'!$B$11:$B$14576,'MONTHLY DATA'!$B101)</f>
        <v>295.625</v>
      </c>
      <c r="AI101" s="154">
        <f t="shared" si="64"/>
        <v>8.6856617647058876E-2</v>
      </c>
      <c r="AJ101" s="169">
        <f>AVERAGEIFS('WEEKLY DATA'!AJ$11:AJ$14576,'WEEKLY DATA'!$A$11:$A$14576,'MONTHLY DATA'!$A101,'WEEKLY DATA'!$B$11:$B$14576,'MONTHLY DATA'!$B101)</f>
        <v>316.875</v>
      </c>
      <c r="AK101" s="78">
        <f>AVERAGEIFS('WEEKLY DATA'!AK$11:AK$14576,'WEEKLY DATA'!$A$11:$A$14576,'MONTHLY DATA'!$A101,'WEEKLY DATA'!$B$11:$B$14576,'MONTHLY DATA'!$B101)</f>
        <v>326.875</v>
      </c>
      <c r="AL101" s="78">
        <f>AVERAGEIFS('WEEKLY DATA'!AL$11:AL$14576,'WEEKLY DATA'!$A$11:$A$14576,'MONTHLY DATA'!$A101,'WEEKLY DATA'!$B$11:$B$14576,'MONTHLY DATA'!$B101)</f>
        <v>321.875</v>
      </c>
      <c r="AM101" s="154">
        <f t="shared" si="65"/>
        <v>0.1475044563279857</v>
      </c>
      <c r="AN101" s="169">
        <f>AVERAGEIFS('WEEKLY DATA'!AN$11:AN$14576,'WEEKLY DATA'!$A$11:$A$14576,'MONTHLY DATA'!$A101,'WEEKLY DATA'!$B$11:$B$14576,'MONTHLY DATA'!$B101)</f>
        <v>310.625</v>
      </c>
      <c r="AO101" s="78">
        <f>AVERAGEIFS('WEEKLY DATA'!AO$11:AO$14576,'WEEKLY DATA'!$A$11:$A$14576,'MONTHLY DATA'!$A101,'WEEKLY DATA'!$B$11:$B$14576,'MONTHLY DATA'!$B101)</f>
        <v>320.625</v>
      </c>
      <c r="AP101" s="78">
        <f>AVERAGEIFS('WEEKLY DATA'!AP$11:AP$14576,'WEEKLY DATA'!$A$11:$A$14576,'MONTHLY DATA'!$A101,'WEEKLY DATA'!$B$11:$B$14576,'MONTHLY DATA'!$B101)</f>
        <v>315.625</v>
      </c>
      <c r="AQ101" s="154">
        <f t="shared" si="66"/>
        <v>0.13330341113105915</v>
      </c>
      <c r="AR101" s="169">
        <f>AVERAGEIFS('WEEKLY DATA'!AR$11:AR$14576,'WEEKLY DATA'!$A$11:$A$14576,'MONTHLY DATA'!$A101,'WEEKLY DATA'!$B$11:$B$14576,'MONTHLY DATA'!$B101)</f>
        <v>341.25</v>
      </c>
      <c r="AS101" s="78">
        <f>AVERAGEIFS('WEEKLY DATA'!AS$11:AS$14576,'WEEKLY DATA'!$A$11:$A$14576,'MONTHLY DATA'!$A101,'WEEKLY DATA'!$B$11:$B$14576,'MONTHLY DATA'!$B101)</f>
        <v>351.25</v>
      </c>
      <c r="AT101" s="78">
        <f>AVERAGEIFS('WEEKLY DATA'!AT$11:AT$14576,'WEEKLY DATA'!$A$11:$A$14576,'MONTHLY DATA'!$A101,'WEEKLY DATA'!$B$11:$B$14576,'MONTHLY DATA'!$B101)</f>
        <v>346.25</v>
      </c>
      <c r="AU101" s="154">
        <f t="shared" si="67"/>
        <v>0.22349823321554774</v>
      </c>
      <c r="AV101" s="169">
        <f>AVERAGEIFS('WEEKLY DATA'!AV$11:AV$14576,'WEEKLY DATA'!$A$11:$A$14576,'MONTHLY DATA'!$A101,'WEEKLY DATA'!$B$11:$B$14576,'MONTHLY DATA'!$B101)</f>
        <v>296.875</v>
      </c>
      <c r="AW101" s="78">
        <f>AVERAGEIFS('WEEKLY DATA'!AW$11:AW$14576,'WEEKLY DATA'!$A$11:$A$14576,'MONTHLY DATA'!$A101,'WEEKLY DATA'!$B$11:$B$14576,'MONTHLY DATA'!$B101)</f>
        <v>306.875</v>
      </c>
      <c r="AX101" s="78">
        <f>AVERAGEIFS('WEEKLY DATA'!AX$11:AX$14576,'WEEKLY DATA'!$A$11:$A$14576,'MONTHLY DATA'!$A101,'WEEKLY DATA'!$B$11:$B$14576,'MONTHLY DATA'!$B101)</f>
        <v>301.875</v>
      </c>
      <c r="AY101" s="154">
        <f t="shared" si="68"/>
        <v>5.1829268292682862E-2</v>
      </c>
      <c r="AZ101" s="169">
        <f>AVERAGEIFS('WEEKLY DATA'!AZ$11:AZ$14576,'WEEKLY DATA'!$A$11:$A$14576,'MONTHLY DATA'!$A101,'WEEKLY DATA'!$B$11:$B$14576,'MONTHLY DATA'!$B101)</f>
        <v>281.25</v>
      </c>
      <c r="BA101" s="78">
        <f>AVERAGEIFS('WEEKLY DATA'!BA$11:BA$14576,'WEEKLY DATA'!$A$11:$A$14576,'MONTHLY DATA'!$A101,'WEEKLY DATA'!$B$11:$B$14576,'MONTHLY DATA'!$B101)</f>
        <v>291.25</v>
      </c>
      <c r="BB101" s="78">
        <f>AVERAGEIFS('WEEKLY DATA'!BB$11:BB$14576,'WEEKLY DATA'!$A$11:$A$14576,'MONTHLY DATA'!$A101,'WEEKLY DATA'!$B$11:$B$14576,'MONTHLY DATA'!$B101)</f>
        <v>286.25</v>
      </c>
      <c r="BC101" s="154">
        <f t="shared" si="69"/>
        <v>0.23118279569892475</v>
      </c>
      <c r="BD101" s="169">
        <f>AVERAGEIFS('WEEKLY DATA'!BD$11:BD$14576,'WEEKLY DATA'!$A$11:$A$14576,'MONTHLY DATA'!$A101,'WEEKLY DATA'!$B$11:$B$14576,'MONTHLY DATA'!$B101)</f>
        <v>235.625</v>
      </c>
      <c r="BE101" s="78">
        <f>AVERAGEIFS('WEEKLY DATA'!BE$11:BE$14576,'WEEKLY DATA'!$A$11:$A$14576,'MONTHLY DATA'!$A101,'WEEKLY DATA'!$B$11:$B$14576,'MONTHLY DATA'!$B101)</f>
        <v>245.625</v>
      </c>
      <c r="BF101" s="78">
        <f>AVERAGEIFS('WEEKLY DATA'!BF$11:BF$14576,'WEEKLY DATA'!$A$11:$A$14576,'MONTHLY DATA'!$A101,'WEEKLY DATA'!$B$11:$B$14576,'MONTHLY DATA'!$B101)</f>
        <v>240.625</v>
      </c>
      <c r="BG101" s="154">
        <f t="shared" si="70"/>
        <v>0.19121287128712861</v>
      </c>
      <c r="BH101" s="169">
        <f>AVERAGEIFS('WEEKLY DATA'!BH$11:BH$14576,'WEEKLY DATA'!$A$11:$A$14576,'MONTHLY DATA'!$A101,'WEEKLY DATA'!$B$11:$B$14576,'MONTHLY DATA'!$B101)</f>
        <v>291.25</v>
      </c>
      <c r="BI101" s="78">
        <f>AVERAGEIFS('WEEKLY DATA'!BI$11:BI$14576,'WEEKLY DATA'!$A$11:$A$14576,'MONTHLY DATA'!$A101,'WEEKLY DATA'!$B$11:$B$14576,'MONTHLY DATA'!$B101)</f>
        <v>301.25</v>
      </c>
      <c r="BJ101" s="78">
        <f>AVERAGEIFS('WEEKLY DATA'!BJ$11:BJ$14576,'WEEKLY DATA'!$A$11:$A$14576,'MONTHLY DATA'!$A101,'WEEKLY DATA'!$B$11:$B$14576,'MONTHLY DATA'!$B101)</f>
        <v>296.25</v>
      </c>
      <c r="BK101" s="154">
        <f t="shared" si="71"/>
        <v>0.12857142857142856</v>
      </c>
      <c r="BL101" s="169">
        <f>AVERAGEIFS('WEEKLY DATA'!BL$11:BL$14576,'WEEKLY DATA'!$A$11:$A$14576,'MONTHLY DATA'!$A101,'WEEKLY DATA'!$B$11:$B$14576,'MONTHLY DATA'!$B101)</f>
        <v>250.625</v>
      </c>
      <c r="BM101" s="78">
        <f>AVERAGEIFS('WEEKLY DATA'!BM$11:BM$14576,'WEEKLY DATA'!$A$11:$A$14576,'MONTHLY DATA'!$A101,'WEEKLY DATA'!$B$11:$B$14576,'MONTHLY DATA'!$B101)</f>
        <v>260.625</v>
      </c>
      <c r="BN101" s="78">
        <f>AVERAGEIFS('WEEKLY DATA'!BN$11:BN$14576,'WEEKLY DATA'!$A$11:$A$14576,'MONTHLY DATA'!$A101,'WEEKLY DATA'!$B$11:$B$14576,'MONTHLY DATA'!$B101)</f>
        <v>255.625</v>
      </c>
      <c r="BO101" s="154">
        <f t="shared" si="72"/>
        <v>0.17799539170506917</v>
      </c>
      <c r="BP101" s="78">
        <f>AVERAGEIFS('WEEKLY DATA'!BP$11:BP$14576,'WEEKLY DATA'!$A$11:$A$14576,'MONTHLY DATA'!$A101,'WEEKLY DATA'!$B$11:$B$14576,'MONTHLY DATA'!$B101)</f>
        <v>330</v>
      </c>
      <c r="BQ101" s="78">
        <f>AVERAGEIFS('WEEKLY DATA'!BQ$11:BQ$14576,'WEEKLY DATA'!$A$11:$A$14576,'MONTHLY DATA'!$A101,'WEEKLY DATA'!$B$11:$B$14576,'MONTHLY DATA'!$B101)</f>
        <v>340</v>
      </c>
      <c r="BR101" s="78">
        <f>AVERAGEIFS('WEEKLY DATA'!BR$11:BR$14576,'WEEKLY DATA'!$A$11:$A$14576,'MONTHLY DATA'!$A101,'WEEKLY DATA'!$B$11:$B$14576,'MONTHLY DATA'!$B101)</f>
        <v>335</v>
      </c>
      <c r="BS101" s="154">
        <f t="shared" si="73"/>
        <v>0.2007168458781361</v>
      </c>
      <c r="BT101" s="78">
        <f>AVERAGEIFS('WEEKLY DATA'!BT$11:BT$14576,'WEEKLY DATA'!$A$11:$A$14576,'MONTHLY DATA'!$A101,'WEEKLY DATA'!$B$11:$B$14576,'MONTHLY DATA'!$B101)</f>
        <v>285.625</v>
      </c>
      <c r="BU101" s="78">
        <f>AVERAGEIFS('WEEKLY DATA'!BU$11:BU$14576,'WEEKLY DATA'!$A$11:$A$14576,'MONTHLY DATA'!$A101,'WEEKLY DATA'!$B$11:$B$14576,'MONTHLY DATA'!$B101)</f>
        <v>295.625</v>
      </c>
      <c r="BV101" s="78">
        <f>AVERAGEIFS('WEEKLY DATA'!BV$11:BV$14576,'WEEKLY DATA'!$A$11:$A$14576,'MONTHLY DATA'!$A101,'WEEKLY DATA'!$B$11:$B$14576,'MONTHLY DATA'!$B101)</f>
        <v>290.625</v>
      </c>
      <c r="BW101" s="154">
        <f t="shared" si="74"/>
        <v>0.15327380952380953</v>
      </c>
      <c r="BX101" s="78">
        <f>AVERAGEIFS('WEEKLY DATA'!BX$11:BX$14576,'WEEKLY DATA'!$A$11:$A$14576,'MONTHLY DATA'!$A101,'WEEKLY DATA'!$B$11:$B$14576,'MONTHLY DATA'!$B101)</f>
        <v>333.125</v>
      </c>
      <c r="BY101" s="78">
        <f>AVERAGEIFS('WEEKLY DATA'!BY$11:BY$14576,'WEEKLY DATA'!$A$11:$A$14576,'MONTHLY DATA'!$A101,'WEEKLY DATA'!$B$11:$B$14576,'MONTHLY DATA'!$B101)</f>
        <v>343.125</v>
      </c>
      <c r="BZ101" s="78">
        <f>AVERAGEIFS('WEEKLY DATA'!BZ$11:BZ$14576,'WEEKLY DATA'!$A$11:$A$14576,'MONTHLY DATA'!$A101,'WEEKLY DATA'!$B$11:$B$14576,'MONTHLY DATA'!$B101)</f>
        <v>338.125</v>
      </c>
      <c r="CA101" s="154">
        <f t="shared" si="75"/>
        <v>3.2442748091602969E-2</v>
      </c>
      <c r="CB101" s="78">
        <f>AVERAGEIFS('WEEKLY DATA'!CB$11:CB$14576,'WEEKLY DATA'!$A$11:$A$14576,'MONTHLY DATA'!$A101,'WEEKLY DATA'!$B$11:$B$14576,'MONTHLY DATA'!$B101)</f>
        <v>425</v>
      </c>
      <c r="CC101" s="78">
        <f>AVERAGEIFS('WEEKLY DATA'!CC$11:CC$14576,'WEEKLY DATA'!$A$11:$A$14576,'MONTHLY DATA'!$A101,'WEEKLY DATA'!$B$11:$B$14576,'MONTHLY DATA'!$B101)</f>
        <v>435</v>
      </c>
      <c r="CD101" s="78">
        <f>AVERAGEIFS('WEEKLY DATA'!CD$11:CD$14576,'WEEKLY DATA'!$A$11:$A$14576,'MONTHLY DATA'!$A101,'WEEKLY DATA'!$B$11:$B$14576,'MONTHLY DATA'!$B101)</f>
        <v>430</v>
      </c>
      <c r="CE101" s="154">
        <f t="shared" si="76"/>
        <v>4.3689320388349495E-2</v>
      </c>
      <c r="CF101" s="78">
        <f>AVERAGEIFS('WEEKLY DATA'!CF$11:CF$14576,'WEEKLY DATA'!$A$11:$A$14576,'MONTHLY DATA'!$A101,'WEEKLY DATA'!$B$11:$B$14576,'MONTHLY DATA'!$B101)</f>
        <v>279.375</v>
      </c>
      <c r="CG101" s="78">
        <f>AVERAGEIFS('WEEKLY DATA'!CG$11:CG$14576,'WEEKLY DATA'!$A$11:$A$14576,'MONTHLY DATA'!$A101,'WEEKLY DATA'!$B$11:$B$14576,'MONTHLY DATA'!$B101)</f>
        <v>289.375</v>
      </c>
      <c r="CH101" s="78">
        <f>AVERAGEIFS('WEEKLY DATA'!CH$11:CH$14576,'WEEKLY DATA'!$A$11:$A$14576,'MONTHLY DATA'!$A101,'WEEKLY DATA'!$B$11:$B$14576,'MONTHLY DATA'!$B101)</f>
        <v>284.375</v>
      </c>
      <c r="CI101" s="154">
        <f t="shared" si="77"/>
        <v>0.21268656716417911</v>
      </c>
      <c r="CJ101" s="78">
        <f>AVERAGEIFS('WEEKLY DATA'!CJ$11:CJ$14576,'WEEKLY DATA'!$A$11:$A$14576,'MONTHLY DATA'!$A101,'WEEKLY DATA'!$B$11:$B$14576,'MONTHLY DATA'!$B101)</f>
        <v>243.125</v>
      </c>
      <c r="CK101" s="78">
        <f>AVERAGEIFS('WEEKLY DATA'!CK$11:CK$14576,'WEEKLY DATA'!$A$11:$A$14576,'MONTHLY DATA'!$A101,'WEEKLY DATA'!$B$11:$B$14576,'MONTHLY DATA'!$B101)</f>
        <v>253.125</v>
      </c>
      <c r="CL101" s="78">
        <f>AVERAGEIFS('WEEKLY DATA'!CL$11:CL$14576,'WEEKLY DATA'!$A$11:$A$14576,'MONTHLY DATA'!$A101,'WEEKLY DATA'!$B$11:$B$14576,'MONTHLY DATA'!$B101)</f>
        <v>248.125</v>
      </c>
      <c r="CM101" s="154">
        <f t="shared" si="78"/>
        <v>0.15946261682243001</v>
      </c>
      <c r="CN101" s="78">
        <f>AVERAGEIFS('WEEKLY DATA'!CN$11:CN$14576,'WEEKLY DATA'!$A$11:$A$14576,'MONTHLY DATA'!$A101,'WEEKLY DATA'!$B$11:$B$14576,'MONTHLY DATA'!$B101)</f>
        <v>273.125</v>
      </c>
      <c r="CO101" s="78">
        <f>AVERAGEIFS('WEEKLY DATA'!CO$11:CO$14576,'WEEKLY DATA'!$A$11:$A$14576,'MONTHLY DATA'!$A101,'WEEKLY DATA'!$B$11:$B$14576,'MONTHLY DATA'!$B101)</f>
        <v>283.125</v>
      </c>
      <c r="CP101" s="78">
        <f>AVERAGEIFS('WEEKLY DATA'!CP$11:CP$14576,'WEEKLY DATA'!$A$11:$A$14576,'MONTHLY DATA'!$A101,'WEEKLY DATA'!$B$11:$B$14576,'MONTHLY DATA'!$B101)</f>
        <v>278.125</v>
      </c>
      <c r="CQ101" s="154">
        <f t="shared" si="79"/>
        <v>3.971962616822422E-2</v>
      </c>
      <c r="CR101" s="78">
        <f>AVERAGEIFS('WEEKLY DATA'!CR$11:CR$14576,'WEEKLY DATA'!$A$11:$A$14576,'MONTHLY DATA'!$A101,'WEEKLY DATA'!$B$11:$B$14576,'MONTHLY DATA'!$B101)</f>
        <v>395</v>
      </c>
      <c r="CS101" s="78">
        <f>AVERAGEIFS('WEEKLY DATA'!CS$11:CS$14576,'WEEKLY DATA'!$A$11:$A$14576,'MONTHLY DATA'!$A101,'WEEKLY DATA'!$B$11:$B$14576,'MONTHLY DATA'!$B101)</f>
        <v>405</v>
      </c>
      <c r="CT101" s="78">
        <f>AVERAGEIFS('WEEKLY DATA'!CT$11:CT$14576,'WEEKLY DATA'!$A$11:$A$14576,'MONTHLY DATA'!$A101,'WEEKLY DATA'!$B$11:$B$14576,'MONTHLY DATA'!$B101)</f>
        <v>400</v>
      </c>
      <c r="CU101" s="154">
        <f t="shared" si="80"/>
        <v>4.7120418848167533E-2</v>
      </c>
      <c r="CV101" s="169">
        <f>AVERAGEIFS('WEEKLY DATA'!CV$11:CV$14576,'WEEKLY DATA'!$A$11:$A$14576,'MONTHLY DATA'!$A101,'WEEKLY DATA'!$B$11:$B$14576,'MONTHLY DATA'!$B101)</f>
        <v>319.375</v>
      </c>
      <c r="CW101" s="78">
        <f>AVERAGEIFS('WEEKLY DATA'!CW$11:CW$14576,'WEEKLY DATA'!$A$11:$A$14576,'MONTHLY DATA'!$A101,'WEEKLY DATA'!$B$11:$B$14576,'MONTHLY DATA'!$B101)</f>
        <v>329.375</v>
      </c>
      <c r="CX101" s="78">
        <f>AVERAGEIFS('WEEKLY DATA'!CX$11:CX$14576,'WEEKLY DATA'!$A$11:$A$14576,'MONTHLY DATA'!$A101,'WEEKLY DATA'!$B$11:$B$14576,'MONTHLY DATA'!$B101)</f>
        <v>324.375</v>
      </c>
      <c r="CY101" s="154">
        <f t="shared" si="81"/>
        <v>0.16472172351885095</v>
      </c>
      <c r="CZ101" s="169">
        <f>AVERAGEIFS('WEEKLY DATA'!CZ$11:CZ$14576,'WEEKLY DATA'!$A$11:$A$14576,'MONTHLY DATA'!$A101,'WEEKLY DATA'!$B$11:$B$14576,'MONTHLY DATA'!$B101)</f>
        <v>283.125</v>
      </c>
      <c r="DA101" s="78">
        <f>AVERAGEIFS('WEEKLY DATA'!DA$11:DA$14576,'WEEKLY DATA'!$A$11:$A$14576,'MONTHLY DATA'!$A101,'WEEKLY DATA'!$B$11:$B$14576,'MONTHLY DATA'!$B101)</f>
        <v>293.125</v>
      </c>
      <c r="DB101" s="78">
        <f>AVERAGEIFS('WEEKLY DATA'!DB$11:DB$14576,'WEEKLY DATA'!$A$11:$A$14576,'MONTHLY DATA'!$A101,'WEEKLY DATA'!$B$11:$B$14576,'MONTHLY DATA'!$B101)</f>
        <v>288.125</v>
      </c>
      <c r="DC101" s="154">
        <f t="shared" si="82"/>
        <v>0.12990196078431371</v>
      </c>
      <c r="DD101" s="78">
        <f>AVERAGEIFS('WEEKLY DATA'!DD$11:DD$14576,'WEEKLY DATA'!$A$11:$A$14576,'MONTHLY DATA'!$A101,'WEEKLY DATA'!$B$11:$B$14576,'MONTHLY DATA'!$B101)</f>
        <v>323.125</v>
      </c>
      <c r="DE101" s="78">
        <f>AVERAGEIFS('WEEKLY DATA'!DE$11:DE$14576,'WEEKLY DATA'!$A$11:$A$14576,'MONTHLY DATA'!$A101,'WEEKLY DATA'!$B$11:$B$14576,'MONTHLY DATA'!$B101)</f>
        <v>333.125</v>
      </c>
      <c r="DF101" s="78">
        <f>AVERAGEIFS('WEEKLY DATA'!DF$11:DF$14576,'WEEKLY DATA'!$A$11:$A$14576,'MONTHLY DATA'!$A101,'WEEKLY DATA'!$B$11:$B$14576,'MONTHLY DATA'!$B101)</f>
        <v>328.125</v>
      </c>
      <c r="DG101" s="154">
        <f t="shared" si="83"/>
        <v>3.3464566929133799E-2</v>
      </c>
      <c r="DH101" s="78">
        <f>AVERAGEIFS('WEEKLY DATA'!DH$11:DH$14576,'WEEKLY DATA'!$A$11:$A$14576,'MONTHLY DATA'!$A101,'WEEKLY DATA'!$B$11:$B$14576,'MONTHLY DATA'!$B101)</f>
        <v>405</v>
      </c>
      <c r="DI101" s="78">
        <f>AVERAGEIFS('WEEKLY DATA'!DI$11:DI$14576,'WEEKLY DATA'!$A$11:$A$14576,'MONTHLY DATA'!$A101,'WEEKLY DATA'!$B$11:$B$14576,'MONTHLY DATA'!$B101)</f>
        <v>415</v>
      </c>
      <c r="DJ101" s="78">
        <f>AVERAGEIFS('WEEKLY DATA'!DJ$11:DJ$14576,'WEEKLY DATA'!$A$11:$A$14576,'MONTHLY DATA'!$A101,'WEEKLY DATA'!$B$11:$B$14576,'MONTHLY DATA'!$B101)</f>
        <v>410</v>
      </c>
      <c r="DK101" s="154">
        <f t="shared" si="84"/>
        <v>4.5918367346938771E-2</v>
      </c>
      <c r="DL101" s="169">
        <f>AVERAGEIFS('WEEKLY DATA'!DL$11:DL$14576,'WEEKLY DATA'!$A$11:$A$14576,'MONTHLY DATA'!$A101,'WEEKLY DATA'!$B$11:$B$14576,'MONTHLY DATA'!$B101)</f>
        <v>284.375</v>
      </c>
      <c r="DM101" s="78">
        <f>AVERAGEIFS('WEEKLY DATA'!DM$11:DM$14576,'WEEKLY DATA'!$A$11:$A$14576,'MONTHLY DATA'!$A101,'WEEKLY DATA'!$B$11:$B$14576,'MONTHLY DATA'!$B101)</f>
        <v>294.375</v>
      </c>
      <c r="DN101" s="78">
        <f>AVERAGEIFS('WEEKLY DATA'!DN$11:DN$14576,'WEEKLY DATA'!$A$11:$A$14576,'MONTHLY DATA'!$A101,'WEEKLY DATA'!$B$11:$B$14576,'MONTHLY DATA'!$B101)</f>
        <v>289.375</v>
      </c>
      <c r="DO101" s="154">
        <f t="shared" si="85"/>
        <v>0.18112244897959173</v>
      </c>
      <c r="DP101" s="78">
        <f>AVERAGEIFS('WEEKLY DATA'!DP$11:DP$14576,'WEEKLY DATA'!$A$11:$A$14576,'MONTHLY DATA'!$A101,'WEEKLY DATA'!$B$11:$B$14576,'MONTHLY DATA'!$B101)</f>
        <v>248.125</v>
      </c>
      <c r="DQ101" s="78">
        <f>AVERAGEIFS('WEEKLY DATA'!DQ$11:DQ$14576,'WEEKLY DATA'!$A$11:$A$14576,'MONTHLY DATA'!$A101,'WEEKLY DATA'!$B$11:$B$14576,'MONTHLY DATA'!$B101)</f>
        <v>258.125</v>
      </c>
      <c r="DR101" s="78">
        <f>AVERAGEIFS('WEEKLY DATA'!DR$11:DR$14576,'WEEKLY DATA'!$A$11:$A$14576,'MONTHLY DATA'!$A101,'WEEKLY DATA'!$B$11:$B$14576,'MONTHLY DATA'!$B101)</f>
        <v>253.125</v>
      </c>
      <c r="DS101" s="154">
        <f t="shared" si="86"/>
        <v>0.14277652370203153</v>
      </c>
      <c r="DT101" s="78">
        <f>AVERAGEIFS('WEEKLY DATA'!DT$11:DT$14576,'WEEKLY DATA'!$A$11:$A$14576,'MONTHLY DATA'!$A101,'WEEKLY DATA'!$B$11:$B$14576,'MONTHLY DATA'!$B101)</f>
        <v>333.125</v>
      </c>
      <c r="DU101" s="78">
        <f>AVERAGEIFS('WEEKLY DATA'!DU$11:DU$14576,'WEEKLY DATA'!$A$11:$A$14576,'MONTHLY DATA'!$A101,'WEEKLY DATA'!$B$11:$B$14576,'MONTHLY DATA'!$B101)</f>
        <v>343.125</v>
      </c>
      <c r="DV101" s="78">
        <f>AVERAGEIFS('WEEKLY DATA'!DV$11:DV$14576,'WEEKLY DATA'!$A$11:$A$14576,'MONTHLY DATA'!$A101,'WEEKLY DATA'!$B$11:$B$14576,'MONTHLY DATA'!$B101)</f>
        <v>338.125</v>
      </c>
      <c r="DW101" s="154">
        <f t="shared" si="87"/>
        <v>3.2442748091602969E-2</v>
      </c>
      <c r="DX101" s="78">
        <f>AVERAGEIFS('WEEKLY DATA'!DX$11:DX$14576,'WEEKLY DATA'!$A$11:$A$14576,'MONTHLY DATA'!$A101,'WEEKLY DATA'!$B$11:$B$14576,'MONTHLY DATA'!$B101)</f>
        <v>415</v>
      </c>
      <c r="DY101" s="78">
        <f>AVERAGEIFS('WEEKLY DATA'!DY$11:DY$14576,'WEEKLY DATA'!$A$11:$A$14576,'MONTHLY DATA'!$A101,'WEEKLY DATA'!$B$11:$B$14576,'MONTHLY DATA'!$B101)</f>
        <v>425</v>
      </c>
      <c r="DZ101" s="78">
        <f>AVERAGEIFS('WEEKLY DATA'!DZ$11:DZ$14576,'WEEKLY DATA'!$A$11:$A$14576,'MONTHLY DATA'!$A101,'WEEKLY DATA'!$B$11:$B$14576,'MONTHLY DATA'!$B101)</f>
        <v>420</v>
      </c>
      <c r="EA101" s="154">
        <f t="shared" si="88"/>
        <v>4.4776119402984982E-2</v>
      </c>
      <c r="EB101" s="78">
        <f>AVERAGEIFS('WEEKLY DATA'!EB$11:EB$14576,'WEEKLY DATA'!$A$11:$A$14576,'MONTHLY DATA'!$A101,'WEEKLY DATA'!$B$11:$B$14576,'MONTHLY DATA'!$B101)</f>
        <v>274.375</v>
      </c>
      <c r="EC101" s="78">
        <f>AVERAGEIFS('WEEKLY DATA'!EC$11:EC$14576,'WEEKLY DATA'!$A$11:$A$14576,'MONTHLY DATA'!$A101,'WEEKLY DATA'!$B$11:$B$14576,'MONTHLY DATA'!$B101)</f>
        <v>284.375</v>
      </c>
      <c r="ED101" s="78">
        <f>AVERAGEIFS('WEEKLY DATA'!ED$11:ED$14576,'WEEKLY DATA'!$A$11:$A$14576,'MONTHLY DATA'!$A101,'WEEKLY DATA'!$B$11:$B$14576,'MONTHLY DATA'!$B101)</f>
        <v>279.375</v>
      </c>
      <c r="EE101" s="154">
        <f t="shared" si="89"/>
        <v>0.22264770240700216</v>
      </c>
      <c r="EF101" s="169">
        <f>AVERAGEIFS('WEEKLY DATA'!EF$11:EF$14576,'WEEKLY DATA'!$A$11:$A$14576,'MONTHLY DATA'!$A101,'WEEKLY DATA'!$B$11:$B$14576,'MONTHLY DATA'!$B101)</f>
        <v>238.125</v>
      </c>
      <c r="EG101" s="78">
        <f>AVERAGEIFS('WEEKLY DATA'!EG$11:EG$14576,'WEEKLY DATA'!$A$11:$A$14576,'MONTHLY DATA'!$A101,'WEEKLY DATA'!$B$11:$B$14576,'MONTHLY DATA'!$B101)</f>
        <v>248.125</v>
      </c>
      <c r="EH101" s="78">
        <f>AVERAGEIFS('WEEKLY DATA'!EH$11:EH$14576,'WEEKLY DATA'!$A$11:$A$14576,'MONTHLY DATA'!$A101,'WEEKLY DATA'!$B$11:$B$14576,'MONTHLY DATA'!$B101)</f>
        <v>243.125</v>
      </c>
      <c r="EI101" s="154">
        <f t="shared" si="90"/>
        <v>0.16327751196172247</v>
      </c>
      <c r="EJ101" s="78">
        <f>AVERAGEIFS('WEEKLY DATA'!EJ$11:EJ$14576,'WEEKLY DATA'!$A$11:$A$14576,'MONTHLY DATA'!$A101,'WEEKLY DATA'!$B$11:$B$14576,'MONTHLY DATA'!$B101)</f>
        <v>353.125</v>
      </c>
      <c r="EK101" s="78">
        <f>AVERAGEIFS('WEEKLY DATA'!EK$11:EK$14576,'WEEKLY DATA'!$A$11:$A$14576,'MONTHLY DATA'!$A101,'WEEKLY DATA'!$B$11:$B$14576,'MONTHLY DATA'!$B101)</f>
        <v>363.125</v>
      </c>
      <c r="EL101" s="78">
        <f>AVERAGEIFS('WEEKLY DATA'!EL$11:EL$14576,'WEEKLY DATA'!$A$11:$A$14576,'MONTHLY DATA'!$A101,'WEEKLY DATA'!$B$11:$B$14576,'MONTHLY DATA'!$B101)</f>
        <v>358.125</v>
      </c>
      <c r="EM101" s="154">
        <f t="shared" si="91"/>
        <v>3.0575539568345356E-2</v>
      </c>
      <c r="EN101" s="78">
        <f>AVERAGEIFS('WEEKLY DATA'!EN$11:EN$14576,'WEEKLY DATA'!$A$11:$A$14576,'MONTHLY DATA'!$A101,'WEEKLY DATA'!$B$11:$B$14576,'MONTHLY DATA'!$B101)</f>
        <v>440</v>
      </c>
      <c r="EO101" s="78">
        <f>AVERAGEIFS('WEEKLY DATA'!EO$11:EO$14576,'WEEKLY DATA'!$A$11:$A$14576,'MONTHLY DATA'!$A101,'WEEKLY DATA'!$B$11:$B$14576,'MONTHLY DATA'!$B101)</f>
        <v>450</v>
      </c>
      <c r="EP101" s="78">
        <f>AVERAGEIFS('WEEKLY DATA'!EP$11:EP$14576,'WEEKLY DATA'!$A$11:$A$14576,'MONTHLY DATA'!$A101,'WEEKLY DATA'!$B$11:$B$14576,'MONTHLY DATA'!$B101)</f>
        <v>445</v>
      </c>
      <c r="EQ101" s="154">
        <f t="shared" si="92"/>
        <v>4.2154566744730726E-2</v>
      </c>
      <c r="ER101" s="78">
        <f>AVERAGEIFS('WEEKLY DATA'!ER$11:ER$14576,'WEEKLY DATA'!$A$11:$A$14576,'MONTHLY DATA'!$A101,'WEEKLY DATA'!$B$11:$B$14576,'MONTHLY DATA'!$B101)</f>
        <v>277.5</v>
      </c>
      <c r="ES101" s="78">
        <f>AVERAGEIFS('WEEKLY DATA'!ES$11:ES$14576,'WEEKLY DATA'!$A$11:$A$14576,'MONTHLY DATA'!$A101,'WEEKLY DATA'!$B$11:$B$14576,'MONTHLY DATA'!$B101)</f>
        <v>287.5</v>
      </c>
      <c r="ET101" s="78">
        <f>AVERAGEIFS('WEEKLY DATA'!ET$11:ET$14576,'WEEKLY DATA'!$A$11:$A$14576,'MONTHLY DATA'!$A101,'WEEKLY DATA'!$B$11:$B$14576,'MONTHLY DATA'!$B101)</f>
        <v>282.5</v>
      </c>
      <c r="EU101" s="154">
        <f t="shared" si="93"/>
        <v>0.17219917012448138</v>
      </c>
      <c r="EV101" s="78">
        <f>AVERAGEIFS('WEEKLY DATA'!EV$11:EV$14576,'WEEKLY DATA'!$A$11:$A$14576,'MONTHLY DATA'!$A101,'WEEKLY DATA'!$B$11:$B$14576,'MONTHLY DATA'!$B101)</f>
        <v>234.375</v>
      </c>
      <c r="EW101" s="78">
        <f>AVERAGEIFS('WEEKLY DATA'!EW$11:EW$14576,'WEEKLY DATA'!$A$11:$A$14576,'MONTHLY DATA'!$A101,'WEEKLY DATA'!$B$11:$B$14576,'MONTHLY DATA'!$B101)</f>
        <v>244.375</v>
      </c>
      <c r="EX101" s="78">
        <f>AVERAGEIFS('WEEKLY DATA'!EX$11:EX$14576,'WEEKLY DATA'!$A$11:$A$14576,'MONTHLY DATA'!$A101,'WEEKLY DATA'!$B$11:$B$14576,'MONTHLY DATA'!$B101)</f>
        <v>239.375</v>
      </c>
      <c r="EY101" s="154">
        <f t="shared" si="94"/>
        <v>0.1056581986143188</v>
      </c>
      <c r="EZ101" s="78">
        <f>AVERAGEIFS('WEEKLY DATA'!EZ$11:EZ$14576,'WEEKLY DATA'!$A$11:$A$14576,'MONTHLY DATA'!$A101,'WEEKLY DATA'!$B$11:$B$14576,'MONTHLY DATA'!$B101)</f>
        <v>330.625</v>
      </c>
      <c r="FA101" s="78">
        <f>AVERAGEIFS('WEEKLY DATA'!FA$11:FA$14576,'WEEKLY DATA'!$A$11:$A$14576,'MONTHLY DATA'!$A101,'WEEKLY DATA'!$B$11:$B$14576,'MONTHLY DATA'!$B101)</f>
        <v>340.625</v>
      </c>
      <c r="FB101" s="78">
        <f>AVERAGEIFS('WEEKLY DATA'!FB$11:FB$14576,'WEEKLY DATA'!$A$11:$A$14576,'MONTHLY DATA'!$A101,'WEEKLY DATA'!$B$11:$B$14576,'MONTHLY DATA'!$B101)</f>
        <v>335.625</v>
      </c>
      <c r="FC101" s="154">
        <f t="shared" si="95"/>
        <v>5.7086614173228245E-2</v>
      </c>
      <c r="FD101" s="78">
        <f>AVERAGEIFS('WEEKLY DATA'!FD$11:FD$14576,'WEEKLY DATA'!$A$11:$A$14576,'MONTHLY DATA'!$A101,'WEEKLY DATA'!$B$11:$B$14576,'MONTHLY DATA'!$B101)</f>
        <v>450</v>
      </c>
      <c r="FE101" s="78">
        <f>AVERAGEIFS('WEEKLY DATA'!FE$11:FE$14576,'WEEKLY DATA'!$A$11:$A$14576,'MONTHLY DATA'!$A101,'WEEKLY DATA'!$B$11:$B$14576,'MONTHLY DATA'!$B101)</f>
        <v>460</v>
      </c>
      <c r="FF101" s="78">
        <f>AVERAGEIFS('WEEKLY DATA'!FF$11:FF$14576,'WEEKLY DATA'!$A$11:$A$14576,'MONTHLY DATA'!$A101,'WEEKLY DATA'!$B$11:$B$14576,'MONTHLY DATA'!$B101)</f>
        <v>455</v>
      </c>
      <c r="FG101" s="154">
        <f t="shared" si="96"/>
        <v>4.1189931350114506E-2</v>
      </c>
      <c r="FH101" s="78">
        <f>AVERAGEIFS('WEEKLY DATA'!FH$11:FH$14576,'WEEKLY DATA'!$A$11:$A$14576,'MONTHLY DATA'!$A101,'WEEKLY DATA'!$B$11:$B$14576,'MONTHLY DATA'!$B101)</f>
        <v>326.25</v>
      </c>
      <c r="FI101" s="78">
        <f>AVERAGEIFS('WEEKLY DATA'!FI$11:FI$14576,'WEEKLY DATA'!$A$11:$A$14576,'MONTHLY DATA'!$A101,'WEEKLY DATA'!$B$11:$B$14576,'MONTHLY DATA'!$B101)</f>
        <v>336.25</v>
      </c>
      <c r="FJ101" s="78">
        <f>AVERAGEIFS('WEEKLY DATA'!FJ$11:FJ$14576,'WEEKLY DATA'!$A$11:$A$14576,'MONTHLY DATA'!$A101,'WEEKLY DATA'!$B$11:$B$14576,'MONTHLY DATA'!$B101)</f>
        <v>331.25</v>
      </c>
      <c r="FK101" s="154">
        <f t="shared" si="97"/>
        <v>0.14818024263431551</v>
      </c>
      <c r="FL101" s="169">
        <f>AVERAGEIFS('WEEKLY DATA'!FL$11:FL$14576,'WEEKLY DATA'!$A$11:$A$14576,'MONTHLY DATA'!$A101,'WEEKLY DATA'!$B$11:$B$14576,'MONTHLY DATA'!$B101)</f>
        <v>271.875</v>
      </c>
      <c r="FM101" s="78">
        <f>AVERAGEIFS('WEEKLY DATA'!FM$11:FM$14576,'WEEKLY DATA'!$A$11:$A$14576,'MONTHLY DATA'!$A101,'WEEKLY DATA'!$B$11:$B$14576,'MONTHLY DATA'!$B101)</f>
        <v>281.875</v>
      </c>
      <c r="FN101" s="78">
        <f>AVERAGEIFS('WEEKLY DATA'!FN$11:FN$14576,'WEEKLY DATA'!$A$11:$A$14576,'MONTHLY DATA'!$A101,'WEEKLY DATA'!$B$11:$B$14576,'MONTHLY DATA'!$B101)</f>
        <v>276.875</v>
      </c>
      <c r="FO101" s="154">
        <f t="shared" si="98"/>
        <v>7.9434697855750525E-2</v>
      </c>
      <c r="FP101" s="78">
        <f>AVERAGEIFS('WEEKLY DATA'!FP$11:FP$14576,'WEEKLY DATA'!$A$11:$A$14576,'MONTHLY DATA'!$A101,'WEEKLY DATA'!$B$11:$B$14576,'MONTHLY DATA'!$B101)</f>
        <v>361.25</v>
      </c>
      <c r="FQ101" s="78">
        <f>AVERAGEIFS('WEEKLY DATA'!FQ$11:FQ$14576,'WEEKLY DATA'!$A$11:$A$14576,'MONTHLY DATA'!$A101,'WEEKLY DATA'!$B$11:$B$14576,'MONTHLY DATA'!$B101)</f>
        <v>371.25</v>
      </c>
      <c r="FR101" s="78">
        <f>AVERAGEIFS('WEEKLY DATA'!FR$11:FR$14576,'WEEKLY DATA'!$A$11:$A$14576,'MONTHLY DATA'!$A101,'WEEKLY DATA'!$B$11:$B$14576,'MONTHLY DATA'!$B101)</f>
        <v>366.25</v>
      </c>
      <c r="FS101" s="154">
        <f t="shared" si="99"/>
        <v>0.21880199667221301</v>
      </c>
      <c r="FT101" s="78">
        <f>AVERAGEIFS('WEEKLY DATA'!FT$11:FT$14576,'WEEKLY DATA'!$A$11:$A$14576,'MONTHLY DATA'!$A101,'WEEKLY DATA'!$B$11:$B$14576,'MONTHLY DATA'!$B101)</f>
        <v>248.125</v>
      </c>
      <c r="FU101" s="78">
        <f>AVERAGEIFS('WEEKLY DATA'!FU$11:FU$14576,'WEEKLY DATA'!$A$11:$A$14576,'MONTHLY DATA'!$A101,'WEEKLY DATA'!$B$11:$B$14576,'MONTHLY DATA'!$B101)</f>
        <v>258.125</v>
      </c>
      <c r="FV101" s="78">
        <f>AVERAGEIFS('WEEKLY DATA'!FV$11:FV$14576,'WEEKLY DATA'!$A$11:$A$14576,'MONTHLY DATA'!$A101,'WEEKLY DATA'!$B$11:$B$14576,'MONTHLY DATA'!$B101)</f>
        <v>253.125</v>
      </c>
      <c r="FW101" s="154">
        <f t="shared" si="100"/>
        <v>3.1059063136456233E-2</v>
      </c>
      <c r="FX101" s="78">
        <f>AVERAGEIFS('WEEKLY DATA'!FX$11:FX$14576,'WEEKLY DATA'!$A$11:$A$14576,'MONTHLY DATA'!$A101,'WEEKLY DATA'!$B$11:$B$14576,'MONTHLY DATA'!$B101)</f>
        <v>200</v>
      </c>
      <c r="FY101" s="78">
        <f>AVERAGEIFS('WEEKLY DATA'!FY$11:FY$14576,'WEEKLY DATA'!$A$11:$A$14576,'MONTHLY DATA'!$A101,'WEEKLY DATA'!$B$11:$B$14576,'MONTHLY DATA'!$B101)</f>
        <v>210</v>
      </c>
      <c r="FZ101" s="78">
        <f>AVERAGEIFS('WEEKLY DATA'!FZ$11:FZ$14576,'WEEKLY DATA'!$A$11:$A$14576,'MONTHLY DATA'!$A101,'WEEKLY DATA'!$B$11:$B$14576,'MONTHLY DATA'!$B101)</f>
        <v>205</v>
      </c>
      <c r="GA101" s="154">
        <f t="shared" si="101"/>
        <v>-0.20388349514563109</v>
      </c>
      <c r="GB101" s="78">
        <f>AVERAGEIFS('WEEKLY DATA'!GB$11:GB$14576,'WEEKLY DATA'!$A$11:$A$14576,'MONTHLY DATA'!$A101,'WEEKLY DATA'!$B$11:$B$14576,'MONTHLY DATA'!$B101)</f>
        <v>349.375</v>
      </c>
      <c r="GC101" s="78">
        <f>AVERAGEIFS('WEEKLY DATA'!GC$11:GC$14576,'WEEKLY DATA'!$A$11:$A$14576,'MONTHLY DATA'!$A101,'WEEKLY DATA'!$B$11:$B$14576,'MONTHLY DATA'!$B101)</f>
        <v>359.375</v>
      </c>
      <c r="GD101" s="78">
        <f>AVERAGEIFS('WEEKLY DATA'!GD$11:GD$14576,'WEEKLY DATA'!$A$11:$A$14576,'MONTHLY DATA'!$A101,'WEEKLY DATA'!$B$11:$B$14576,'MONTHLY DATA'!$B101)</f>
        <v>354.375</v>
      </c>
      <c r="GE101" s="154">
        <f t="shared" si="102"/>
        <v>0.14870340356564027</v>
      </c>
      <c r="GF101" s="169">
        <f>AVERAGEIFS('WEEKLY DATA'!GF$11:GF$14576,'WEEKLY DATA'!$A$11:$A$14576,'MONTHLY DATA'!$A101,'WEEKLY DATA'!$B$11:$B$14576,'MONTHLY DATA'!$B101)</f>
        <v>323.125</v>
      </c>
      <c r="GG101" s="78">
        <f>AVERAGEIFS('WEEKLY DATA'!GG$11:GG$14576,'WEEKLY DATA'!$A$11:$A$14576,'MONTHLY DATA'!$A101,'WEEKLY DATA'!$B$11:$B$14576,'MONTHLY DATA'!$B101)</f>
        <v>333.125</v>
      </c>
      <c r="GH101" s="78">
        <f>AVERAGEIFS('WEEKLY DATA'!GH$11:GH$14576,'WEEKLY DATA'!$A$11:$A$14576,'MONTHLY DATA'!$A101,'WEEKLY DATA'!$B$11:$B$14576,'MONTHLY DATA'!$B101)</f>
        <v>328.125</v>
      </c>
      <c r="GI101" s="154">
        <f t="shared" si="103"/>
        <v>0.1160714285714286</v>
      </c>
      <c r="GJ101" s="78">
        <f>AVERAGEIFS('WEEKLY DATA'!GJ$11:GJ$14576,'WEEKLY DATA'!$A$11:$A$14576,'MONTHLY DATA'!$A101,'WEEKLY DATA'!$B$11:$B$14576,'MONTHLY DATA'!$B101)</f>
        <v>353.125</v>
      </c>
      <c r="GK101" s="78">
        <f>AVERAGEIFS('WEEKLY DATA'!GK$11:GK$14576,'WEEKLY DATA'!$A$11:$A$14576,'MONTHLY DATA'!$A101,'WEEKLY DATA'!$B$11:$B$14576,'MONTHLY DATA'!$B101)</f>
        <v>363.125</v>
      </c>
      <c r="GL101" s="78">
        <f>AVERAGEIFS('WEEKLY DATA'!GL$11:GL$14576,'WEEKLY DATA'!$A$11:$A$14576,'MONTHLY DATA'!$A101,'WEEKLY DATA'!$B$11:$B$14576,'MONTHLY DATA'!$B101)</f>
        <v>358.125</v>
      </c>
      <c r="GM101" s="154">
        <f t="shared" si="104"/>
        <v>3.0575539568345356E-2</v>
      </c>
      <c r="GN101" s="78">
        <f>AVERAGEIFS('WEEKLY DATA'!GN$11:GN$14576,'WEEKLY DATA'!$A$11:$A$14576,'MONTHLY DATA'!$A101,'WEEKLY DATA'!$B$11:$B$14576,'MONTHLY DATA'!$B101)</f>
        <v>445</v>
      </c>
      <c r="GO101" s="78">
        <f>AVERAGEIFS('WEEKLY DATA'!GO$11:GO$14576,'WEEKLY DATA'!$A$11:$A$14576,'MONTHLY DATA'!$A101,'WEEKLY DATA'!$B$11:$B$14576,'MONTHLY DATA'!$B101)</f>
        <v>455</v>
      </c>
      <c r="GP101" s="78">
        <f>AVERAGEIFS('WEEKLY DATA'!GP$11:GP$14576,'WEEKLY DATA'!$A$11:$A$14576,'MONTHLY DATA'!$A101,'WEEKLY DATA'!$B$11:$B$14576,'MONTHLY DATA'!$B101)</f>
        <v>450</v>
      </c>
      <c r="GQ101" s="154">
        <f t="shared" si="105"/>
        <v>4.1666666666666741E-2</v>
      </c>
      <c r="GR101" s="78"/>
    </row>
    <row r="102" spans="1:200" ht="15.75" x14ac:dyDescent="0.25">
      <c r="A102">
        <f t="shared" si="55"/>
        <v>8</v>
      </c>
      <c r="B102">
        <f t="shared" si="56"/>
        <v>2017</v>
      </c>
      <c r="C102" s="86">
        <v>42948</v>
      </c>
      <c r="D102" s="78">
        <f>AVERAGEIFS('WEEKLY DATA'!D$11:D$14576,'WEEKLY DATA'!$A$11:$A$14576,'MONTHLY DATA'!$A102,'WEEKLY DATA'!$B$11:$B$14576,'MONTHLY DATA'!$B102)</f>
        <v>349.375</v>
      </c>
      <c r="E102" s="78">
        <f>AVERAGEIFS('WEEKLY DATA'!E$11:E$14576,'WEEKLY DATA'!$A$11:$A$14576,'MONTHLY DATA'!$A102,'WEEKLY DATA'!$B$11:$B$14576,'MONTHLY DATA'!$B102)</f>
        <v>359.375</v>
      </c>
      <c r="F102" s="78">
        <f>AVERAGEIFS('WEEKLY DATA'!F$11:F$14576,'WEEKLY DATA'!$A$11:$A$14576,'MONTHLY DATA'!$A102,'WEEKLY DATA'!$B$11:$B$14576,'MONTHLY DATA'!$B102)</f>
        <v>354.375</v>
      </c>
      <c r="G102" s="154">
        <f t="shared" si="57"/>
        <v>-2.4096385542168641E-2</v>
      </c>
      <c r="H102" s="169">
        <f>AVERAGEIFS('WEEKLY DATA'!H$11:H$14576,'WEEKLY DATA'!$A$11:$A$14576,'MONTHLY DATA'!$A102,'WEEKLY DATA'!$B$11:$B$14576,'MONTHLY DATA'!$B102)</f>
        <v>459.375</v>
      </c>
      <c r="I102" s="78">
        <f>AVERAGEIFS('WEEKLY DATA'!I$11:I$14576,'WEEKLY DATA'!$A$11:$A$14576,'MONTHLY DATA'!$A102,'WEEKLY DATA'!$B$11:$B$14576,'MONTHLY DATA'!$B102)</f>
        <v>469.375</v>
      </c>
      <c r="J102" s="78">
        <f>AVERAGEIFS('WEEKLY DATA'!J$11:J$14576,'WEEKLY DATA'!$A$11:$A$14576,'MONTHLY DATA'!$A102,'WEEKLY DATA'!$B$11:$B$14576,'MONTHLY DATA'!$B102)</f>
        <v>464.375</v>
      </c>
      <c r="K102" s="154">
        <f t="shared" si="58"/>
        <v>4.0540540540541237E-3</v>
      </c>
      <c r="L102" s="169">
        <f>AVERAGEIFS('WEEKLY DATA'!L$11:L$14576,'WEEKLY DATA'!$A$11:$A$14576,'MONTHLY DATA'!$A102,'WEEKLY DATA'!$B$11:$B$14576,'MONTHLY DATA'!$B102)</f>
        <v>395</v>
      </c>
      <c r="M102" s="78">
        <f>AVERAGEIFS('WEEKLY DATA'!M$11:M$14576,'WEEKLY DATA'!$A$11:$A$14576,'MONTHLY DATA'!$A102,'WEEKLY DATA'!$B$11:$B$14576,'MONTHLY DATA'!$B102)</f>
        <v>405</v>
      </c>
      <c r="N102" s="78">
        <f>AVERAGEIFS('WEEKLY DATA'!N$11:N$14576,'WEEKLY DATA'!$A$11:$A$14576,'MONTHLY DATA'!$A102,'WEEKLY DATA'!$B$11:$B$14576,'MONTHLY DATA'!$B102)</f>
        <v>400</v>
      </c>
      <c r="O102" s="154">
        <f t="shared" si="59"/>
        <v>6.2893081761006275E-3</v>
      </c>
      <c r="P102" s="169">
        <f>AVERAGEIFS('WEEKLY DATA'!P$11:P$14576,'WEEKLY DATA'!$A$11:$A$14576,'MONTHLY DATA'!$A102,'WEEKLY DATA'!$B$11:$B$14576,'MONTHLY DATA'!$B102)</f>
        <v>306.875</v>
      </c>
      <c r="Q102" s="78">
        <f>AVERAGEIFS('WEEKLY DATA'!Q$11:Q$14576,'WEEKLY DATA'!$A$11:$A$14576,'MONTHLY DATA'!$A102,'WEEKLY DATA'!$B$11:$B$14576,'MONTHLY DATA'!$B102)</f>
        <v>316.875</v>
      </c>
      <c r="R102" s="78">
        <f>AVERAGEIFS('WEEKLY DATA'!R$11:R$14576,'WEEKLY DATA'!$A$11:$A$14576,'MONTHLY DATA'!$A102,'WEEKLY DATA'!$B$11:$B$14576,'MONTHLY DATA'!$B102)</f>
        <v>311.875</v>
      </c>
      <c r="S102" s="154">
        <f t="shared" si="60"/>
        <v>-9.9206349206348854E-3</v>
      </c>
      <c r="T102" s="169">
        <f>AVERAGEIFS('WEEKLY DATA'!T$11:T$14576,'WEEKLY DATA'!$A$11:$A$14576,'MONTHLY DATA'!$A102,'WEEKLY DATA'!$B$11:$B$14576,'MONTHLY DATA'!$B102)</f>
        <v>307.5</v>
      </c>
      <c r="U102" s="78">
        <f>AVERAGEIFS('WEEKLY DATA'!U$11:U$14576,'WEEKLY DATA'!$A$11:$A$14576,'MONTHLY DATA'!$A102,'WEEKLY DATA'!$B$11:$B$14576,'MONTHLY DATA'!$B102)</f>
        <v>317.5</v>
      </c>
      <c r="V102" s="78">
        <f>AVERAGEIFS('WEEKLY DATA'!V$11:V$14576,'WEEKLY DATA'!$A$11:$A$14576,'MONTHLY DATA'!$A102,'WEEKLY DATA'!$B$11:$B$14576,'MONTHLY DATA'!$B102)</f>
        <v>312.5</v>
      </c>
      <c r="W102" s="154">
        <f t="shared" si="61"/>
        <v>-3.8461538461538436E-2</v>
      </c>
      <c r="X102" s="169">
        <f>AVERAGEIFS('WEEKLY DATA'!X$11:X$14576,'WEEKLY DATA'!$A$11:$A$14576,'MONTHLY DATA'!$A102,'WEEKLY DATA'!$B$11:$B$14576,'MONTHLY DATA'!$B102)</f>
        <v>309.375</v>
      </c>
      <c r="Y102" s="78">
        <f>AVERAGEIFS('WEEKLY DATA'!Y$11:Y$14576,'WEEKLY DATA'!$A$11:$A$14576,'MONTHLY DATA'!$A102,'WEEKLY DATA'!$B$11:$B$14576,'MONTHLY DATA'!$B102)</f>
        <v>319.375</v>
      </c>
      <c r="Z102" s="78">
        <f>AVERAGEIFS('WEEKLY DATA'!Z$11:Z$14576,'WEEKLY DATA'!$A$11:$A$14576,'MONTHLY DATA'!$A102,'WEEKLY DATA'!$B$11:$B$14576,'MONTHLY DATA'!$B102)</f>
        <v>314.375</v>
      </c>
      <c r="AA102" s="154">
        <f t="shared" si="62"/>
        <v>6.0000000000000053E-3</v>
      </c>
      <c r="AB102" s="169">
        <f>AVERAGEIFS('WEEKLY DATA'!AB$11:AB$14576,'WEEKLY DATA'!$A$11:$A$14576,'MONTHLY DATA'!$A102,'WEEKLY DATA'!$B$11:$B$14576,'MONTHLY DATA'!$B102)</f>
        <v>325</v>
      </c>
      <c r="AC102" s="78">
        <f>AVERAGEIFS('WEEKLY DATA'!AC$11:AC$14576,'WEEKLY DATA'!$A$11:$A$14576,'MONTHLY DATA'!$A102,'WEEKLY DATA'!$B$11:$B$14576,'MONTHLY DATA'!$B102)</f>
        <v>335</v>
      </c>
      <c r="AD102" s="78">
        <f>AVERAGEIFS('WEEKLY DATA'!AD$11:AD$14576,'WEEKLY DATA'!$A$11:$A$14576,'MONTHLY DATA'!$A102,'WEEKLY DATA'!$B$11:$B$14576,'MONTHLY DATA'!$B102)</f>
        <v>330</v>
      </c>
      <c r="AE102" s="154">
        <f t="shared" si="63"/>
        <v>7.6335877862594437E-3</v>
      </c>
      <c r="AF102" s="169">
        <f>AVERAGEIFS('WEEKLY DATA'!AF$11:AF$14576,'WEEKLY DATA'!$A$11:$A$14576,'MONTHLY DATA'!$A102,'WEEKLY DATA'!$B$11:$B$14576,'MONTHLY DATA'!$B102)</f>
        <v>293.75</v>
      </c>
      <c r="AG102" s="78">
        <f>AVERAGEIFS('WEEKLY DATA'!AG$11:AG$14576,'WEEKLY DATA'!$A$11:$A$14576,'MONTHLY DATA'!$A102,'WEEKLY DATA'!$B$11:$B$14576,'MONTHLY DATA'!$B102)</f>
        <v>303.75</v>
      </c>
      <c r="AH102" s="78">
        <f>AVERAGEIFS('WEEKLY DATA'!AH$11:AH$14576,'WEEKLY DATA'!$A$11:$A$14576,'MONTHLY DATA'!$A102,'WEEKLY DATA'!$B$11:$B$14576,'MONTHLY DATA'!$B102)</f>
        <v>298.75</v>
      </c>
      <c r="AI102" s="154">
        <f t="shared" si="64"/>
        <v>1.0570824524312794E-2</v>
      </c>
      <c r="AJ102" s="169">
        <f>AVERAGEIFS('WEEKLY DATA'!AJ$11:AJ$14576,'WEEKLY DATA'!$A$11:$A$14576,'MONTHLY DATA'!$A102,'WEEKLY DATA'!$B$11:$B$14576,'MONTHLY DATA'!$B102)</f>
        <v>308.75</v>
      </c>
      <c r="AK102" s="78">
        <f>AVERAGEIFS('WEEKLY DATA'!AK$11:AK$14576,'WEEKLY DATA'!$A$11:$A$14576,'MONTHLY DATA'!$A102,'WEEKLY DATA'!$B$11:$B$14576,'MONTHLY DATA'!$B102)</f>
        <v>318.75</v>
      </c>
      <c r="AL102" s="78">
        <f>AVERAGEIFS('WEEKLY DATA'!AL$11:AL$14576,'WEEKLY DATA'!$A$11:$A$14576,'MONTHLY DATA'!$A102,'WEEKLY DATA'!$B$11:$B$14576,'MONTHLY DATA'!$B102)</f>
        <v>313.75</v>
      </c>
      <c r="AM102" s="154">
        <f t="shared" si="65"/>
        <v>-2.5242718446601975E-2</v>
      </c>
      <c r="AN102" s="169">
        <f>AVERAGEIFS('WEEKLY DATA'!AN$11:AN$14576,'WEEKLY DATA'!$A$11:$A$14576,'MONTHLY DATA'!$A102,'WEEKLY DATA'!$B$11:$B$14576,'MONTHLY DATA'!$B102)</f>
        <v>310.625</v>
      </c>
      <c r="AO102" s="78">
        <f>AVERAGEIFS('WEEKLY DATA'!AO$11:AO$14576,'WEEKLY DATA'!$A$11:$A$14576,'MONTHLY DATA'!$A102,'WEEKLY DATA'!$B$11:$B$14576,'MONTHLY DATA'!$B102)</f>
        <v>320.625</v>
      </c>
      <c r="AP102" s="78">
        <f>AVERAGEIFS('WEEKLY DATA'!AP$11:AP$14576,'WEEKLY DATA'!$A$11:$A$14576,'MONTHLY DATA'!$A102,'WEEKLY DATA'!$B$11:$B$14576,'MONTHLY DATA'!$B102)</f>
        <v>315.625</v>
      </c>
      <c r="AQ102" s="154">
        <f t="shared" si="66"/>
        <v>0</v>
      </c>
      <c r="AR102" s="169">
        <f>AVERAGEIFS('WEEKLY DATA'!AR$11:AR$14576,'WEEKLY DATA'!$A$11:$A$14576,'MONTHLY DATA'!$A102,'WEEKLY DATA'!$B$11:$B$14576,'MONTHLY DATA'!$B102)</f>
        <v>340</v>
      </c>
      <c r="AS102" s="78">
        <f>AVERAGEIFS('WEEKLY DATA'!AS$11:AS$14576,'WEEKLY DATA'!$A$11:$A$14576,'MONTHLY DATA'!$A102,'WEEKLY DATA'!$B$11:$B$14576,'MONTHLY DATA'!$B102)</f>
        <v>350</v>
      </c>
      <c r="AT102" s="78">
        <f>AVERAGEIFS('WEEKLY DATA'!AT$11:AT$14576,'WEEKLY DATA'!$A$11:$A$14576,'MONTHLY DATA'!$A102,'WEEKLY DATA'!$B$11:$B$14576,'MONTHLY DATA'!$B102)</f>
        <v>345</v>
      </c>
      <c r="AU102" s="154">
        <f t="shared" si="67"/>
        <v>-3.6101083032491488E-3</v>
      </c>
      <c r="AV102" s="169">
        <f>AVERAGEIFS('WEEKLY DATA'!AV$11:AV$14576,'WEEKLY DATA'!$A$11:$A$14576,'MONTHLY DATA'!$A102,'WEEKLY DATA'!$B$11:$B$14576,'MONTHLY DATA'!$B102)</f>
        <v>298.75</v>
      </c>
      <c r="AW102" s="78">
        <f>AVERAGEIFS('WEEKLY DATA'!AW$11:AW$14576,'WEEKLY DATA'!$A$11:$A$14576,'MONTHLY DATA'!$A102,'WEEKLY DATA'!$B$11:$B$14576,'MONTHLY DATA'!$B102)</f>
        <v>308.75</v>
      </c>
      <c r="AX102" s="78">
        <f>AVERAGEIFS('WEEKLY DATA'!AX$11:AX$14576,'WEEKLY DATA'!$A$11:$A$14576,'MONTHLY DATA'!$A102,'WEEKLY DATA'!$B$11:$B$14576,'MONTHLY DATA'!$B102)</f>
        <v>303.75</v>
      </c>
      <c r="AY102" s="154">
        <f t="shared" si="68"/>
        <v>6.2111801242235032E-3</v>
      </c>
      <c r="AZ102" s="169">
        <f>AVERAGEIFS('WEEKLY DATA'!AZ$11:AZ$14576,'WEEKLY DATA'!$A$11:$A$14576,'MONTHLY DATA'!$A102,'WEEKLY DATA'!$B$11:$B$14576,'MONTHLY DATA'!$B102)</f>
        <v>256.875</v>
      </c>
      <c r="BA102" s="78">
        <f>AVERAGEIFS('WEEKLY DATA'!BA$11:BA$14576,'WEEKLY DATA'!$A$11:$A$14576,'MONTHLY DATA'!$A102,'WEEKLY DATA'!$B$11:$B$14576,'MONTHLY DATA'!$B102)</f>
        <v>266.875</v>
      </c>
      <c r="BB102" s="78">
        <f>AVERAGEIFS('WEEKLY DATA'!BB$11:BB$14576,'WEEKLY DATA'!$A$11:$A$14576,'MONTHLY DATA'!$A102,'WEEKLY DATA'!$B$11:$B$14576,'MONTHLY DATA'!$B102)</f>
        <v>261.875</v>
      </c>
      <c r="BC102" s="154">
        <f t="shared" si="69"/>
        <v>-8.515283842794763E-2</v>
      </c>
      <c r="BD102" s="169">
        <f>AVERAGEIFS('WEEKLY DATA'!BD$11:BD$14576,'WEEKLY DATA'!$A$11:$A$14576,'MONTHLY DATA'!$A102,'WEEKLY DATA'!$B$11:$B$14576,'MONTHLY DATA'!$B102)</f>
        <v>229.375</v>
      </c>
      <c r="BE102" s="78">
        <f>AVERAGEIFS('WEEKLY DATA'!BE$11:BE$14576,'WEEKLY DATA'!$A$11:$A$14576,'MONTHLY DATA'!$A102,'WEEKLY DATA'!$B$11:$B$14576,'MONTHLY DATA'!$B102)</f>
        <v>239.375</v>
      </c>
      <c r="BF102" s="78">
        <f>AVERAGEIFS('WEEKLY DATA'!BF$11:BF$14576,'WEEKLY DATA'!$A$11:$A$14576,'MONTHLY DATA'!$A102,'WEEKLY DATA'!$B$11:$B$14576,'MONTHLY DATA'!$B102)</f>
        <v>234.375</v>
      </c>
      <c r="BG102" s="154">
        <f t="shared" si="70"/>
        <v>-2.5974025974025983E-2</v>
      </c>
      <c r="BH102" s="169">
        <f>AVERAGEIFS('WEEKLY DATA'!BH$11:BH$14576,'WEEKLY DATA'!$A$11:$A$14576,'MONTHLY DATA'!$A102,'WEEKLY DATA'!$B$11:$B$14576,'MONTHLY DATA'!$B102)</f>
        <v>266.875</v>
      </c>
      <c r="BI102" s="78">
        <f>AVERAGEIFS('WEEKLY DATA'!BI$11:BI$14576,'WEEKLY DATA'!$A$11:$A$14576,'MONTHLY DATA'!$A102,'WEEKLY DATA'!$B$11:$B$14576,'MONTHLY DATA'!$B102)</f>
        <v>276.875</v>
      </c>
      <c r="BJ102" s="78">
        <f>AVERAGEIFS('WEEKLY DATA'!BJ$11:BJ$14576,'WEEKLY DATA'!$A$11:$A$14576,'MONTHLY DATA'!$A102,'WEEKLY DATA'!$B$11:$B$14576,'MONTHLY DATA'!$B102)</f>
        <v>271.875</v>
      </c>
      <c r="BK102" s="154">
        <f t="shared" si="71"/>
        <v>-8.2278481012658222E-2</v>
      </c>
      <c r="BL102" s="169">
        <f>AVERAGEIFS('WEEKLY DATA'!BL$11:BL$14576,'WEEKLY DATA'!$A$11:$A$14576,'MONTHLY DATA'!$A102,'WEEKLY DATA'!$B$11:$B$14576,'MONTHLY DATA'!$B102)</f>
        <v>244.375</v>
      </c>
      <c r="BM102" s="78">
        <f>AVERAGEIFS('WEEKLY DATA'!BM$11:BM$14576,'WEEKLY DATA'!$A$11:$A$14576,'MONTHLY DATA'!$A102,'WEEKLY DATA'!$B$11:$B$14576,'MONTHLY DATA'!$B102)</f>
        <v>254.375</v>
      </c>
      <c r="BN102" s="78">
        <f>AVERAGEIFS('WEEKLY DATA'!BN$11:BN$14576,'WEEKLY DATA'!$A$11:$A$14576,'MONTHLY DATA'!$A102,'WEEKLY DATA'!$B$11:$B$14576,'MONTHLY DATA'!$B102)</f>
        <v>249.375</v>
      </c>
      <c r="BO102" s="154">
        <f t="shared" si="72"/>
        <v>-2.4449877750611249E-2</v>
      </c>
      <c r="BP102" s="78">
        <f>AVERAGEIFS('WEEKLY DATA'!BP$11:BP$14576,'WEEKLY DATA'!$A$11:$A$14576,'MONTHLY DATA'!$A102,'WEEKLY DATA'!$B$11:$B$14576,'MONTHLY DATA'!$B102)</f>
        <v>305.625</v>
      </c>
      <c r="BQ102" s="78">
        <f>AVERAGEIFS('WEEKLY DATA'!BQ$11:BQ$14576,'WEEKLY DATA'!$A$11:$A$14576,'MONTHLY DATA'!$A102,'WEEKLY DATA'!$B$11:$B$14576,'MONTHLY DATA'!$B102)</f>
        <v>315.625</v>
      </c>
      <c r="BR102" s="78">
        <f>AVERAGEIFS('WEEKLY DATA'!BR$11:BR$14576,'WEEKLY DATA'!$A$11:$A$14576,'MONTHLY DATA'!$A102,'WEEKLY DATA'!$B$11:$B$14576,'MONTHLY DATA'!$B102)</f>
        <v>310.625</v>
      </c>
      <c r="BS102" s="154">
        <f t="shared" si="73"/>
        <v>-7.2761194029850706E-2</v>
      </c>
      <c r="BT102" s="78">
        <f>AVERAGEIFS('WEEKLY DATA'!BT$11:BT$14576,'WEEKLY DATA'!$A$11:$A$14576,'MONTHLY DATA'!$A102,'WEEKLY DATA'!$B$11:$B$14576,'MONTHLY DATA'!$B102)</f>
        <v>279.375</v>
      </c>
      <c r="BU102" s="78">
        <f>AVERAGEIFS('WEEKLY DATA'!BU$11:BU$14576,'WEEKLY DATA'!$A$11:$A$14576,'MONTHLY DATA'!$A102,'WEEKLY DATA'!$B$11:$B$14576,'MONTHLY DATA'!$B102)</f>
        <v>289.375</v>
      </c>
      <c r="BV102" s="78">
        <f>AVERAGEIFS('WEEKLY DATA'!BV$11:BV$14576,'WEEKLY DATA'!$A$11:$A$14576,'MONTHLY DATA'!$A102,'WEEKLY DATA'!$B$11:$B$14576,'MONTHLY DATA'!$B102)</f>
        <v>284.375</v>
      </c>
      <c r="BW102" s="154">
        <f t="shared" si="74"/>
        <v>-2.1505376344086002E-2</v>
      </c>
      <c r="BX102" s="78">
        <f>AVERAGEIFS('WEEKLY DATA'!BX$11:BX$14576,'WEEKLY DATA'!$A$11:$A$14576,'MONTHLY DATA'!$A102,'WEEKLY DATA'!$B$11:$B$14576,'MONTHLY DATA'!$B102)</f>
        <v>326.875</v>
      </c>
      <c r="BY102" s="78">
        <f>AVERAGEIFS('WEEKLY DATA'!BY$11:BY$14576,'WEEKLY DATA'!$A$11:$A$14576,'MONTHLY DATA'!$A102,'WEEKLY DATA'!$B$11:$B$14576,'MONTHLY DATA'!$B102)</f>
        <v>336.875</v>
      </c>
      <c r="BZ102" s="78">
        <f>AVERAGEIFS('WEEKLY DATA'!BZ$11:BZ$14576,'WEEKLY DATA'!$A$11:$A$14576,'MONTHLY DATA'!$A102,'WEEKLY DATA'!$B$11:$B$14576,'MONTHLY DATA'!$B102)</f>
        <v>331.875</v>
      </c>
      <c r="CA102" s="154">
        <f t="shared" si="75"/>
        <v>-1.8484288354898348E-2</v>
      </c>
      <c r="CB102" s="78">
        <f>AVERAGEIFS('WEEKLY DATA'!CB$11:CB$14576,'WEEKLY DATA'!$A$11:$A$14576,'MONTHLY DATA'!$A102,'WEEKLY DATA'!$B$11:$B$14576,'MONTHLY DATA'!$B102)</f>
        <v>421.875</v>
      </c>
      <c r="CC102" s="78">
        <f>AVERAGEIFS('WEEKLY DATA'!CC$11:CC$14576,'WEEKLY DATA'!$A$11:$A$14576,'MONTHLY DATA'!$A102,'WEEKLY DATA'!$B$11:$B$14576,'MONTHLY DATA'!$B102)</f>
        <v>431.875</v>
      </c>
      <c r="CD102" s="78">
        <f>AVERAGEIFS('WEEKLY DATA'!CD$11:CD$14576,'WEEKLY DATA'!$A$11:$A$14576,'MONTHLY DATA'!$A102,'WEEKLY DATA'!$B$11:$B$14576,'MONTHLY DATA'!$B102)</f>
        <v>426.875</v>
      </c>
      <c r="CE102" s="154">
        <f t="shared" si="76"/>
        <v>-7.2674418604651292E-3</v>
      </c>
      <c r="CF102" s="78">
        <f>AVERAGEIFS('WEEKLY DATA'!CF$11:CF$14576,'WEEKLY DATA'!$A$11:$A$14576,'MONTHLY DATA'!$A102,'WEEKLY DATA'!$B$11:$B$14576,'MONTHLY DATA'!$B102)</f>
        <v>242.5</v>
      </c>
      <c r="CG102" s="78">
        <f>AVERAGEIFS('WEEKLY DATA'!CG$11:CG$14576,'WEEKLY DATA'!$A$11:$A$14576,'MONTHLY DATA'!$A102,'WEEKLY DATA'!$B$11:$B$14576,'MONTHLY DATA'!$B102)</f>
        <v>252.5</v>
      </c>
      <c r="CH102" s="78">
        <f>AVERAGEIFS('WEEKLY DATA'!CH$11:CH$14576,'WEEKLY DATA'!$A$11:$A$14576,'MONTHLY DATA'!$A102,'WEEKLY DATA'!$B$11:$B$14576,'MONTHLY DATA'!$B102)</f>
        <v>247.5</v>
      </c>
      <c r="CI102" s="154">
        <f t="shared" si="77"/>
        <v>-0.12967032967032965</v>
      </c>
      <c r="CJ102" s="78">
        <f>AVERAGEIFS('WEEKLY DATA'!CJ$11:CJ$14576,'WEEKLY DATA'!$A$11:$A$14576,'MONTHLY DATA'!$A102,'WEEKLY DATA'!$B$11:$B$14576,'MONTHLY DATA'!$B102)</f>
        <v>226.25</v>
      </c>
      <c r="CK102" s="78">
        <f>AVERAGEIFS('WEEKLY DATA'!CK$11:CK$14576,'WEEKLY DATA'!$A$11:$A$14576,'MONTHLY DATA'!$A102,'WEEKLY DATA'!$B$11:$B$14576,'MONTHLY DATA'!$B102)</f>
        <v>236.25</v>
      </c>
      <c r="CL102" s="78">
        <f>AVERAGEIFS('WEEKLY DATA'!CL$11:CL$14576,'WEEKLY DATA'!$A$11:$A$14576,'MONTHLY DATA'!$A102,'WEEKLY DATA'!$B$11:$B$14576,'MONTHLY DATA'!$B102)</f>
        <v>231.25</v>
      </c>
      <c r="CM102" s="154">
        <f t="shared" si="78"/>
        <v>-6.801007556675065E-2</v>
      </c>
      <c r="CN102" s="78">
        <f>AVERAGEIFS('WEEKLY DATA'!CN$11:CN$14576,'WEEKLY DATA'!$A$11:$A$14576,'MONTHLY DATA'!$A102,'WEEKLY DATA'!$B$11:$B$14576,'MONTHLY DATA'!$B102)</f>
        <v>266.875</v>
      </c>
      <c r="CO102" s="78">
        <f>AVERAGEIFS('WEEKLY DATA'!CO$11:CO$14576,'WEEKLY DATA'!$A$11:$A$14576,'MONTHLY DATA'!$A102,'WEEKLY DATA'!$B$11:$B$14576,'MONTHLY DATA'!$B102)</f>
        <v>276.875</v>
      </c>
      <c r="CP102" s="78">
        <f>AVERAGEIFS('WEEKLY DATA'!CP$11:CP$14576,'WEEKLY DATA'!$A$11:$A$14576,'MONTHLY DATA'!$A102,'WEEKLY DATA'!$B$11:$B$14576,'MONTHLY DATA'!$B102)</f>
        <v>271.875</v>
      </c>
      <c r="CQ102" s="154">
        <f t="shared" si="79"/>
        <v>-2.2471910112359605E-2</v>
      </c>
      <c r="CR102" s="78">
        <f>AVERAGEIFS('WEEKLY DATA'!CR$11:CR$14576,'WEEKLY DATA'!$A$11:$A$14576,'MONTHLY DATA'!$A102,'WEEKLY DATA'!$B$11:$B$14576,'MONTHLY DATA'!$B102)</f>
        <v>391.875</v>
      </c>
      <c r="CS102" s="78">
        <f>AVERAGEIFS('WEEKLY DATA'!CS$11:CS$14576,'WEEKLY DATA'!$A$11:$A$14576,'MONTHLY DATA'!$A102,'WEEKLY DATA'!$B$11:$B$14576,'MONTHLY DATA'!$B102)</f>
        <v>401.875</v>
      </c>
      <c r="CT102" s="78">
        <f>AVERAGEIFS('WEEKLY DATA'!CT$11:CT$14576,'WEEKLY DATA'!$A$11:$A$14576,'MONTHLY DATA'!$A102,'WEEKLY DATA'!$B$11:$B$14576,'MONTHLY DATA'!$B102)</f>
        <v>396.875</v>
      </c>
      <c r="CU102" s="154">
        <f t="shared" si="80"/>
        <v>-7.8125E-3</v>
      </c>
      <c r="CV102" s="169">
        <f>AVERAGEIFS('WEEKLY DATA'!CV$11:CV$14576,'WEEKLY DATA'!$A$11:$A$14576,'MONTHLY DATA'!$A102,'WEEKLY DATA'!$B$11:$B$14576,'MONTHLY DATA'!$B102)</f>
        <v>284.375</v>
      </c>
      <c r="CW102" s="78">
        <f>AVERAGEIFS('WEEKLY DATA'!CW$11:CW$14576,'WEEKLY DATA'!$A$11:$A$14576,'MONTHLY DATA'!$A102,'WEEKLY DATA'!$B$11:$B$14576,'MONTHLY DATA'!$B102)</f>
        <v>294.375</v>
      </c>
      <c r="CX102" s="78">
        <f>AVERAGEIFS('WEEKLY DATA'!CX$11:CX$14576,'WEEKLY DATA'!$A$11:$A$14576,'MONTHLY DATA'!$A102,'WEEKLY DATA'!$B$11:$B$14576,'MONTHLY DATA'!$B102)</f>
        <v>289.375</v>
      </c>
      <c r="CY102" s="154">
        <f t="shared" si="81"/>
        <v>-0.10789980732177262</v>
      </c>
      <c r="CZ102" s="169">
        <f>AVERAGEIFS('WEEKLY DATA'!CZ$11:CZ$14576,'WEEKLY DATA'!$A$11:$A$14576,'MONTHLY DATA'!$A102,'WEEKLY DATA'!$B$11:$B$14576,'MONTHLY DATA'!$B102)</f>
        <v>269.375</v>
      </c>
      <c r="DA102" s="78">
        <f>AVERAGEIFS('WEEKLY DATA'!DA$11:DA$14576,'WEEKLY DATA'!$A$11:$A$14576,'MONTHLY DATA'!$A102,'WEEKLY DATA'!$B$11:$B$14576,'MONTHLY DATA'!$B102)</f>
        <v>279.375</v>
      </c>
      <c r="DB102" s="78">
        <f>AVERAGEIFS('WEEKLY DATA'!DB$11:DB$14576,'WEEKLY DATA'!$A$11:$A$14576,'MONTHLY DATA'!$A102,'WEEKLY DATA'!$B$11:$B$14576,'MONTHLY DATA'!$B102)</f>
        <v>274.375</v>
      </c>
      <c r="DC102" s="154">
        <f t="shared" si="82"/>
        <v>-4.7722342733188761E-2</v>
      </c>
      <c r="DD102" s="78">
        <f>AVERAGEIFS('WEEKLY DATA'!DD$11:DD$14576,'WEEKLY DATA'!$A$11:$A$14576,'MONTHLY DATA'!$A102,'WEEKLY DATA'!$B$11:$B$14576,'MONTHLY DATA'!$B102)</f>
        <v>316.875</v>
      </c>
      <c r="DE102" s="78">
        <f>AVERAGEIFS('WEEKLY DATA'!DE$11:DE$14576,'WEEKLY DATA'!$A$11:$A$14576,'MONTHLY DATA'!$A102,'WEEKLY DATA'!$B$11:$B$14576,'MONTHLY DATA'!$B102)</f>
        <v>326.875</v>
      </c>
      <c r="DF102" s="78">
        <f>AVERAGEIFS('WEEKLY DATA'!DF$11:DF$14576,'WEEKLY DATA'!$A$11:$A$14576,'MONTHLY DATA'!$A102,'WEEKLY DATA'!$B$11:$B$14576,'MONTHLY DATA'!$B102)</f>
        <v>321.875</v>
      </c>
      <c r="DG102" s="154">
        <f t="shared" si="83"/>
        <v>-1.9047619047619091E-2</v>
      </c>
      <c r="DH102" s="78">
        <f>AVERAGEIFS('WEEKLY DATA'!DH$11:DH$14576,'WEEKLY DATA'!$A$11:$A$14576,'MONTHLY DATA'!$A102,'WEEKLY DATA'!$B$11:$B$14576,'MONTHLY DATA'!$B102)</f>
        <v>405</v>
      </c>
      <c r="DI102" s="78">
        <f>AVERAGEIFS('WEEKLY DATA'!DI$11:DI$14576,'WEEKLY DATA'!$A$11:$A$14576,'MONTHLY DATA'!$A102,'WEEKLY DATA'!$B$11:$B$14576,'MONTHLY DATA'!$B102)</f>
        <v>415</v>
      </c>
      <c r="DJ102" s="78">
        <f>AVERAGEIFS('WEEKLY DATA'!DJ$11:DJ$14576,'WEEKLY DATA'!$A$11:$A$14576,'MONTHLY DATA'!$A102,'WEEKLY DATA'!$B$11:$B$14576,'MONTHLY DATA'!$B102)</f>
        <v>410</v>
      </c>
      <c r="DK102" s="154">
        <f t="shared" si="84"/>
        <v>0</v>
      </c>
      <c r="DL102" s="169">
        <f>AVERAGEIFS('WEEKLY DATA'!DL$11:DL$14576,'WEEKLY DATA'!$A$11:$A$14576,'MONTHLY DATA'!$A102,'WEEKLY DATA'!$B$11:$B$14576,'MONTHLY DATA'!$B102)</f>
        <v>249.375</v>
      </c>
      <c r="DM102" s="78">
        <f>AVERAGEIFS('WEEKLY DATA'!DM$11:DM$14576,'WEEKLY DATA'!$A$11:$A$14576,'MONTHLY DATA'!$A102,'WEEKLY DATA'!$B$11:$B$14576,'MONTHLY DATA'!$B102)</f>
        <v>259.375</v>
      </c>
      <c r="DN102" s="78">
        <f>AVERAGEIFS('WEEKLY DATA'!DN$11:DN$14576,'WEEKLY DATA'!$A$11:$A$14576,'MONTHLY DATA'!$A102,'WEEKLY DATA'!$B$11:$B$14576,'MONTHLY DATA'!$B102)</f>
        <v>254.375</v>
      </c>
      <c r="DO102" s="154">
        <f t="shared" si="85"/>
        <v>-0.12095032397408212</v>
      </c>
      <c r="DP102" s="78">
        <f>AVERAGEIFS('WEEKLY DATA'!DP$11:DP$14576,'WEEKLY DATA'!$A$11:$A$14576,'MONTHLY DATA'!$A102,'WEEKLY DATA'!$B$11:$B$14576,'MONTHLY DATA'!$B102)</f>
        <v>234.375</v>
      </c>
      <c r="DQ102" s="78">
        <f>AVERAGEIFS('WEEKLY DATA'!DQ$11:DQ$14576,'WEEKLY DATA'!$A$11:$A$14576,'MONTHLY DATA'!$A102,'WEEKLY DATA'!$B$11:$B$14576,'MONTHLY DATA'!$B102)</f>
        <v>244.375</v>
      </c>
      <c r="DR102" s="78">
        <f>AVERAGEIFS('WEEKLY DATA'!DR$11:DR$14576,'WEEKLY DATA'!$A$11:$A$14576,'MONTHLY DATA'!$A102,'WEEKLY DATA'!$B$11:$B$14576,'MONTHLY DATA'!$B102)</f>
        <v>239.375</v>
      </c>
      <c r="DS102" s="154">
        <f t="shared" si="86"/>
        <v>-5.4320987654321029E-2</v>
      </c>
      <c r="DT102" s="78">
        <f>AVERAGEIFS('WEEKLY DATA'!DT$11:DT$14576,'WEEKLY DATA'!$A$11:$A$14576,'MONTHLY DATA'!$A102,'WEEKLY DATA'!$B$11:$B$14576,'MONTHLY DATA'!$B102)</f>
        <v>326.875</v>
      </c>
      <c r="DU102" s="78">
        <f>AVERAGEIFS('WEEKLY DATA'!DU$11:DU$14576,'WEEKLY DATA'!$A$11:$A$14576,'MONTHLY DATA'!$A102,'WEEKLY DATA'!$B$11:$B$14576,'MONTHLY DATA'!$B102)</f>
        <v>336.875</v>
      </c>
      <c r="DV102" s="78">
        <f>AVERAGEIFS('WEEKLY DATA'!DV$11:DV$14576,'WEEKLY DATA'!$A$11:$A$14576,'MONTHLY DATA'!$A102,'WEEKLY DATA'!$B$11:$B$14576,'MONTHLY DATA'!$B102)</f>
        <v>331.875</v>
      </c>
      <c r="DW102" s="154">
        <f t="shared" si="87"/>
        <v>-1.8484288354898348E-2</v>
      </c>
      <c r="DX102" s="78">
        <f>AVERAGEIFS('WEEKLY DATA'!DX$11:DX$14576,'WEEKLY DATA'!$A$11:$A$14576,'MONTHLY DATA'!$A102,'WEEKLY DATA'!$B$11:$B$14576,'MONTHLY DATA'!$B102)</f>
        <v>415</v>
      </c>
      <c r="DY102" s="78">
        <f>AVERAGEIFS('WEEKLY DATA'!DY$11:DY$14576,'WEEKLY DATA'!$A$11:$A$14576,'MONTHLY DATA'!$A102,'WEEKLY DATA'!$B$11:$B$14576,'MONTHLY DATA'!$B102)</f>
        <v>425</v>
      </c>
      <c r="DZ102" s="78">
        <f>AVERAGEIFS('WEEKLY DATA'!DZ$11:DZ$14576,'WEEKLY DATA'!$A$11:$A$14576,'MONTHLY DATA'!$A102,'WEEKLY DATA'!$B$11:$B$14576,'MONTHLY DATA'!$B102)</f>
        <v>420</v>
      </c>
      <c r="EA102" s="154">
        <f t="shared" si="88"/>
        <v>0</v>
      </c>
      <c r="EB102" s="78">
        <f>AVERAGEIFS('WEEKLY DATA'!EB$11:EB$14576,'WEEKLY DATA'!$A$11:$A$14576,'MONTHLY DATA'!$A102,'WEEKLY DATA'!$B$11:$B$14576,'MONTHLY DATA'!$B102)</f>
        <v>236.25</v>
      </c>
      <c r="EC102" s="78">
        <f>AVERAGEIFS('WEEKLY DATA'!EC$11:EC$14576,'WEEKLY DATA'!$A$11:$A$14576,'MONTHLY DATA'!$A102,'WEEKLY DATA'!$B$11:$B$14576,'MONTHLY DATA'!$B102)</f>
        <v>246.25</v>
      </c>
      <c r="ED102" s="78">
        <f>AVERAGEIFS('WEEKLY DATA'!ED$11:ED$14576,'WEEKLY DATA'!$A$11:$A$14576,'MONTHLY DATA'!$A102,'WEEKLY DATA'!$B$11:$B$14576,'MONTHLY DATA'!$B102)</f>
        <v>241.25</v>
      </c>
      <c r="EE102" s="154">
        <f t="shared" si="89"/>
        <v>-0.13646532438478742</v>
      </c>
      <c r="EF102" s="169">
        <f>AVERAGEIFS('WEEKLY DATA'!EF$11:EF$14576,'WEEKLY DATA'!$A$11:$A$14576,'MONTHLY DATA'!$A102,'WEEKLY DATA'!$B$11:$B$14576,'MONTHLY DATA'!$B102)</f>
        <v>219.375</v>
      </c>
      <c r="EG102" s="78">
        <f>AVERAGEIFS('WEEKLY DATA'!EG$11:EG$14576,'WEEKLY DATA'!$A$11:$A$14576,'MONTHLY DATA'!$A102,'WEEKLY DATA'!$B$11:$B$14576,'MONTHLY DATA'!$B102)</f>
        <v>229.375</v>
      </c>
      <c r="EH102" s="78">
        <f>AVERAGEIFS('WEEKLY DATA'!EH$11:EH$14576,'WEEKLY DATA'!$A$11:$A$14576,'MONTHLY DATA'!$A102,'WEEKLY DATA'!$B$11:$B$14576,'MONTHLY DATA'!$B102)</f>
        <v>224.375</v>
      </c>
      <c r="EI102" s="154">
        <f t="shared" si="90"/>
        <v>-7.7120822622107954E-2</v>
      </c>
      <c r="EJ102" s="78">
        <f>AVERAGEIFS('WEEKLY DATA'!EJ$11:EJ$14576,'WEEKLY DATA'!$A$11:$A$14576,'MONTHLY DATA'!$A102,'WEEKLY DATA'!$B$11:$B$14576,'MONTHLY DATA'!$B102)</f>
        <v>346.875</v>
      </c>
      <c r="EK102" s="78">
        <f>AVERAGEIFS('WEEKLY DATA'!EK$11:EK$14576,'WEEKLY DATA'!$A$11:$A$14576,'MONTHLY DATA'!$A102,'WEEKLY DATA'!$B$11:$B$14576,'MONTHLY DATA'!$B102)</f>
        <v>356.875</v>
      </c>
      <c r="EL102" s="78">
        <f>AVERAGEIFS('WEEKLY DATA'!EL$11:EL$14576,'WEEKLY DATA'!$A$11:$A$14576,'MONTHLY DATA'!$A102,'WEEKLY DATA'!$B$11:$B$14576,'MONTHLY DATA'!$B102)</f>
        <v>351.875</v>
      </c>
      <c r="EM102" s="154">
        <f t="shared" si="91"/>
        <v>-1.7452006980802848E-2</v>
      </c>
      <c r="EN102" s="78">
        <f>AVERAGEIFS('WEEKLY DATA'!EN$11:EN$14576,'WEEKLY DATA'!$A$11:$A$14576,'MONTHLY DATA'!$A102,'WEEKLY DATA'!$B$11:$B$14576,'MONTHLY DATA'!$B102)</f>
        <v>440</v>
      </c>
      <c r="EO102" s="78">
        <f>AVERAGEIFS('WEEKLY DATA'!EO$11:EO$14576,'WEEKLY DATA'!$A$11:$A$14576,'MONTHLY DATA'!$A102,'WEEKLY DATA'!$B$11:$B$14576,'MONTHLY DATA'!$B102)</f>
        <v>450</v>
      </c>
      <c r="EP102" s="78">
        <f>AVERAGEIFS('WEEKLY DATA'!EP$11:EP$14576,'WEEKLY DATA'!$A$11:$A$14576,'MONTHLY DATA'!$A102,'WEEKLY DATA'!$B$11:$B$14576,'MONTHLY DATA'!$B102)</f>
        <v>445</v>
      </c>
      <c r="EQ102" s="154">
        <f t="shared" si="92"/>
        <v>0</v>
      </c>
      <c r="ER102" s="78">
        <f>AVERAGEIFS('WEEKLY DATA'!ER$11:ER$14576,'WEEKLY DATA'!$A$11:$A$14576,'MONTHLY DATA'!$A102,'WEEKLY DATA'!$B$11:$B$14576,'MONTHLY DATA'!$B102)</f>
        <v>241.25</v>
      </c>
      <c r="ES102" s="78">
        <f>AVERAGEIFS('WEEKLY DATA'!ES$11:ES$14576,'WEEKLY DATA'!$A$11:$A$14576,'MONTHLY DATA'!$A102,'WEEKLY DATA'!$B$11:$B$14576,'MONTHLY DATA'!$B102)</f>
        <v>251.25</v>
      </c>
      <c r="ET102" s="78">
        <f>AVERAGEIFS('WEEKLY DATA'!ET$11:ET$14576,'WEEKLY DATA'!$A$11:$A$14576,'MONTHLY DATA'!$A102,'WEEKLY DATA'!$B$11:$B$14576,'MONTHLY DATA'!$B102)</f>
        <v>246.25</v>
      </c>
      <c r="EU102" s="154">
        <f t="shared" si="93"/>
        <v>-0.12831858407079644</v>
      </c>
      <c r="EV102" s="78">
        <f>AVERAGEIFS('WEEKLY DATA'!EV$11:EV$14576,'WEEKLY DATA'!$A$11:$A$14576,'MONTHLY DATA'!$A102,'WEEKLY DATA'!$B$11:$B$14576,'MONTHLY DATA'!$B102)</f>
        <v>221.875</v>
      </c>
      <c r="EW102" s="78">
        <f>AVERAGEIFS('WEEKLY DATA'!EW$11:EW$14576,'WEEKLY DATA'!$A$11:$A$14576,'MONTHLY DATA'!$A102,'WEEKLY DATA'!$B$11:$B$14576,'MONTHLY DATA'!$B102)</f>
        <v>231.875</v>
      </c>
      <c r="EX102" s="78">
        <f>AVERAGEIFS('WEEKLY DATA'!EX$11:EX$14576,'WEEKLY DATA'!$A$11:$A$14576,'MONTHLY DATA'!$A102,'WEEKLY DATA'!$B$11:$B$14576,'MONTHLY DATA'!$B102)</f>
        <v>226.875</v>
      </c>
      <c r="EY102" s="154">
        <f t="shared" si="94"/>
        <v>-5.2219321148825104E-2</v>
      </c>
      <c r="EZ102" s="78">
        <f>AVERAGEIFS('WEEKLY DATA'!EZ$11:EZ$14576,'WEEKLY DATA'!$A$11:$A$14576,'MONTHLY DATA'!$A102,'WEEKLY DATA'!$B$11:$B$14576,'MONTHLY DATA'!$B102)</f>
        <v>331.875</v>
      </c>
      <c r="FA102" s="78">
        <f>AVERAGEIFS('WEEKLY DATA'!FA$11:FA$14576,'WEEKLY DATA'!$A$11:$A$14576,'MONTHLY DATA'!$A102,'WEEKLY DATA'!$B$11:$B$14576,'MONTHLY DATA'!$B102)</f>
        <v>341.875</v>
      </c>
      <c r="FB102" s="78">
        <f>AVERAGEIFS('WEEKLY DATA'!FB$11:FB$14576,'WEEKLY DATA'!$A$11:$A$14576,'MONTHLY DATA'!$A102,'WEEKLY DATA'!$B$11:$B$14576,'MONTHLY DATA'!$B102)</f>
        <v>336.875</v>
      </c>
      <c r="FC102" s="154">
        <f t="shared" si="95"/>
        <v>3.7243947858474069E-3</v>
      </c>
      <c r="FD102" s="78">
        <f>AVERAGEIFS('WEEKLY DATA'!FD$11:FD$14576,'WEEKLY DATA'!$A$11:$A$14576,'MONTHLY DATA'!$A102,'WEEKLY DATA'!$B$11:$B$14576,'MONTHLY DATA'!$B102)</f>
        <v>450</v>
      </c>
      <c r="FE102" s="78">
        <f>AVERAGEIFS('WEEKLY DATA'!FE$11:FE$14576,'WEEKLY DATA'!$A$11:$A$14576,'MONTHLY DATA'!$A102,'WEEKLY DATA'!$B$11:$B$14576,'MONTHLY DATA'!$B102)</f>
        <v>460</v>
      </c>
      <c r="FF102" s="78">
        <f>AVERAGEIFS('WEEKLY DATA'!FF$11:FF$14576,'WEEKLY DATA'!$A$11:$A$14576,'MONTHLY DATA'!$A102,'WEEKLY DATA'!$B$11:$B$14576,'MONTHLY DATA'!$B102)</f>
        <v>455</v>
      </c>
      <c r="FG102" s="154">
        <f t="shared" si="96"/>
        <v>0</v>
      </c>
      <c r="FH102" s="78">
        <f>AVERAGEIFS('WEEKLY DATA'!FH$11:FH$14576,'WEEKLY DATA'!$A$11:$A$14576,'MONTHLY DATA'!$A102,'WEEKLY DATA'!$B$11:$B$14576,'MONTHLY DATA'!$B102)</f>
        <v>294.375</v>
      </c>
      <c r="FI102" s="78">
        <f>AVERAGEIFS('WEEKLY DATA'!FI$11:FI$14576,'WEEKLY DATA'!$A$11:$A$14576,'MONTHLY DATA'!$A102,'WEEKLY DATA'!$B$11:$B$14576,'MONTHLY DATA'!$B102)</f>
        <v>304.375</v>
      </c>
      <c r="FJ102" s="78">
        <f>AVERAGEIFS('WEEKLY DATA'!FJ$11:FJ$14576,'WEEKLY DATA'!$A$11:$A$14576,'MONTHLY DATA'!$A102,'WEEKLY DATA'!$B$11:$B$14576,'MONTHLY DATA'!$B102)</f>
        <v>299.375</v>
      </c>
      <c r="FK102" s="154">
        <f t="shared" si="97"/>
        <v>-9.6226415094339601E-2</v>
      </c>
      <c r="FL102" s="169">
        <f>AVERAGEIFS('WEEKLY DATA'!FL$11:FL$14576,'WEEKLY DATA'!$A$11:$A$14576,'MONTHLY DATA'!$A102,'WEEKLY DATA'!$B$11:$B$14576,'MONTHLY DATA'!$B102)</f>
        <v>262.5</v>
      </c>
      <c r="FM102" s="78">
        <f>AVERAGEIFS('WEEKLY DATA'!FM$11:FM$14576,'WEEKLY DATA'!$A$11:$A$14576,'MONTHLY DATA'!$A102,'WEEKLY DATA'!$B$11:$B$14576,'MONTHLY DATA'!$B102)</f>
        <v>272.5</v>
      </c>
      <c r="FN102" s="78">
        <f>AVERAGEIFS('WEEKLY DATA'!FN$11:FN$14576,'WEEKLY DATA'!$A$11:$A$14576,'MONTHLY DATA'!$A102,'WEEKLY DATA'!$B$11:$B$14576,'MONTHLY DATA'!$B102)</f>
        <v>267.5</v>
      </c>
      <c r="FO102" s="154">
        <f t="shared" si="98"/>
        <v>-3.3860045146726914E-2</v>
      </c>
      <c r="FP102" s="78">
        <f>AVERAGEIFS('WEEKLY DATA'!FP$11:FP$14576,'WEEKLY DATA'!$A$11:$A$14576,'MONTHLY DATA'!$A102,'WEEKLY DATA'!$B$11:$B$14576,'MONTHLY DATA'!$B102)</f>
        <v>331.25</v>
      </c>
      <c r="FQ102" s="78">
        <f>AVERAGEIFS('WEEKLY DATA'!FQ$11:FQ$14576,'WEEKLY DATA'!$A$11:$A$14576,'MONTHLY DATA'!$A102,'WEEKLY DATA'!$B$11:$B$14576,'MONTHLY DATA'!$B102)</f>
        <v>341.25</v>
      </c>
      <c r="FR102" s="78">
        <f>AVERAGEIFS('WEEKLY DATA'!FR$11:FR$14576,'WEEKLY DATA'!$A$11:$A$14576,'MONTHLY DATA'!$A102,'WEEKLY DATA'!$B$11:$B$14576,'MONTHLY DATA'!$B102)</f>
        <v>336.25</v>
      </c>
      <c r="FS102" s="154">
        <f t="shared" si="99"/>
        <v>-8.191126279863481E-2</v>
      </c>
      <c r="FT102" s="78">
        <f>AVERAGEIFS('WEEKLY DATA'!FT$11:FT$14576,'WEEKLY DATA'!$A$11:$A$14576,'MONTHLY DATA'!$A102,'WEEKLY DATA'!$B$11:$B$14576,'MONTHLY DATA'!$B102)</f>
        <v>244.375</v>
      </c>
      <c r="FU102" s="78">
        <f>AVERAGEIFS('WEEKLY DATA'!FU$11:FU$14576,'WEEKLY DATA'!$A$11:$A$14576,'MONTHLY DATA'!$A102,'WEEKLY DATA'!$B$11:$B$14576,'MONTHLY DATA'!$B102)</f>
        <v>254.375</v>
      </c>
      <c r="FV102" s="78">
        <f>AVERAGEIFS('WEEKLY DATA'!FV$11:FV$14576,'WEEKLY DATA'!$A$11:$A$14576,'MONTHLY DATA'!$A102,'WEEKLY DATA'!$B$11:$B$14576,'MONTHLY DATA'!$B102)</f>
        <v>249.375</v>
      </c>
      <c r="FW102" s="154">
        <f t="shared" si="100"/>
        <v>-1.4814814814814836E-2</v>
      </c>
      <c r="FX102" s="78">
        <f>AVERAGEIFS('WEEKLY DATA'!FX$11:FX$14576,'WEEKLY DATA'!$A$11:$A$14576,'MONTHLY DATA'!$A102,'WEEKLY DATA'!$B$11:$B$14576,'MONTHLY DATA'!$B102)</f>
        <v>177.5</v>
      </c>
      <c r="FY102" s="78">
        <f>AVERAGEIFS('WEEKLY DATA'!FY$11:FY$14576,'WEEKLY DATA'!$A$11:$A$14576,'MONTHLY DATA'!$A102,'WEEKLY DATA'!$B$11:$B$14576,'MONTHLY DATA'!$B102)</f>
        <v>187.5</v>
      </c>
      <c r="FZ102" s="78">
        <f>AVERAGEIFS('WEEKLY DATA'!FZ$11:FZ$14576,'WEEKLY DATA'!$A$11:$A$14576,'MONTHLY DATA'!$A102,'WEEKLY DATA'!$B$11:$B$14576,'MONTHLY DATA'!$B102)</f>
        <v>182.5</v>
      </c>
      <c r="GA102" s="154">
        <f t="shared" si="101"/>
        <v>-0.1097560975609756</v>
      </c>
      <c r="GB102" s="78">
        <f>AVERAGEIFS('WEEKLY DATA'!GB$11:GB$14576,'WEEKLY DATA'!$A$11:$A$14576,'MONTHLY DATA'!$A102,'WEEKLY DATA'!$B$11:$B$14576,'MONTHLY DATA'!$B102)</f>
        <v>314.375</v>
      </c>
      <c r="GC102" s="78">
        <f>AVERAGEIFS('WEEKLY DATA'!GC$11:GC$14576,'WEEKLY DATA'!$A$11:$A$14576,'MONTHLY DATA'!$A102,'WEEKLY DATA'!$B$11:$B$14576,'MONTHLY DATA'!$B102)</f>
        <v>324.375</v>
      </c>
      <c r="GD102" s="78">
        <f>AVERAGEIFS('WEEKLY DATA'!GD$11:GD$14576,'WEEKLY DATA'!$A$11:$A$14576,'MONTHLY DATA'!$A102,'WEEKLY DATA'!$B$11:$B$14576,'MONTHLY DATA'!$B102)</f>
        <v>319.375</v>
      </c>
      <c r="GE102" s="154">
        <f t="shared" si="102"/>
        <v>-9.8765432098765427E-2</v>
      </c>
      <c r="GF102" s="169">
        <f>AVERAGEIFS('WEEKLY DATA'!GF$11:GF$14576,'WEEKLY DATA'!$A$11:$A$14576,'MONTHLY DATA'!$A102,'WEEKLY DATA'!$B$11:$B$14576,'MONTHLY DATA'!$B102)</f>
        <v>304.375</v>
      </c>
      <c r="GG102" s="78">
        <f>AVERAGEIFS('WEEKLY DATA'!GG$11:GG$14576,'WEEKLY DATA'!$A$11:$A$14576,'MONTHLY DATA'!$A102,'WEEKLY DATA'!$B$11:$B$14576,'MONTHLY DATA'!$B102)</f>
        <v>314.375</v>
      </c>
      <c r="GH102" s="78">
        <f>AVERAGEIFS('WEEKLY DATA'!GH$11:GH$14576,'WEEKLY DATA'!$A$11:$A$14576,'MONTHLY DATA'!$A102,'WEEKLY DATA'!$B$11:$B$14576,'MONTHLY DATA'!$B102)</f>
        <v>309.375</v>
      </c>
      <c r="GI102" s="154">
        <f t="shared" si="103"/>
        <v>-5.7142857142857162E-2</v>
      </c>
      <c r="GJ102" s="78">
        <f>AVERAGEIFS('WEEKLY DATA'!GJ$11:GJ$14576,'WEEKLY DATA'!$A$11:$A$14576,'MONTHLY DATA'!$A102,'WEEKLY DATA'!$B$11:$B$14576,'MONTHLY DATA'!$B102)</f>
        <v>346.875</v>
      </c>
      <c r="GK102" s="78">
        <f>AVERAGEIFS('WEEKLY DATA'!GK$11:GK$14576,'WEEKLY DATA'!$A$11:$A$14576,'MONTHLY DATA'!$A102,'WEEKLY DATA'!$B$11:$B$14576,'MONTHLY DATA'!$B102)</f>
        <v>356.875</v>
      </c>
      <c r="GL102" s="78">
        <f>AVERAGEIFS('WEEKLY DATA'!GL$11:GL$14576,'WEEKLY DATA'!$A$11:$A$14576,'MONTHLY DATA'!$A102,'WEEKLY DATA'!$B$11:$B$14576,'MONTHLY DATA'!$B102)</f>
        <v>351.875</v>
      </c>
      <c r="GM102" s="154">
        <f t="shared" si="104"/>
        <v>-1.7452006980802848E-2</v>
      </c>
      <c r="GN102" s="78">
        <f>AVERAGEIFS('WEEKLY DATA'!GN$11:GN$14576,'WEEKLY DATA'!$A$11:$A$14576,'MONTHLY DATA'!$A102,'WEEKLY DATA'!$B$11:$B$14576,'MONTHLY DATA'!$B102)</f>
        <v>445</v>
      </c>
      <c r="GO102" s="78">
        <f>AVERAGEIFS('WEEKLY DATA'!GO$11:GO$14576,'WEEKLY DATA'!$A$11:$A$14576,'MONTHLY DATA'!$A102,'WEEKLY DATA'!$B$11:$B$14576,'MONTHLY DATA'!$B102)</f>
        <v>455</v>
      </c>
      <c r="GP102" s="78">
        <f>AVERAGEIFS('WEEKLY DATA'!GP$11:GP$14576,'WEEKLY DATA'!$A$11:$A$14576,'MONTHLY DATA'!$A102,'WEEKLY DATA'!$B$11:$B$14576,'MONTHLY DATA'!$B102)</f>
        <v>450</v>
      </c>
      <c r="GQ102" s="154">
        <f t="shared" si="105"/>
        <v>0</v>
      </c>
      <c r="GR102" s="78"/>
    </row>
    <row r="103" spans="1:200" ht="15.75" x14ac:dyDescent="0.25">
      <c r="A103">
        <f t="shared" si="55"/>
        <v>9</v>
      </c>
      <c r="B103">
        <f t="shared" si="56"/>
        <v>2017</v>
      </c>
      <c r="C103" s="86">
        <v>42979</v>
      </c>
      <c r="D103" s="78">
        <f>AVERAGEIFS('WEEKLY DATA'!D$11:D$14576,'WEEKLY DATA'!$A$11:$A$14576,'MONTHLY DATA'!$A103,'WEEKLY DATA'!$B$11:$B$14576,'MONTHLY DATA'!$B103)</f>
        <v>355</v>
      </c>
      <c r="E103" s="78">
        <f>AVERAGEIFS('WEEKLY DATA'!E$11:E$14576,'WEEKLY DATA'!$A$11:$A$14576,'MONTHLY DATA'!$A103,'WEEKLY DATA'!$B$11:$B$14576,'MONTHLY DATA'!$B103)</f>
        <v>365</v>
      </c>
      <c r="F103" s="78">
        <f>AVERAGEIFS('WEEKLY DATA'!F$11:F$14576,'WEEKLY DATA'!$A$11:$A$14576,'MONTHLY DATA'!$A103,'WEEKLY DATA'!$B$11:$B$14576,'MONTHLY DATA'!$B103)</f>
        <v>360</v>
      </c>
      <c r="G103" s="154">
        <f t="shared" si="57"/>
        <v>1.5873015873015817E-2</v>
      </c>
      <c r="H103" s="169">
        <f>AVERAGEIFS('WEEKLY DATA'!H$11:H$14576,'WEEKLY DATA'!$A$11:$A$14576,'MONTHLY DATA'!$A103,'WEEKLY DATA'!$B$11:$B$14576,'MONTHLY DATA'!$B103)</f>
        <v>467</v>
      </c>
      <c r="I103" s="78">
        <f>AVERAGEIFS('WEEKLY DATA'!I$11:I$14576,'WEEKLY DATA'!$A$11:$A$14576,'MONTHLY DATA'!$A103,'WEEKLY DATA'!$B$11:$B$14576,'MONTHLY DATA'!$B103)</f>
        <v>477</v>
      </c>
      <c r="J103" s="78">
        <f>AVERAGEIFS('WEEKLY DATA'!J$11:J$14576,'WEEKLY DATA'!$A$11:$A$14576,'MONTHLY DATA'!$A103,'WEEKLY DATA'!$B$11:$B$14576,'MONTHLY DATA'!$B103)</f>
        <v>472</v>
      </c>
      <c r="K103" s="154">
        <f t="shared" si="58"/>
        <v>1.641991924629882E-2</v>
      </c>
      <c r="L103" s="169">
        <f>AVERAGEIFS('WEEKLY DATA'!L$11:L$14576,'WEEKLY DATA'!$A$11:$A$14576,'MONTHLY DATA'!$A103,'WEEKLY DATA'!$B$11:$B$14576,'MONTHLY DATA'!$B103)</f>
        <v>400</v>
      </c>
      <c r="M103" s="78">
        <f>AVERAGEIFS('WEEKLY DATA'!M$11:M$14576,'WEEKLY DATA'!$A$11:$A$14576,'MONTHLY DATA'!$A103,'WEEKLY DATA'!$B$11:$B$14576,'MONTHLY DATA'!$B103)</f>
        <v>410</v>
      </c>
      <c r="N103" s="78">
        <f>AVERAGEIFS('WEEKLY DATA'!N$11:N$14576,'WEEKLY DATA'!$A$11:$A$14576,'MONTHLY DATA'!$A103,'WEEKLY DATA'!$B$11:$B$14576,'MONTHLY DATA'!$B103)</f>
        <v>405</v>
      </c>
      <c r="O103" s="154">
        <f t="shared" si="59"/>
        <v>1.2499999999999956E-2</v>
      </c>
      <c r="P103" s="169">
        <f>AVERAGEIFS('WEEKLY DATA'!P$11:P$14576,'WEEKLY DATA'!$A$11:$A$14576,'MONTHLY DATA'!$A103,'WEEKLY DATA'!$B$11:$B$14576,'MONTHLY DATA'!$B103)</f>
        <v>311</v>
      </c>
      <c r="Q103" s="78">
        <f>AVERAGEIFS('WEEKLY DATA'!Q$11:Q$14576,'WEEKLY DATA'!$A$11:$A$14576,'MONTHLY DATA'!$A103,'WEEKLY DATA'!$B$11:$B$14576,'MONTHLY DATA'!$B103)</f>
        <v>321</v>
      </c>
      <c r="R103" s="78">
        <f>AVERAGEIFS('WEEKLY DATA'!R$11:R$14576,'WEEKLY DATA'!$A$11:$A$14576,'MONTHLY DATA'!$A103,'WEEKLY DATA'!$B$11:$B$14576,'MONTHLY DATA'!$B103)</f>
        <v>316</v>
      </c>
      <c r="S103" s="154">
        <f t="shared" si="60"/>
        <v>1.3226452905811703E-2</v>
      </c>
      <c r="T103" s="169">
        <f>AVERAGEIFS('WEEKLY DATA'!T$11:T$14576,'WEEKLY DATA'!$A$11:$A$14576,'MONTHLY DATA'!$A103,'WEEKLY DATA'!$B$11:$B$14576,'MONTHLY DATA'!$B103)</f>
        <v>327</v>
      </c>
      <c r="U103" s="78">
        <f>AVERAGEIFS('WEEKLY DATA'!U$11:U$14576,'WEEKLY DATA'!$A$11:$A$14576,'MONTHLY DATA'!$A103,'WEEKLY DATA'!$B$11:$B$14576,'MONTHLY DATA'!$B103)</f>
        <v>337</v>
      </c>
      <c r="V103" s="78">
        <f>AVERAGEIFS('WEEKLY DATA'!V$11:V$14576,'WEEKLY DATA'!$A$11:$A$14576,'MONTHLY DATA'!$A103,'WEEKLY DATA'!$B$11:$B$14576,'MONTHLY DATA'!$B103)</f>
        <v>332</v>
      </c>
      <c r="W103" s="154">
        <f t="shared" si="61"/>
        <v>6.2400000000000011E-2</v>
      </c>
      <c r="X103" s="169">
        <f>AVERAGEIFS('WEEKLY DATA'!X$11:X$14576,'WEEKLY DATA'!$A$11:$A$14576,'MONTHLY DATA'!$A103,'WEEKLY DATA'!$B$11:$B$14576,'MONTHLY DATA'!$B103)</f>
        <v>317</v>
      </c>
      <c r="Y103" s="78">
        <f>AVERAGEIFS('WEEKLY DATA'!Y$11:Y$14576,'WEEKLY DATA'!$A$11:$A$14576,'MONTHLY DATA'!$A103,'WEEKLY DATA'!$B$11:$B$14576,'MONTHLY DATA'!$B103)</f>
        <v>327</v>
      </c>
      <c r="Z103" s="78">
        <f>AVERAGEIFS('WEEKLY DATA'!Z$11:Z$14576,'WEEKLY DATA'!$A$11:$A$14576,'MONTHLY DATA'!$A103,'WEEKLY DATA'!$B$11:$B$14576,'MONTHLY DATA'!$B103)</f>
        <v>322</v>
      </c>
      <c r="AA103" s="154">
        <f t="shared" si="62"/>
        <v>2.4254473161033907E-2</v>
      </c>
      <c r="AB103" s="169">
        <f>AVERAGEIFS('WEEKLY DATA'!AB$11:AB$14576,'WEEKLY DATA'!$A$11:$A$14576,'MONTHLY DATA'!$A103,'WEEKLY DATA'!$B$11:$B$14576,'MONTHLY DATA'!$B103)</f>
        <v>336</v>
      </c>
      <c r="AC103" s="78">
        <f>AVERAGEIFS('WEEKLY DATA'!AC$11:AC$14576,'WEEKLY DATA'!$A$11:$A$14576,'MONTHLY DATA'!$A103,'WEEKLY DATA'!$B$11:$B$14576,'MONTHLY DATA'!$B103)</f>
        <v>346</v>
      </c>
      <c r="AD103" s="78">
        <f>AVERAGEIFS('WEEKLY DATA'!AD$11:AD$14576,'WEEKLY DATA'!$A$11:$A$14576,'MONTHLY DATA'!$A103,'WEEKLY DATA'!$B$11:$B$14576,'MONTHLY DATA'!$B103)</f>
        <v>341</v>
      </c>
      <c r="AE103" s="154">
        <f t="shared" si="63"/>
        <v>3.3333333333333437E-2</v>
      </c>
      <c r="AF103" s="169">
        <f>AVERAGEIFS('WEEKLY DATA'!AF$11:AF$14576,'WEEKLY DATA'!$A$11:$A$14576,'MONTHLY DATA'!$A103,'WEEKLY DATA'!$B$11:$B$14576,'MONTHLY DATA'!$B103)</f>
        <v>306.5</v>
      </c>
      <c r="AG103" s="78">
        <f>AVERAGEIFS('WEEKLY DATA'!AG$11:AG$14576,'WEEKLY DATA'!$A$11:$A$14576,'MONTHLY DATA'!$A103,'WEEKLY DATA'!$B$11:$B$14576,'MONTHLY DATA'!$B103)</f>
        <v>316.5</v>
      </c>
      <c r="AH103" s="78">
        <f>AVERAGEIFS('WEEKLY DATA'!AH$11:AH$14576,'WEEKLY DATA'!$A$11:$A$14576,'MONTHLY DATA'!$A103,'WEEKLY DATA'!$B$11:$B$14576,'MONTHLY DATA'!$B103)</f>
        <v>311.5</v>
      </c>
      <c r="AI103" s="154">
        <f t="shared" si="64"/>
        <v>4.2677824267782327E-2</v>
      </c>
      <c r="AJ103" s="169">
        <f>AVERAGEIFS('WEEKLY DATA'!AJ$11:AJ$14576,'WEEKLY DATA'!$A$11:$A$14576,'MONTHLY DATA'!$A103,'WEEKLY DATA'!$B$11:$B$14576,'MONTHLY DATA'!$B103)</f>
        <v>325</v>
      </c>
      <c r="AK103" s="78">
        <f>AVERAGEIFS('WEEKLY DATA'!AK$11:AK$14576,'WEEKLY DATA'!$A$11:$A$14576,'MONTHLY DATA'!$A103,'WEEKLY DATA'!$B$11:$B$14576,'MONTHLY DATA'!$B103)</f>
        <v>335</v>
      </c>
      <c r="AL103" s="78">
        <f>AVERAGEIFS('WEEKLY DATA'!AL$11:AL$14576,'WEEKLY DATA'!$A$11:$A$14576,'MONTHLY DATA'!$A103,'WEEKLY DATA'!$B$11:$B$14576,'MONTHLY DATA'!$B103)</f>
        <v>330</v>
      </c>
      <c r="AM103" s="154">
        <f t="shared" si="65"/>
        <v>5.1792828685258918E-2</v>
      </c>
      <c r="AN103" s="169">
        <f>AVERAGEIFS('WEEKLY DATA'!AN$11:AN$14576,'WEEKLY DATA'!$A$11:$A$14576,'MONTHLY DATA'!$A103,'WEEKLY DATA'!$B$11:$B$14576,'MONTHLY DATA'!$B103)</f>
        <v>315.5</v>
      </c>
      <c r="AO103" s="78">
        <f>AVERAGEIFS('WEEKLY DATA'!AO$11:AO$14576,'WEEKLY DATA'!$A$11:$A$14576,'MONTHLY DATA'!$A103,'WEEKLY DATA'!$B$11:$B$14576,'MONTHLY DATA'!$B103)</f>
        <v>325.5</v>
      </c>
      <c r="AP103" s="78">
        <f>AVERAGEIFS('WEEKLY DATA'!AP$11:AP$14576,'WEEKLY DATA'!$A$11:$A$14576,'MONTHLY DATA'!$A103,'WEEKLY DATA'!$B$11:$B$14576,'MONTHLY DATA'!$B103)</f>
        <v>320.5</v>
      </c>
      <c r="AQ103" s="154">
        <f t="shared" si="66"/>
        <v>1.5445544554455459E-2</v>
      </c>
      <c r="AR103" s="169">
        <f>AVERAGEIFS('WEEKLY DATA'!AR$11:AR$14576,'WEEKLY DATA'!$A$11:$A$14576,'MONTHLY DATA'!$A103,'WEEKLY DATA'!$B$11:$B$14576,'MONTHLY DATA'!$B103)</f>
        <v>345</v>
      </c>
      <c r="AS103" s="78">
        <f>AVERAGEIFS('WEEKLY DATA'!AS$11:AS$14576,'WEEKLY DATA'!$A$11:$A$14576,'MONTHLY DATA'!$A103,'WEEKLY DATA'!$B$11:$B$14576,'MONTHLY DATA'!$B103)</f>
        <v>355</v>
      </c>
      <c r="AT103" s="78">
        <f>AVERAGEIFS('WEEKLY DATA'!AT$11:AT$14576,'WEEKLY DATA'!$A$11:$A$14576,'MONTHLY DATA'!$A103,'WEEKLY DATA'!$B$11:$B$14576,'MONTHLY DATA'!$B103)</f>
        <v>350</v>
      </c>
      <c r="AU103" s="154">
        <f t="shared" si="67"/>
        <v>1.449275362318847E-2</v>
      </c>
      <c r="AV103" s="169">
        <f>AVERAGEIFS('WEEKLY DATA'!AV$11:AV$14576,'WEEKLY DATA'!$A$11:$A$14576,'MONTHLY DATA'!$A103,'WEEKLY DATA'!$B$11:$B$14576,'MONTHLY DATA'!$B103)</f>
        <v>294</v>
      </c>
      <c r="AW103" s="78">
        <f>AVERAGEIFS('WEEKLY DATA'!AW$11:AW$14576,'WEEKLY DATA'!$A$11:$A$14576,'MONTHLY DATA'!$A103,'WEEKLY DATA'!$B$11:$B$14576,'MONTHLY DATA'!$B103)</f>
        <v>304</v>
      </c>
      <c r="AX103" s="78">
        <f>AVERAGEIFS('WEEKLY DATA'!AX$11:AX$14576,'WEEKLY DATA'!$A$11:$A$14576,'MONTHLY DATA'!$A103,'WEEKLY DATA'!$B$11:$B$14576,'MONTHLY DATA'!$B103)</f>
        <v>299</v>
      </c>
      <c r="AY103" s="154">
        <f t="shared" si="68"/>
        <v>-1.56378600823045E-2</v>
      </c>
      <c r="AZ103" s="169">
        <f>AVERAGEIFS('WEEKLY DATA'!AZ$11:AZ$14576,'WEEKLY DATA'!$A$11:$A$14576,'MONTHLY DATA'!$A103,'WEEKLY DATA'!$B$11:$B$14576,'MONTHLY DATA'!$B103)</f>
        <v>268</v>
      </c>
      <c r="BA103" s="78">
        <f>AVERAGEIFS('WEEKLY DATA'!BA$11:BA$14576,'WEEKLY DATA'!$A$11:$A$14576,'MONTHLY DATA'!$A103,'WEEKLY DATA'!$B$11:$B$14576,'MONTHLY DATA'!$B103)</f>
        <v>278</v>
      </c>
      <c r="BB103" s="78">
        <f>AVERAGEIFS('WEEKLY DATA'!BB$11:BB$14576,'WEEKLY DATA'!$A$11:$A$14576,'MONTHLY DATA'!$A103,'WEEKLY DATA'!$B$11:$B$14576,'MONTHLY DATA'!$B103)</f>
        <v>273</v>
      </c>
      <c r="BC103" s="154">
        <f t="shared" si="69"/>
        <v>4.24821002386635E-2</v>
      </c>
      <c r="BD103" s="169">
        <f>AVERAGEIFS('WEEKLY DATA'!BD$11:BD$14576,'WEEKLY DATA'!$A$11:$A$14576,'MONTHLY DATA'!$A103,'WEEKLY DATA'!$B$11:$B$14576,'MONTHLY DATA'!$B103)</f>
        <v>239</v>
      </c>
      <c r="BE103" s="78">
        <f>AVERAGEIFS('WEEKLY DATA'!BE$11:BE$14576,'WEEKLY DATA'!$A$11:$A$14576,'MONTHLY DATA'!$A103,'WEEKLY DATA'!$B$11:$B$14576,'MONTHLY DATA'!$B103)</f>
        <v>249</v>
      </c>
      <c r="BF103" s="78">
        <f>AVERAGEIFS('WEEKLY DATA'!BF$11:BF$14576,'WEEKLY DATA'!$A$11:$A$14576,'MONTHLY DATA'!$A103,'WEEKLY DATA'!$B$11:$B$14576,'MONTHLY DATA'!$B103)</f>
        <v>244</v>
      </c>
      <c r="BG103" s="154">
        <f t="shared" si="70"/>
        <v>4.1066666666666585E-2</v>
      </c>
      <c r="BH103" s="169">
        <f>AVERAGEIFS('WEEKLY DATA'!BH$11:BH$14576,'WEEKLY DATA'!$A$11:$A$14576,'MONTHLY DATA'!$A103,'WEEKLY DATA'!$B$11:$B$14576,'MONTHLY DATA'!$B103)</f>
        <v>278</v>
      </c>
      <c r="BI103" s="78">
        <f>AVERAGEIFS('WEEKLY DATA'!BI$11:BI$14576,'WEEKLY DATA'!$A$11:$A$14576,'MONTHLY DATA'!$A103,'WEEKLY DATA'!$B$11:$B$14576,'MONTHLY DATA'!$B103)</f>
        <v>288</v>
      </c>
      <c r="BJ103" s="78">
        <f>AVERAGEIFS('WEEKLY DATA'!BJ$11:BJ$14576,'WEEKLY DATA'!$A$11:$A$14576,'MONTHLY DATA'!$A103,'WEEKLY DATA'!$B$11:$B$14576,'MONTHLY DATA'!$B103)</f>
        <v>283</v>
      </c>
      <c r="BK103" s="154">
        <f t="shared" si="71"/>
        <v>4.0919540229884976E-2</v>
      </c>
      <c r="BL103" s="169">
        <f>AVERAGEIFS('WEEKLY DATA'!BL$11:BL$14576,'WEEKLY DATA'!$A$11:$A$14576,'MONTHLY DATA'!$A103,'WEEKLY DATA'!$B$11:$B$14576,'MONTHLY DATA'!$B103)</f>
        <v>254</v>
      </c>
      <c r="BM103" s="78">
        <f>AVERAGEIFS('WEEKLY DATA'!BM$11:BM$14576,'WEEKLY DATA'!$A$11:$A$14576,'MONTHLY DATA'!$A103,'WEEKLY DATA'!$B$11:$B$14576,'MONTHLY DATA'!$B103)</f>
        <v>264</v>
      </c>
      <c r="BN103" s="78">
        <f>AVERAGEIFS('WEEKLY DATA'!BN$11:BN$14576,'WEEKLY DATA'!$A$11:$A$14576,'MONTHLY DATA'!$A103,'WEEKLY DATA'!$B$11:$B$14576,'MONTHLY DATA'!$B103)</f>
        <v>259</v>
      </c>
      <c r="BO103" s="154">
        <f t="shared" si="72"/>
        <v>3.8596491228070073E-2</v>
      </c>
      <c r="BP103" s="78">
        <f>AVERAGEIFS('WEEKLY DATA'!BP$11:BP$14576,'WEEKLY DATA'!$A$11:$A$14576,'MONTHLY DATA'!$A103,'WEEKLY DATA'!$B$11:$B$14576,'MONTHLY DATA'!$B103)</f>
        <v>318</v>
      </c>
      <c r="BQ103" s="78">
        <f>AVERAGEIFS('WEEKLY DATA'!BQ$11:BQ$14576,'WEEKLY DATA'!$A$11:$A$14576,'MONTHLY DATA'!$A103,'WEEKLY DATA'!$B$11:$B$14576,'MONTHLY DATA'!$B103)</f>
        <v>328</v>
      </c>
      <c r="BR103" s="78">
        <f>AVERAGEIFS('WEEKLY DATA'!BR$11:BR$14576,'WEEKLY DATA'!$A$11:$A$14576,'MONTHLY DATA'!$A103,'WEEKLY DATA'!$B$11:$B$14576,'MONTHLY DATA'!$B103)</f>
        <v>323</v>
      </c>
      <c r="BS103" s="154">
        <f t="shared" si="73"/>
        <v>3.9839034205231494E-2</v>
      </c>
      <c r="BT103" s="78">
        <f>AVERAGEIFS('WEEKLY DATA'!BT$11:BT$14576,'WEEKLY DATA'!$A$11:$A$14576,'MONTHLY DATA'!$A103,'WEEKLY DATA'!$B$11:$B$14576,'MONTHLY DATA'!$B103)</f>
        <v>288.5</v>
      </c>
      <c r="BU103" s="78">
        <f>AVERAGEIFS('WEEKLY DATA'!BU$11:BU$14576,'WEEKLY DATA'!$A$11:$A$14576,'MONTHLY DATA'!$A103,'WEEKLY DATA'!$B$11:$B$14576,'MONTHLY DATA'!$B103)</f>
        <v>298.5</v>
      </c>
      <c r="BV103" s="78">
        <f>AVERAGEIFS('WEEKLY DATA'!BV$11:BV$14576,'WEEKLY DATA'!$A$11:$A$14576,'MONTHLY DATA'!$A103,'WEEKLY DATA'!$B$11:$B$14576,'MONTHLY DATA'!$B103)</f>
        <v>293.5</v>
      </c>
      <c r="BW103" s="154">
        <f t="shared" si="74"/>
        <v>3.2087912087912063E-2</v>
      </c>
      <c r="BX103" s="78">
        <f>AVERAGEIFS('WEEKLY DATA'!BX$11:BX$14576,'WEEKLY DATA'!$A$11:$A$14576,'MONTHLY DATA'!$A103,'WEEKLY DATA'!$B$11:$B$14576,'MONTHLY DATA'!$B103)</f>
        <v>330</v>
      </c>
      <c r="BY103" s="78">
        <f>AVERAGEIFS('WEEKLY DATA'!BY$11:BY$14576,'WEEKLY DATA'!$A$11:$A$14576,'MONTHLY DATA'!$A103,'WEEKLY DATA'!$B$11:$B$14576,'MONTHLY DATA'!$B103)</f>
        <v>340</v>
      </c>
      <c r="BZ103" s="78">
        <f>AVERAGEIFS('WEEKLY DATA'!BZ$11:BZ$14576,'WEEKLY DATA'!$A$11:$A$14576,'MONTHLY DATA'!$A103,'WEEKLY DATA'!$B$11:$B$14576,'MONTHLY DATA'!$B103)</f>
        <v>335</v>
      </c>
      <c r="CA103" s="154">
        <f t="shared" si="75"/>
        <v>9.4161958568739212E-3</v>
      </c>
      <c r="CB103" s="78">
        <f>AVERAGEIFS('WEEKLY DATA'!CB$11:CB$14576,'WEEKLY DATA'!$A$11:$A$14576,'MONTHLY DATA'!$A103,'WEEKLY DATA'!$B$11:$B$14576,'MONTHLY DATA'!$B103)</f>
        <v>420</v>
      </c>
      <c r="CC103" s="78">
        <f>AVERAGEIFS('WEEKLY DATA'!CC$11:CC$14576,'WEEKLY DATA'!$A$11:$A$14576,'MONTHLY DATA'!$A103,'WEEKLY DATA'!$B$11:$B$14576,'MONTHLY DATA'!$B103)</f>
        <v>430</v>
      </c>
      <c r="CD103" s="78">
        <f>AVERAGEIFS('WEEKLY DATA'!CD$11:CD$14576,'WEEKLY DATA'!$A$11:$A$14576,'MONTHLY DATA'!$A103,'WEEKLY DATA'!$B$11:$B$14576,'MONTHLY DATA'!$B103)</f>
        <v>425</v>
      </c>
      <c r="CE103" s="154">
        <f t="shared" si="76"/>
        <v>-4.3923865300146137E-3</v>
      </c>
      <c r="CF103" s="78">
        <f>AVERAGEIFS('WEEKLY DATA'!CF$11:CF$14576,'WEEKLY DATA'!$A$11:$A$14576,'MONTHLY DATA'!$A103,'WEEKLY DATA'!$B$11:$B$14576,'MONTHLY DATA'!$B103)</f>
        <v>247</v>
      </c>
      <c r="CG103" s="78">
        <f>AVERAGEIFS('WEEKLY DATA'!CG$11:CG$14576,'WEEKLY DATA'!$A$11:$A$14576,'MONTHLY DATA'!$A103,'WEEKLY DATA'!$B$11:$B$14576,'MONTHLY DATA'!$B103)</f>
        <v>257</v>
      </c>
      <c r="CH103" s="78">
        <f>AVERAGEIFS('WEEKLY DATA'!CH$11:CH$14576,'WEEKLY DATA'!$A$11:$A$14576,'MONTHLY DATA'!$A103,'WEEKLY DATA'!$B$11:$B$14576,'MONTHLY DATA'!$B103)</f>
        <v>252</v>
      </c>
      <c r="CI103" s="154">
        <f t="shared" si="77"/>
        <v>1.8181818181818077E-2</v>
      </c>
      <c r="CJ103" s="78">
        <f>AVERAGEIFS('WEEKLY DATA'!CJ$11:CJ$14576,'WEEKLY DATA'!$A$11:$A$14576,'MONTHLY DATA'!$A103,'WEEKLY DATA'!$B$11:$B$14576,'MONTHLY DATA'!$B103)</f>
        <v>233.5</v>
      </c>
      <c r="CK103" s="78">
        <f>AVERAGEIFS('WEEKLY DATA'!CK$11:CK$14576,'WEEKLY DATA'!$A$11:$A$14576,'MONTHLY DATA'!$A103,'WEEKLY DATA'!$B$11:$B$14576,'MONTHLY DATA'!$B103)</f>
        <v>243.5</v>
      </c>
      <c r="CL103" s="78">
        <f>AVERAGEIFS('WEEKLY DATA'!CL$11:CL$14576,'WEEKLY DATA'!$A$11:$A$14576,'MONTHLY DATA'!$A103,'WEEKLY DATA'!$B$11:$B$14576,'MONTHLY DATA'!$B103)</f>
        <v>238.5</v>
      </c>
      <c r="CM103" s="154">
        <f t="shared" si="78"/>
        <v>3.1351351351351253E-2</v>
      </c>
      <c r="CN103" s="78">
        <f>AVERAGEIFS('WEEKLY DATA'!CN$11:CN$14576,'WEEKLY DATA'!$A$11:$A$14576,'MONTHLY DATA'!$A103,'WEEKLY DATA'!$B$11:$B$14576,'MONTHLY DATA'!$B103)</f>
        <v>270</v>
      </c>
      <c r="CO103" s="78">
        <f>AVERAGEIFS('WEEKLY DATA'!CO$11:CO$14576,'WEEKLY DATA'!$A$11:$A$14576,'MONTHLY DATA'!$A103,'WEEKLY DATA'!$B$11:$B$14576,'MONTHLY DATA'!$B103)</f>
        <v>280</v>
      </c>
      <c r="CP103" s="78">
        <f>AVERAGEIFS('WEEKLY DATA'!CP$11:CP$14576,'WEEKLY DATA'!$A$11:$A$14576,'MONTHLY DATA'!$A103,'WEEKLY DATA'!$B$11:$B$14576,'MONTHLY DATA'!$B103)</f>
        <v>275</v>
      </c>
      <c r="CQ103" s="154">
        <f t="shared" si="79"/>
        <v>1.1494252873563315E-2</v>
      </c>
      <c r="CR103" s="78">
        <f>AVERAGEIFS('WEEKLY DATA'!CR$11:CR$14576,'WEEKLY DATA'!$A$11:$A$14576,'MONTHLY DATA'!$A103,'WEEKLY DATA'!$B$11:$B$14576,'MONTHLY DATA'!$B103)</f>
        <v>390</v>
      </c>
      <c r="CS103" s="78">
        <f>AVERAGEIFS('WEEKLY DATA'!CS$11:CS$14576,'WEEKLY DATA'!$A$11:$A$14576,'MONTHLY DATA'!$A103,'WEEKLY DATA'!$B$11:$B$14576,'MONTHLY DATA'!$B103)</f>
        <v>400</v>
      </c>
      <c r="CT103" s="78">
        <f>AVERAGEIFS('WEEKLY DATA'!CT$11:CT$14576,'WEEKLY DATA'!$A$11:$A$14576,'MONTHLY DATA'!$A103,'WEEKLY DATA'!$B$11:$B$14576,'MONTHLY DATA'!$B103)</f>
        <v>395</v>
      </c>
      <c r="CU103" s="154">
        <f t="shared" si="80"/>
        <v>-4.7244094488189115E-3</v>
      </c>
      <c r="CV103" s="169">
        <f>AVERAGEIFS('WEEKLY DATA'!CV$11:CV$14576,'WEEKLY DATA'!$A$11:$A$14576,'MONTHLY DATA'!$A103,'WEEKLY DATA'!$B$11:$B$14576,'MONTHLY DATA'!$B103)</f>
        <v>287</v>
      </c>
      <c r="CW103" s="78">
        <f>AVERAGEIFS('WEEKLY DATA'!CW$11:CW$14576,'WEEKLY DATA'!$A$11:$A$14576,'MONTHLY DATA'!$A103,'WEEKLY DATA'!$B$11:$B$14576,'MONTHLY DATA'!$B103)</f>
        <v>297</v>
      </c>
      <c r="CX103" s="78">
        <f>AVERAGEIFS('WEEKLY DATA'!CX$11:CX$14576,'WEEKLY DATA'!$A$11:$A$14576,'MONTHLY DATA'!$A103,'WEEKLY DATA'!$B$11:$B$14576,'MONTHLY DATA'!$B103)</f>
        <v>292</v>
      </c>
      <c r="CY103" s="154">
        <f t="shared" si="81"/>
        <v>9.0712742980560979E-3</v>
      </c>
      <c r="CZ103" s="169">
        <f>AVERAGEIFS('WEEKLY DATA'!CZ$11:CZ$14576,'WEEKLY DATA'!$A$11:$A$14576,'MONTHLY DATA'!$A103,'WEEKLY DATA'!$B$11:$B$14576,'MONTHLY DATA'!$B103)</f>
        <v>274.5</v>
      </c>
      <c r="DA103" s="78">
        <f>AVERAGEIFS('WEEKLY DATA'!DA$11:DA$14576,'WEEKLY DATA'!$A$11:$A$14576,'MONTHLY DATA'!$A103,'WEEKLY DATA'!$B$11:$B$14576,'MONTHLY DATA'!$B103)</f>
        <v>284.5</v>
      </c>
      <c r="DB103" s="78">
        <f>AVERAGEIFS('WEEKLY DATA'!DB$11:DB$14576,'WEEKLY DATA'!$A$11:$A$14576,'MONTHLY DATA'!$A103,'WEEKLY DATA'!$B$11:$B$14576,'MONTHLY DATA'!$B103)</f>
        <v>279.5</v>
      </c>
      <c r="DC103" s="154">
        <f t="shared" si="82"/>
        <v>1.8678815489749478E-2</v>
      </c>
      <c r="DD103" s="78">
        <f>AVERAGEIFS('WEEKLY DATA'!DD$11:DD$14576,'WEEKLY DATA'!$A$11:$A$14576,'MONTHLY DATA'!$A103,'WEEKLY DATA'!$B$11:$B$14576,'MONTHLY DATA'!$B103)</f>
        <v>320</v>
      </c>
      <c r="DE103" s="78">
        <f>AVERAGEIFS('WEEKLY DATA'!DE$11:DE$14576,'WEEKLY DATA'!$A$11:$A$14576,'MONTHLY DATA'!$A103,'WEEKLY DATA'!$B$11:$B$14576,'MONTHLY DATA'!$B103)</f>
        <v>330</v>
      </c>
      <c r="DF103" s="78">
        <f>AVERAGEIFS('WEEKLY DATA'!DF$11:DF$14576,'WEEKLY DATA'!$A$11:$A$14576,'MONTHLY DATA'!$A103,'WEEKLY DATA'!$B$11:$B$14576,'MONTHLY DATA'!$B103)</f>
        <v>325</v>
      </c>
      <c r="DG103" s="154">
        <f t="shared" si="83"/>
        <v>9.7087378640776656E-3</v>
      </c>
      <c r="DH103" s="78">
        <f>AVERAGEIFS('WEEKLY DATA'!DH$11:DH$14576,'WEEKLY DATA'!$A$11:$A$14576,'MONTHLY DATA'!$A103,'WEEKLY DATA'!$B$11:$B$14576,'MONTHLY DATA'!$B103)</f>
        <v>409</v>
      </c>
      <c r="DI103" s="78">
        <f>AVERAGEIFS('WEEKLY DATA'!DI$11:DI$14576,'WEEKLY DATA'!$A$11:$A$14576,'MONTHLY DATA'!$A103,'WEEKLY DATA'!$B$11:$B$14576,'MONTHLY DATA'!$B103)</f>
        <v>419</v>
      </c>
      <c r="DJ103" s="78">
        <f>AVERAGEIFS('WEEKLY DATA'!DJ$11:DJ$14576,'WEEKLY DATA'!$A$11:$A$14576,'MONTHLY DATA'!$A103,'WEEKLY DATA'!$B$11:$B$14576,'MONTHLY DATA'!$B103)</f>
        <v>414</v>
      </c>
      <c r="DK103" s="154">
        <f t="shared" si="84"/>
        <v>9.7560975609756184E-3</v>
      </c>
      <c r="DL103" s="169">
        <f>AVERAGEIFS('WEEKLY DATA'!DL$11:DL$14576,'WEEKLY DATA'!$A$11:$A$14576,'MONTHLY DATA'!$A103,'WEEKLY DATA'!$B$11:$B$14576,'MONTHLY DATA'!$B103)</f>
        <v>252</v>
      </c>
      <c r="DM103" s="78">
        <f>AVERAGEIFS('WEEKLY DATA'!DM$11:DM$14576,'WEEKLY DATA'!$A$11:$A$14576,'MONTHLY DATA'!$A103,'WEEKLY DATA'!$B$11:$B$14576,'MONTHLY DATA'!$B103)</f>
        <v>262</v>
      </c>
      <c r="DN103" s="78">
        <f>AVERAGEIFS('WEEKLY DATA'!DN$11:DN$14576,'WEEKLY DATA'!$A$11:$A$14576,'MONTHLY DATA'!$A103,'WEEKLY DATA'!$B$11:$B$14576,'MONTHLY DATA'!$B103)</f>
        <v>257</v>
      </c>
      <c r="DO103" s="154">
        <f t="shared" si="85"/>
        <v>1.0319410319410416E-2</v>
      </c>
      <c r="DP103" s="78">
        <f>AVERAGEIFS('WEEKLY DATA'!DP$11:DP$14576,'WEEKLY DATA'!$A$11:$A$14576,'MONTHLY DATA'!$A103,'WEEKLY DATA'!$B$11:$B$14576,'MONTHLY DATA'!$B103)</f>
        <v>239.5</v>
      </c>
      <c r="DQ103" s="78">
        <f>AVERAGEIFS('WEEKLY DATA'!DQ$11:DQ$14576,'WEEKLY DATA'!$A$11:$A$14576,'MONTHLY DATA'!$A103,'WEEKLY DATA'!$B$11:$B$14576,'MONTHLY DATA'!$B103)</f>
        <v>249.5</v>
      </c>
      <c r="DR103" s="78">
        <f>AVERAGEIFS('WEEKLY DATA'!DR$11:DR$14576,'WEEKLY DATA'!$A$11:$A$14576,'MONTHLY DATA'!$A103,'WEEKLY DATA'!$B$11:$B$14576,'MONTHLY DATA'!$B103)</f>
        <v>244.5</v>
      </c>
      <c r="DS103" s="154">
        <f t="shared" si="86"/>
        <v>2.1409921671018184E-2</v>
      </c>
      <c r="DT103" s="78">
        <f>AVERAGEIFS('WEEKLY DATA'!DT$11:DT$14576,'WEEKLY DATA'!$A$11:$A$14576,'MONTHLY DATA'!$A103,'WEEKLY DATA'!$B$11:$B$14576,'MONTHLY DATA'!$B103)</f>
        <v>330</v>
      </c>
      <c r="DU103" s="78">
        <f>AVERAGEIFS('WEEKLY DATA'!DU$11:DU$14576,'WEEKLY DATA'!$A$11:$A$14576,'MONTHLY DATA'!$A103,'WEEKLY DATA'!$B$11:$B$14576,'MONTHLY DATA'!$B103)</f>
        <v>340</v>
      </c>
      <c r="DV103" s="78">
        <f>AVERAGEIFS('WEEKLY DATA'!DV$11:DV$14576,'WEEKLY DATA'!$A$11:$A$14576,'MONTHLY DATA'!$A103,'WEEKLY DATA'!$B$11:$B$14576,'MONTHLY DATA'!$B103)</f>
        <v>335</v>
      </c>
      <c r="DW103" s="154">
        <f t="shared" si="87"/>
        <v>9.4161958568739212E-3</v>
      </c>
      <c r="DX103" s="78">
        <f>AVERAGEIFS('WEEKLY DATA'!DX$11:DX$14576,'WEEKLY DATA'!$A$11:$A$14576,'MONTHLY DATA'!$A103,'WEEKLY DATA'!$B$11:$B$14576,'MONTHLY DATA'!$B103)</f>
        <v>419</v>
      </c>
      <c r="DY103" s="78">
        <f>AVERAGEIFS('WEEKLY DATA'!DY$11:DY$14576,'WEEKLY DATA'!$A$11:$A$14576,'MONTHLY DATA'!$A103,'WEEKLY DATA'!$B$11:$B$14576,'MONTHLY DATA'!$B103)</f>
        <v>429</v>
      </c>
      <c r="DZ103" s="78">
        <f>AVERAGEIFS('WEEKLY DATA'!DZ$11:DZ$14576,'WEEKLY DATA'!$A$11:$A$14576,'MONTHLY DATA'!$A103,'WEEKLY DATA'!$B$11:$B$14576,'MONTHLY DATA'!$B103)</f>
        <v>424</v>
      </c>
      <c r="EA103" s="154">
        <f t="shared" si="88"/>
        <v>9.52380952380949E-3</v>
      </c>
      <c r="EB103" s="78">
        <f>AVERAGEIFS('WEEKLY DATA'!EB$11:EB$14576,'WEEKLY DATA'!$A$11:$A$14576,'MONTHLY DATA'!$A103,'WEEKLY DATA'!$B$11:$B$14576,'MONTHLY DATA'!$B103)</f>
        <v>240.5</v>
      </c>
      <c r="EC103" s="78">
        <f>AVERAGEIFS('WEEKLY DATA'!EC$11:EC$14576,'WEEKLY DATA'!$A$11:$A$14576,'MONTHLY DATA'!$A103,'WEEKLY DATA'!$B$11:$B$14576,'MONTHLY DATA'!$B103)</f>
        <v>250.5</v>
      </c>
      <c r="ED103" s="78">
        <f>AVERAGEIFS('WEEKLY DATA'!ED$11:ED$14576,'WEEKLY DATA'!$A$11:$A$14576,'MONTHLY DATA'!$A103,'WEEKLY DATA'!$B$11:$B$14576,'MONTHLY DATA'!$B103)</f>
        <v>245.5</v>
      </c>
      <c r="EE103" s="154">
        <f t="shared" si="89"/>
        <v>1.7616580310880758E-2</v>
      </c>
      <c r="EF103" s="169">
        <f>AVERAGEIFS('WEEKLY DATA'!EF$11:EF$14576,'WEEKLY DATA'!$A$11:$A$14576,'MONTHLY DATA'!$A103,'WEEKLY DATA'!$B$11:$B$14576,'MONTHLY DATA'!$B103)</f>
        <v>225</v>
      </c>
      <c r="EG103" s="78">
        <f>AVERAGEIFS('WEEKLY DATA'!EG$11:EG$14576,'WEEKLY DATA'!$A$11:$A$14576,'MONTHLY DATA'!$A103,'WEEKLY DATA'!$B$11:$B$14576,'MONTHLY DATA'!$B103)</f>
        <v>235</v>
      </c>
      <c r="EH103" s="78">
        <f>AVERAGEIFS('WEEKLY DATA'!EH$11:EH$14576,'WEEKLY DATA'!$A$11:$A$14576,'MONTHLY DATA'!$A103,'WEEKLY DATA'!$B$11:$B$14576,'MONTHLY DATA'!$B103)</f>
        <v>230</v>
      </c>
      <c r="EI103" s="154">
        <f t="shared" si="90"/>
        <v>2.5069637883008422E-2</v>
      </c>
      <c r="EJ103" s="78">
        <f>AVERAGEIFS('WEEKLY DATA'!EJ$11:EJ$14576,'WEEKLY DATA'!$A$11:$A$14576,'MONTHLY DATA'!$A103,'WEEKLY DATA'!$B$11:$B$14576,'MONTHLY DATA'!$B103)</f>
        <v>350</v>
      </c>
      <c r="EK103" s="78">
        <f>AVERAGEIFS('WEEKLY DATA'!EK$11:EK$14576,'WEEKLY DATA'!$A$11:$A$14576,'MONTHLY DATA'!$A103,'WEEKLY DATA'!$B$11:$B$14576,'MONTHLY DATA'!$B103)</f>
        <v>360</v>
      </c>
      <c r="EL103" s="78">
        <f>AVERAGEIFS('WEEKLY DATA'!EL$11:EL$14576,'WEEKLY DATA'!$A$11:$A$14576,'MONTHLY DATA'!$A103,'WEEKLY DATA'!$B$11:$B$14576,'MONTHLY DATA'!$B103)</f>
        <v>355</v>
      </c>
      <c r="EM103" s="154">
        <f t="shared" si="91"/>
        <v>8.8809946714032417E-3</v>
      </c>
      <c r="EN103" s="78">
        <f>AVERAGEIFS('WEEKLY DATA'!EN$11:EN$14576,'WEEKLY DATA'!$A$11:$A$14576,'MONTHLY DATA'!$A103,'WEEKLY DATA'!$B$11:$B$14576,'MONTHLY DATA'!$B103)</f>
        <v>444</v>
      </c>
      <c r="EO103" s="78">
        <f>AVERAGEIFS('WEEKLY DATA'!EO$11:EO$14576,'WEEKLY DATA'!$A$11:$A$14576,'MONTHLY DATA'!$A103,'WEEKLY DATA'!$B$11:$B$14576,'MONTHLY DATA'!$B103)</f>
        <v>454</v>
      </c>
      <c r="EP103" s="78">
        <f>AVERAGEIFS('WEEKLY DATA'!EP$11:EP$14576,'WEEKLY DATA'!$A$11:$A$14576,'MONTHLY DATA'!$A103,'WEEKLY DATA'!$B$11:$B$14576,'MONTHLY DATA'!$B103)</f>
        <v>449</v>
      </c>
      <c r="EQ103" s="154">
        <f t="shared" si="92"/>
        <v>8.9887640449437534E-3</v>
      </c>
      <c r="ER103" s="78">
        <f>AVERAGEIFS('WEEKLY DATA'!ER$11:ER$14576,'WEEKLY DATA'!$A$11:$A$14576,'MONTHLY DATA'!$A103,'WEEKLY DATA'!$B$11:$B$14576,'MONTHLY DATA'!$B103)</f>
        <v>235.5</v>
      </c>
      <c r="ES103" s="78">
        <f>AVERAGEIFS('WEEKLY DATA'!ES$11:ES$14576,'WEEKLY DATA'!$A$11:$A$14576,'MONTHLY DATA'!$A103,'WEEKLY DATA'!$B$11:$B$14576,'MONTHLY DATA'!$B103)</f>
        <v>245.5</v>
      </c>
      <c r="ET103" s="78">
        <f>AVERAGEIFS('WEEKLY DATA'!ET$11:ET$14576,'WEEKLY DATA'!$A$11:$A$14576,'MONTHLY DATA'!$A103,'WEEKLY DATA'!$B$11:$B$14576,'MONTHLY DATA'!$B103)</f>
        <v>240.5</v>
      </c>
      <c r="EU103" s="154">
        <f t="shared" si="93"/>
        <v>-2.3350253807106647E-2</v>
      </c>
      <c r="EV103" s="78">
        <f>AVERAGEIFS('WEEKLY DATA'!EV$11:EV$14576,'WEEKLY DATA'!$A$11:$A$14576,'MONTHLY DATA'!$A103,'WEEKLY DATA'!$B$11:$B$14576,'MONTHLY DATA'!$B103)</f>
        <v>223</v>
      </c>
      <c r="EW103" s="78">
        <f>AVERAGEIFS('WEEKLY DATA'!EW$11:EW$14576,'WEEKLY DATA'!$A$11:$A$14576,'MONTHLY DATA'!$A103,'WEEKLY DATA'!$B$11:$B$14576,'MONTHLY DATA'!$B103)</f>
        <v>233</v>
      </c>
      <c r="EX103" s="78">
        <f>AVERAGEIFS('WEEKLY DATA'!EX$11:EX$14576,'WEEKLY DATA'!$A$11:$A$14576,'MONTHLY DATA'!$A103,'WEEKLY DATA'!$B$11:$B$14576,'MONTHLY DATA'!$B103)</f>
        <v>228</v>
      </c>
      <c r="EY103" s="154">
        <f t="shared" si="94"/>
        <v>4.9586776859504855E-3</v>
      </c>
      <c r="EZ103" s="78">
        <f>AVERAGEIFS('WEEKLY DATA'!EZ$11:EZ$14576,'WEEKLY DATA'!$A$11:$A$14576,'MONTHLY DATA'!$A103,'WEEKLY DATA'!$B$11:$B$14576,'MONTHLY DATA'!$B103)</f>
        <v>335</v>
      </c>
      <c r="FA103" s="78">
        <f>AVERAGEIFS('WEEKLY DATA'!FA$11:FA$14576,'WEEKLY DATA'!$A$11:$A$14576,'MONTHLY DATA'!$A103,'WEEKLY DATA'!$B$11:$B$14576,'MONTHLY DATA'!$B103)</f>
        <v>345</v>
      </c>
      <c r="FB103" s="78">
        <f>AVERAGEIFS('WEEKLY DATA'!FB$11:FB$14576,'WEEKLY DATA'!$A$11:$A$14576,'MONTHLY DATA'!$A103,'WEEKLY DATA'!$B$11:$B$14576,'MONTHLY DATA'!$B103)</f>
        <v>340</v>
      </c>
      <c r="FC103" s="154">
        <f t="shared" si="95"/>
        <v>9.27643784786647E-3</v>
      </c>
      <c r="FD103" s="78">
        <f>AVERAGEIFS('WEEKLY DATA'!FD$11:FD$14576,'WEEKLY DATA'!$A$11:$A$14576,'MONTHLY DATA'!$A103,'WEEKLY DATA'!$B$11:$B$14576,'MONTHLY DATA'!$B103)</f>
        <v>450</v>
      </c>
      <c r="FE103" s="78">
        <f>AVERAGEIFS('WEEKLY DATA'!FE$11:FE$14576,'WEEKLY DATA'!$A$11:$A$14576,'MONTHLY DATA'!$A103,'WEEKLY DATA'!$B$11:$B$14576,'MONTHLY DATA'!$B103)</f>
        <v>460</v>
      </c>
      <c r="FF103" s="78">
        <f>AVERAGEIFS('WEEKLY DATA'!FF$11:FF$14576,'WEEKLY DATA'!$A$11:$A$14576,'MONTHLY DATA'!$A103,'WEEKLY DATA'!$B$11:$B$14576,'MONTHLY DATA'!$B103)</f>
        <v>455</v>
      </c>
      <c r="FG103" s="154">
        <f t="shared" si="96"/>
        <v>0</v>
      </c>
      <c r="FH103" s="78">
        <f>AVERAGEIFS('WEEKLY DATA'!FH$11:FH$14576,'WEEKLY DATA'!$A$11:$A$14576,'MONTHLY DATA'!$A103,'WEEKLY DATA'!$B$11:$B$14576,'MONTHLY DATA'!$B103)</f>
        <v>281.5</v>
      </c>
      <c r="FI103" s="78">
        <f>AVERAGEIFS('WEEKLY DATA'!FI$11:FI$14576,'WEEKLY DATA'!$A$11:$A$14576,'MONTHLY DATA'!$A103,'WEEKLY DATA'!$B$11:$B$14576,'MONTHLY DATA'!$B103)</f>
        <v>291.5</v>
      </c>
      <c r="FJ103" s="78">
        <f>AVERAGEIFS('WEEKLY DATA'!FJ$11:FJ$14576,'WEEKLY DATA'!$A$11:$A$14576,'MONTHLY DATA'!$A103,'WEEKLY DATA'!$B$11:$B$14576,'MONTHLY DATA'!$B103)</f>
        <v>286.5</v>
      </c>
      <c r="FK103" s="154">
        <f t="shared" si="97"/>
        <v>-4.3006263048016691E-2</v>
      </c>
      <c r="FL103" s="169">
        <f>AVERAGEIFS('WEEKLY DATA'!FL$11:FL$14576,'WEEKLY DATA'!$A$11:$A$14576,'MONTHLY DATA'!$A103,'WEEKLY DATA'!$B$11:$B$14576,'MONTHLY DATA'!$B103)</f>
        <v>259.5</v>
      </c>
      <c r="FM103" s="78">
        <f>AVERAGEIFS('WEEKLY DATA'!FM$11:FM$14576,'WEEKLY DATA'!$A$11:$A$14576,'MONTHLY DATA'!$A103,'WEEKLY DATA'!$B$11:$B$14576,'MONTHLY DATA'!$B103)</f>
        <v>269.5</v>
      </c>
      <c r="FN103" s="78">
        <f>AVERAGEIFS('WEEKLY DATA'!FN$11:FN$14576,'WEEKLY DATA'!$A$11:$A$14576,'MONTHLY DATA'!$A103,'WEEKLY DATA'!$B$11:$B$14576,'MONTHLY DATA'!$B103)</f>
        <v>264.5</v>
      </c>
      <c r="FO103" s="154">
        <f t="shared" si="98"/>
        <v>-1.1214953271028061E-2</v>
      </c>
      <c r="FP103" s="78">
        <f>AVERAGEIFS('WEEKLY DATA'!FP$11:FP$14576,'WEEKLY DATA'!$A$11:$A$14576,'MONTHLY DATA'!$A103,'WEEKLY DATA'!$B$11:$B$14576,'MONTHLY DATA'!$B103)</f>
        <v>298</v>
      </c>
      <c r="FQ103" s="78">
        <f>AVERAGEIFS('WEEKLY DATA'!FQ$11:FQ$14576,'WEEKLY DATA'!$A$11:$A$14576,'MONTHLY DATA'!$A103,'WEEKLY DATA'!$B$11:$B$14576,'MONTHLY DATA'!$B103)</f>
        <v>308</v>
      </c>
      <c r="FR103" s="78">
        <f>AVERAGEIFS('WEEKLY DATA'!FR$11:FR$14576,'WEEKLY DATA'!$A$11:$A$14576,'MONTHLY DATA'!$A103,'WEEKLY DATA'!$B$11:$B$14576,'MONTHLY DATA'!$B103)</f>
        <v>303</v>
      </c>
      <c r="FS103" s="154">
        <f t="shared" si="99"/>
        <v>-9.888475836431232E-2</v>
      </c>
      <c r="FT103" s="78">
        <f>AVERAGEIFS('WEEKLY DATA'!FT$11:FT$14576,'WEEKLY DATA'!$A$11:$A$14576,'MONTHLY DATA'!$A103,'WEEKLY DATA'!$B$11:$B$14576,'MONTHLY DATA'!$B103)</f>
        <v>252.5</v>
      </c>
      <c r="FU103" s="78">
        <f>AVERAGEIFS('WEEKLY DATA'!FU$11:FU$14576,'WEEKLY DATA'!$A$11:$A$14576,'MONTHLY DATA'!$A103,'WEEKLY DATA'!$B$11:$B$14576,'MONTHLY DATA'!$B103)</f>
        <v>262.5</v>
      </c>
      <c r="FV103" s="78">
        <f>AVERAGEIFS('WEEKLY DATA'!FV$11:FV$14576,'WEEKLY DATA'!$A$11:$A$14576,'MONTHLY DATA'!$A103,'WEEKLY DATA'!$B$11:$B$14576,'MONTHLY DATA'!$B103)</f>
        <v>257.5</v>
      </c>
      <c r="FW103" s="154">
        <f t="shared" si="100"/>
        <v>3.2581453634085156E-2</v>
      </c>
      <c r="FX103" s="78">
        <f>AVERAGEIFS('WEEKLY DATA'!FX$11:FX$14576,'WEEKLY DATA'!$A$11:$A$14576,'MONTHLY DATA'!$A103,'WEEKLY DATA'!$B$11:$B$14576,'MONTHLY DATA'!$B103)</f>
        <v>170</v>
      </c>
      <c r="FY103" s="78">
        <f>AVERAGEIFS('WEEKLY DATA'!FY$11:FY$14576,'WEEKLY DATA'!$A$11:$A$14576,'MONTHLY DATA'!$A103,'WEEKLY DATA'!$B$11:$B$14576,'MONTHLY DATA'!$B103)</f>
        <v>180</v>
      </c>
      <c r="FZ103" s="78">
        <f>AVERAGEIFS('WEEKLY DATA'!FZ$11:FZ$14576,'WEEKLY DATA'!$A$11:$A$14576,'MONTHLY DATA'!$A103,'WEEKLY DATA'!$B$11:$B$14576,'MONTHLY DATA'!$B103)</f>
        <v>175</v>
      </c>
      <c r="GA103" s="154">
        <f t="shared" si="101"/>
        <v>-4.1095890410958957E-2</v>
      </c>
      <c r="GB103" s="78">
        <f>AVERAGEIFS('WEEKLY DATA'!GB$11:GB$14576,'WEEKLY DATA'!$A$11:$A$14576,'MONTHLY DATA'!$A103,'WEEKLY DATA'!$B$11:$B$14576,'MONTHLY DATA'!$B103)</f>
        <v>314</v>
      </c>
      <c r="GC103" s="78">
        <f>AVERAGEIFS('WEEKLY DATA'!GC$11:GC$14576,'WEEKLY DATA'!$A$11:$A$14576,'MONTHLY DATA'!$A103,'WEEKLY DATA'!$B$11:$B$14576,'MONTHLY DATA'!$B103)</f>
        <v>324</v>
      </c>
      <c r="GD103" s="78">
        <f>AVERAGEIFS('WEEKLY DATA'!GD$11:GD$14576,'WEEKLY DATA'!$A$11:$A$14576,'MONTHLY DATA'!$A103,'WEEKLY DATA'!$B$11:$B$14576,'MONTHLY DATA'!$B103)</f>
        <v>319</v>
      </c>
      <c r="GE103" s="154">
        <f t="shared" si="102"/>
        <v>-1.1741682974559797E-3</v>
      </c>
      <c r="GF103" s="169">
        <f>AVERAGEIFS('WEEKLY DATA'!GF$11:GF$14576,'WEEKLY DATA'!$A$11:$A$14576,'MONTHLY DATA'!$A103,'WEEKLY DATA'!$B$11:$B$14576,'MONTHLY DATA'!$B103)</f>
        <v>306.5</v>
      </c>
      <c r="GG103" s="78">
        <f>AVERAGEIFS('WEEKLY DATA'!GG$11:GG$14576,'WEEKLY DATA'!$A$11:$A$14576,'MONTHLY DATA'!$A103,'WEEKLY DATA'!$B$11:$B$14576,'MONTHLY DATA'!$B103)</f>
        <v>316.5</v>
      </c>
      <c r="GH103" s="78">
        <f>AVERAGEIFS('WEEKLY DATA'!GH$11:GH$14576,'WEEKLY DATA'!$A$11:$A$14576,'MONTHLY DATA'!$A103,'WEEKLY DATA'!$B$11:$B$14576,'MONTHLY DATA'!$B103)</f>
        <v>311.5</v>
      </c>
      <c r="GI103" s="154">
        <f t="shared" si="103"/>
        <v>6.8686868686869129E-3</v>
      </c>
      <c r="GJ103" s="78">
        <f>AVERAGEIFS('WEEKLY DATA'!GJ$11:GJ$14576,'WEEKLY DATA'!$A$11:$A$14576,'MONTHLY DATA'!$A103,'WEEKLY DATA'!$B$11:$B$14576,'MONTHLY DATA'!$B103)</f>
        <v>350</v>
      </c>
      <c r="GK103" s="78">
        <f>AVERAGEIFS('WEEKLY DATA'!GK$11:GK$14576,'WEEKLY DATA'!$A$11:$A$14576,'MONTHLY DATA'!$A103,'WEEKLY DATA'!$B$11:$B$14576,'MONTHLY DATA'!$B103)</f>
        <v>360</v>
      </c>
      <c r="GL103" s="78">
        <f>AVERAGEIFS('WEEKLY DATA'!GL$11:GL$14576,'WEEKLY DATA'!$A$11:$A$14576,'MONTHLY DATA'!$A103,'WEEKLY DATA'!$B$11:$B$14576,'MONTHLY DATA'!$B103)</f>
        <v>355</v>
      </c>
      <c r="GM103" s="154">
        <f t="shared" si="104"/>
        <v>8.8809946714032417E-3</v>
      </c>
      <c r="GN103" s="78">
        <f>AVERAGEIFS('WEEKLY DATA'!GN$11:GN$14576,'WEEKLY DATA'!$A$11:$A$14576,'MONTHLY DATA'!$A103,'WEEKLY DATA'!$B$11:$B$14576,'MONTHLY DATA'!$B103)</f>
        <v>449</v>
      </c>
      <c r="GO103" s="78">
        <f>AVERAGEIFS('WEEKLY DATA'!GO$11:GO$14576,'WEEKLY DATA'!$A$11:$A$14576,'MONTHLY DATA'!$A103,'WEEKLY DATA'!$B$11:$B$14576,'MONTHLY DATA'!$B103)</f>
        <v>459</v>
      </c>
      <c r="GP103" s="78">
        <f>AVERAGEIFS('WEEKLY DATA'!GP$11:GP$14576,'WEEKLY DATA'!$A$11:$A$14576,'MONTHLY DATA'!$A103,'WEEKLY DATA'!$B$11:$B$14576,'MONTHLY DATA'!$B103)</f>
        <v>454</v>
      </c>
      <c r="GQ103" s="154">
        <f t="shared" si="105"/>
        <v>8.8888888888889461E-3</v>
      </c>
      <c r="GR103" s="78"/>
    </row>
    <row r="104" spans="1:200" ht="15.75" x14ac:dyDescent="0.25">
      <c r="A104">
        <f t="shared" si="55"/>
        <v>10</v>
      </c>
      <c r="B104">
        <f t="shared" si="56"/>
        <v>2017</v>
      </c>
      <c r="C104" s="86">
        <v>43009</v>
      </c>
      <c r="D104" s="78">
        <f>AVERAGEIFS('WEEKLY DATA'!D$11:D$14576,'WEEKLY DATA'!$A$11:$A$14576,'MONTHLY DATA'!$A104,'WEEKLY DATA'!$B$11:$B$14576,'MONTHLY DATA'!$B104)</f>
        <v>350.625</v>
      </c>
      <c r="E104" s="78">
        <f>AVERAGEIFS('WEEKLY DATA'!E$11:E$14576,'WEEKLY DATA'!$A$11:$A$14576,'MONTHLY DATA'!$A104,'WEEKLY DATA'!$B$11:$B$14576,'MONTHLY DATA'!$B104)</f>
        <v>360.625</v>
      </c>
      <c r="F104" s="78">
        <f>AVERAGEIFS('WEEKLY DATA'!F$11:F$14576,'WEEKLY DATA'!$A$11:$A$14576,'MONTHLY DATA'!$A104,'WEEKLY DATA'!$B$11:$B$14576,'MONTHLY DATA'!$B104)</f>
        <v>355.625</v>
      </c>
      <c r="G104" s="154">
        <f t="shared" si="57"/>
        <v>-1.215277777777779E-2</v>
      </c>
      <c r="H104" s="169">
        <f>AVERAGEIFS('WEEKLY DATA'!H$11:H$14576,'WEEKLY DATA'!$A$11:$A$14576,'MONTHLY DATA'!$A104,'WEEKLY DATA'!$B$11:$B$14576,'MONTHLY DATA'!$B104)</f>
        <v>474.375</v>
      </c>
      <c r="I104" s="78">
        <f>AVERAGEIFS('WEEKLY DATA'!I$11:I$14576,'WEEKLY DATA'!$A$11:$A$14576,'MONTHLY DATA'!$A104,'WEEKLY DATA'!$B$11:$B$14576,'MONTHLY DATA'!$B104)</f>
        <v>484.375</v>
      </c>
      <c r="J104" s="78">
        <f>AVERAGEIFS('WEEKLY DATA'!J$11:J$14576,'WEEKLY DATA'!$A$11:$A$14576,'MONTHLY DATA'!$A104,'WEEKLY DATA'!$B$11:$B$14576,'MONTHLY DATA'!$B104)</f>
        <v>479.375</v>
      </c>
      <c r="K104" s="154">
        <f t="shared" si="58"/>
        <v>1.5625E-2</v>
      </c>
      <c r="L104" s="169">
        <f>AVERAGEIFS('WEEKLY DATA'!L$11:L$14576,'WEEKLY DATA'!$A$11:$A$14576,'MONTHLY DATA'!$A104,'WEEKLY DATA'!$B$11:$B$14576,'MONTHLY DATA'!$B104)</f>
        <v>409.375</v>
      </c>
      <c r="M104" s="78">
        <f>AVERAGEIFS('WEEKLY DATA'!M$11:M$14576,'WEEKLY DATA'!$A$11:$A$14576,'MONTHLY DATA'!$A104,'WEEKLY DATA'!$B$11:$B$14576,'MONTHLY DATA'!$B104)</f>
        <v>419.375</v>
      </c>
      <c r="N104" s="78">
        <f>AVERAGEIFS('WEEKLY DATA'!N$11:N$14576,'WEEKLY DATA'!$A$11:$A$14576,'MONTHLY DATA'!$A104,'WEEKLY DATA'!$B$11:$B$14576,'MONTHLY DATA'!$B104)</f>
        <v>414.375</v>
      </c>
      <c r="O104" s="154">
        <f t="shared" si="59"/>
        <v>2.314814814814814E-2</v>
      </c>
      <c r="P104" s="169">
        <f>AVERAGEIFS('WEEKLY DATA'!P$11:P$14576,'WEEKLY DATA'!$A$11:$A$14576,'MONTHLY DATA'!$A104,'WEEKLY DATA'!$B$11:$B$14576,'MONTHLY DATA'!$B104)</f>
        <v>305</v>
      </c>
      <c r="Q104" s="78">
        <f>AVERAGEIFS('WEEKLY DATA'!Q$11:Q$14576,'WEEKLY DATA'!$A$11:$A$14576,'MONTHLY DATA'!$A104,'WEEKLY DATA'!$B$11:$B$14576,'MONTHLY DATA'!$B104)</f>
        <v>315</v>
      </c>
      <c r="R104" s="78">
        <f>AVERAGEIFS('WEEKLY DATA'!R$11:R$14576,'WEEKLY DATA'!$A$11:$A$14576,'MONTHLY DATA'!$A104,'WEEKLY DATA'!$B$11:$B$14576,'MONTHLY DATA'!$B104)</f>
        <v>310</v>
      </c>
      <c r="S104" s="154">
        <f t="shared" si="60"/>
        <v>-1.8987341772151889E-2</v>
      </c>
      <c r="T104" s="169">
        <f>AVERAGEIFS('WEEKLY DATA'!T$11:T$14576,'WEEKLY DATA'!$A$11:$A$14576,'MONTHLY DATA'!$A104,'WEEKLY DATA'!$B$11:$B$14576,'MONTHLY DATA'!$B104)</f>
        <v>329.375</v>
      </c>
      <c r="U104" s="78">
        <f>AVERAGEIFS('WEEKLY DATA'!U$11:U$14576,'WEEKLY DATA'!$A$11:$A$14576,'MONTHLY DATA'!$A104,'WEEKLY DATA'!$B$11:$B$14576,'MONTHLY DATA'!$B104)</f>
        <v>339.375</v>
      </c>
      <c r="V104" s="78">
        <f>AVERAGEIFS('WEEKLY DATA'!V$11:V$14576,'WEEKLY DATA'!$A$11:$A$14576,'MONTHLY DATA'!$A104,'WEEKLY DATA'!$B$11:$B$14576,'MONTHLY DATA'!$B104)</f>
        <v>334.375</v>
      </c>
      <c r="W104" s="154">
        <f t="shared" si="61"/>
        <v>7.1536144578312477E-3</v>
      </c>
      <c r="X104" s="169">
        <f>AVERAGEIFS('WEEKLY DATA'!X$11:X$14576,'WEEKLY DATA'!$A$11:$A$14576,'MONTHLY DATA'!$A104,'WEEKLY DATA'!$B$11:$B$14576,'MONTHLY DATA'!$B104)</f>
        <v>324.375</v>
      </c>
      <c r="Y104" s="78">
        <f>AVERAGEIFS('WEEKLY DATA'!Y$11:Y$14576,'WEEKLY DATA'!$A$11:$A$14576,'MONTHLY DATA'!$A104,'WEEKLY DATA'!$B$11:$B$14576,'MONTHLY DATA'!$B104)</f>
        <v>334.375</v>
      </c>
      <c r="Z104" s="78">
        <f>AVERAGEIFS('WEEKLY DATA'!Z$11:Z$14576,'WEEKLY DATA'!$A$11:$A$14576,'MONTHLY DATA'!$A104,'WEEKLY DATA'!$B$11:$B$14576,'MONTHLY DATA'!$B104)</f>
        <v>329.375</v>
      </c>
      <c r="AA104" s="154">
        <f t="shared" si="62"/>
        <v>2.2903726708074501E-2</v>
      </c>
      <c r="AB104" s="169">
        <f>AVERAGEIFS('WEEKLY DATA'!AB$11:AB$14576,'WEEKLY DATA'!$A$11:$A$14576,'MONTHLY DATA'!$A104,'WEEKLY DATA'!$B$11:$B$14576,'MONTHLY DATA'!$B104)</f>
        <v>349.375</v>
      </c>
      <c r="AC104" s="78">
        <f>AVERAGEIFS('WEEKLY DATA'!AC$11:AC$14576,'WEEKLY DATA'!$A$11:$A$14576,'MONTHLY DATA'!$A104,'WEEKLY DATA'!$B$11:$B$14576,'MONTHLY DATA'!$B104)</f>
        <v>359.375</v>
      </c>
      <c r="AD104" s="78">
        <f>AVERAGEIFS('WEEKLY DATA'!AD$11:AD$14576,'WEEKLY DATA'!$A$11:$A$14576,'MONTHLY DATA'!$A104,'WEEKLY DATA'!$B$11:$B$14576,'MONTHLY DATA'!$B104)</f>
        <v>354.375</v>
      </c>
      <c r="AE104" s="154">
        <f t="shared" si="63"/>
        <v>3.9222873900293331E-2</v>
      </c>
      <c r="AF104" s="169">
        <f>AVERAGEIFS('WEEKLY DATA'!AF$11:AF$14576,'WEEKLY DATA'!$A$11:$A$14576,'MONTHLY DATA'!$A104,'WEEKLY DATA'!$B$11:$B$14576,'MONTHLY DATA'!$B104)</f>
        <v>308.125</v>
      </c>
      <c r="AG104" s="78">
        <f>AVERAGEIFS('WEEKLY DATA'!AG$11:AG$14576,'WEEKLY DATA'!$A$11:$A$14576,'MONTHLY DATA'!$A104,'WEEKLY DATA'!$B$11:$B$14576,'MONTHLY DATA'!$B104)</f>
        <v>318.125</v>
      </c>
      <c r="AH104" s="78">
        <f>AVERAGEIFS('WEEKLY DATA'!AH$11:AH$14576,'WEEKLY DATA'!$A$11:$A$14576,'MONTHLY DATA'!$A104,'WEEKLY DATA'!$B$11:$B$14576,'MONTHLY DATA'!$B104)</f>
        <v>313.125</v>
      </c>
      <c r="AI104" s="154">
        <f t="shared" si="64"/>
        <v>5.2166934189405989E-3</v>
      </c>
      <c r="AJ104" s="169">
        <f>AVERAGEIFS('WEEKLY DATA'!AJ$11:AJ$14576,'WEEKLY DATA'!$A$11:$A$14576,'MONTHLY DATA'!$A104,'WEEKLY DATA'!$B$11:$B$14576,'MONTHLY DATA'!$B104)</f>
        <v>330</v>
      </c>
      <c r="AK104" s="78">
        <f>AVERAGEIFS('WEEKLY DATA'!AK$11:AK$14576,'WEEKLY DATA'!$A$11:$A$14576,'MONTHLY DATA'!$A104,'WEEKLY DATA'!$B$11:$B$14576,'MONTHLY DATA'!$B104)</f>
        <v>340</v>
      </c>
      <c r="AL104" s="78">
        <f>AVERAGEIFS('WEEKLY DATA'!AL$11:AL$14576,'WEEKLY DATA'!$A$11:$A$14576,'MONTHLY DATA'!$A104,'WEEKLY DATA'!$B$11:$B$14576,'MONTHLY DATA'!$B104)</f>
        <v>335</v>
      </c>
      <c r="AM104" s="154">
        <f t="shared" si="65"/>
        <v>1.5151515151515138E-2</v>
      </c>
      <c r="AN104" s="169">
        <f>AVERAGEIFS('WEEKLY DATA'!AN$11:AN$14576,'WEEKLY DATA'!$A$11:$A$14576,'MONTHLY DATA'!$A104,'WEEKLY DATA'!$B$11:$B$14576,'MONTHLY DATA'!$B104)</f>
        <v>316.875</v>
      </c>
      <c r="AO104" s="78">
        <f>AVERAGEIFS('WEEKLY DATA'!AO$11:AO$14576,'WEEKLY DATA'!$A$11:$A$14576,'MONTHLY DATA'!$A104,'WEEKLY DATA'!$B$11:$B$14576,'MONTHLY DATA'!$B104)</f>
        <v>326.875</v>
      </c>
      <c r="AP104" s="78">
        <f>AVERAGEIFS('WEEKLY DATA'!AP$11:AP$14576,'WEEKLY DATA'!$A$11:$A$14576,'MONTHLY DATA'!$A104,'WEEKLY DATA'!$B$11:$B$14576,'MONTHLY DATA'!$B104)</f>
        <v>321.875</v>
      </c>
      <c r="AQ104" s="154">
        <f t="shared" si="66"/>
        <v>4.2901716068641793E-3</v>
      </c>
      <c r="AR104" s="169">
        <f>AVERAGEIFS('WEEKLY DATA'!AR$11:AR$14576,'WEEKLY DATA'!$A$11:$A$14576,'MONTHLY DATA'!$A104,'WEEKLY DATA'!$B$11:$B$14576,'MONTHLY DATA'!$B104)</f>
        <v>354.375</v>
      </c>
      <c r="AS104" s="78">
        <f>AVERAGEIFS('WEEKLY DATA'!AS$11:AS$14576,'WEEKLY DATA'!$A$11:$A$14576,'MONTHLY DATA'!$A104,'WEEKLY DATA'!$B$11:$B$14576,'MONTHLY DATA'!$B104)</f>
        <v>364.375</v>
      </c>
      <c r="AT104" s="78">
        <f>AVERAGEIFS('WEEKLY DATA'!AT$11:AT$14576,'WEEKLY DATA'!$A$11:$A$14576,'MONTHLY DATA'!$A104,'WEEKLY DATA'!$B$11:$B$14576,'MONTHLY DATA'!$B104)</f>
        <v>359.375</v>
      </c>
      <c r="AU104" s="154">
        <f t="shared" si="67"/>
        <v>2.6785714285714191E-2</v>
      </c>
      <c r="AV104" s="169">
        <f>AVERAGEIFS('WEEKLY DATA'!AV$11:AV$14576,'WEEKLY DATA'!$A$11:$A$14576,'MONTHLY DATA'!$A104,'WEEKLY DATA'!$B$11:$B$14576,'MONTHLY DATA'!$B104)</f>
        <v>286.25</v>
      </c>
      <c r="AW104" s="78">
        <f>AVERAGEIFS('WEEKLY DATA'!AW$11:AW$14576,'WEEKLY DATA'!$A$11:$A$14576,'MONTHLY DATA'!$A104,'WEEKLY DATA'!$B$11:$B$14576,'MONTHLY DATA'!$B104)</f>
        <v>296.25</v>
      </c>
      <c r="AX104" s="78">
        <f>AVERAGEIFS('WEEKLY DATA'!AX$11:AX$14576,'WEEKLY DATA'!$A$11:$A$14576,'MONTHLY DATA'!$A104,'WEEKLY DATA'!$B$11:$B$14576,'MONTHLY DATA'!$B104)</f>
        <v>291.25</v>
      </c>
      <c r="AY104" s="154">
        <f t="shared" si="68"/>
        <v>-2.591973244147161E-2</v>
      </c>
      <c r="AZ104" s="169">
        <f>AVERAGEIFS('WEEKLY DATA'!AZ$11:AZ$14576,'WEEKLY DATA'!$A$11:$A$14576,'MONTHLY DATA'!$A104,'WEEKLY DATA'!$B$11:$B$14576,'MONTHLY DATA'!$B104)</f>
        <v>276.875</v>
      </c>
      <c r="BA104" s="78">
        <f>AVERAGEIFS('WEEKLY DATA'!BA$11:BA$14576,'WEEKLY DATA'!$A$11:$A$14576,'MONTHLY DATA'!$A104,'WEEKLY DATA'!$B$11:$B$14576,'MONTHLY DATA'!$B104)</f>
        <v>286.875</v>
      </c>
      <c r="BB104" s="78">
        <f>AVERAGEIFS('WEEKLY DATA'!BB$11:BB$14576,'WEEKLY DATA'!$A$11:$A$14576,'MONTHLY DATA'!$A104,'WEEKLY DATA'!$B$11:$B$14576,'MONTHLY DATA'!$B104)</f>
        <v>281.875</v>
      </c>
      <c r="BC104" s="154">
        <f t="shared" si="69"/>
        <v>3.2509157509157616E-2</v>
      </c>
      <c r="BD104" s="169">
        <f>AVERAGEIFS('WEEKLY DATA'!BD$11:BD$14576,'WEEKLY DATA'!$A$11:$A$14576,'MONTHLY DATA'!$A104,'WEEKLY DATA'!$B$11:$B$14576,'MONTHLY DATA'!$B104)</f>
        <v>237.5</v>
      </c>
      <c r="BE104" s="78">
        <f>AVERAGEIFS('WEEKLY DATA'!BE$11:BE$14576,'WEEKLY DATA'!$A$11:$A$14576,'MONTHLY DATA'!$A104,'WEEKLY DATA'!$B$11:$B$14576,'MONTHLY DATA'!$B104)</f>
        <v>247.5</v>
      </c>
      <c r="BF104" s="78">
        <f>AVERAGEIFS('WEEKLY DATA'!BF$11:BF$14576,'WEEKLY DATA'!$A$11:$A$14576,'MONTHLY DATA'!$A104,'WEEKLY DATA'!$B$11:$B$14576,'MONTHLY DATA'!$B104)</f>
        <v>242.5</v>
      </c>
      <c r="BG104" s="154">
        <f t="shared" si="70"/>
        <v>-6.147540983606592E-3</v>
      </c>
      <c r="BH104" s="169">
        <f>AVERAGEIFS('WEEKLY DATA'!BH$11:BH$14576,'WEEKLY DATA'!$A$11:$A$14576,'MONTHLY DATA'!$A104,'WEEKLY DATA'!$B$11:$B$14576,'MONTHLY DATA'!$B104)</f>
        <v>300</v>
      </c>
      <c r="BI104" s="78">
        <f>AVERAGEIFS('WEEKLY DATA'!BI$11:BI$14576,'WEEKLY DATA'!$A$11:$A$14576,'MONTHLY DATA'!$A104,'WEEKLY DATA'!$B$11:$B$14576,'MONTHLY DATA'!$B104)</f>
        <v>310</v>
      </c>
      <c r="BJ104" s="78">
        <f>AVERAGEIFS('WEEKLY DATA'!BJ$11:BJ$14576,'WEEKLY DATA'!$A$11:$A$14576,'MONTHLY DATA'!$A104,'WEEKLY DATA'!$B$11:$B$14576,'MONTHLY DATA'!$B104)</f>
        <v>305</v>
      </c>
      <c r="BK104" s="154">
        <f t="shared" si="71"/>
        <v>7.7738515901060179E-2</v>
      </c>
      <c r="BL104" s="169">
        <f>AVERAGEIFS('WEEKLY DATA'!BL$11:BL$14576,'WEEKLY DATA'!$A$11:$A$14576,'MONTHLY DATA'!$A104,'WEEKLY DATA'!$B$11:$B$14576,'MONTHLY DATA'!$B104)</f>
        <v>252.5</v>
      </c>
      <c r="BM104" s="78">
        <f>AVERAGEIFS('WEEKLY DATA'!BM$11:BM$14576,'WEEKLY DATA'!$A$11:$A$14576,'MONTHLY DATA'!$A104,'WEEKLY DATA'!$B$11:$B$14576,'MONTHLY DATA'!$B104)</f>
        <v>262.5</v>
      </c>
      <c r="BN104" s="78">
        <f>AVERAGEIFS('WEEKLY DATA'!BN$11:BN$14576,'WEEKLY DATA'!$A$11:$A$14576,'MONTHLY DATA'!$A104,'WEEKLY DATA'!$B$11:$B$14576,'MONTHLY DATA'!$B104)</f>
        <v>257.5</v>
      </c>
      <c r="BO104" s="154">
        <f t="shared" si="72"/>
        <v>-5.7915057915057799E-3</v>
      </c>
      <c r="BP104" s="78">
        <f>AVERAGEIFS('WEEKLY DATA'!BP$11:BP$14576,'WEEKLY DATA'!$A$11:$A$14576,'MONTHLY DATA'!$A104,'WEEKLY DATA'!$B$11:$B$14576,'MONTHLY DATA'!$B104)</f>
        <v>325</v>
      </c>
      <c r="BQ104" s="78">
        <f>AVERAGEIFS('WEEKLY DATA'!BQ$11:BQ$14576,'WEEKLY DATA'!$A$11:$A$14576,'MONTHLY DATA'!$A104,'WEEKLY DATA'!$B$11:$B$14576,'MONTHLY DATA'!$B104)</f>
        <v>335</v>
      </c>
      <c r="BR104" s="78">
        <f>AVERAGEIFS('WEEKLY DATA'!BR$11:BR$14576,'WEEKLY DATA'!$A$11:$A$14576,'MONTHLY DATA'!$A104,'WEEKLY DATA'!$B$11:$B$14576,'MONTHLY DATA'!$B104)</f>
        <v>330</v>
      </c>
      <c r="BS104" s="154">
        <f t="shared" si="73"/>
        <v>2.1671826625387025E-2</v>
      </c>
      <c r="BT104" s="78">
        <f>AVERAGEIFS('WEEKLY DATA'!BT$11:BT$14576,'WEEKLY DATA'!$A$11:$A$14576,'MONTHLY DATA'!$A104,'WEEKLY DATA'!$B$11:$B$14576,'MONTHLY DATA'!$B104)</f>
        <v>286.25</v>
      </c>
      <c r="BU104" s="78">
        <f>AVERAGEIFS('WEEKLY DATA'!BU$11:BU$14576,'WEEKLY DATA'!$A$11:$A$14576,'MONTHLY DATA'!$A104,'WEEKLY DATA'!$B$11:$B$14576,'MONTHLY DATA'!$B104)</f>
        <v>296.25</v>
      </c>
      <c r="BV104" s="78">
        <f>AVERAGEIFS('WEEKLY DATA'!BV$11:BV$14576,'WEEKLY DATA'!$A$11:$A$14576,'MONTHLY DATA'!$A104,'WEEKLY DATA'!$B$11:$B$14576,'MONTHLY DATA'!$B104)</f>
        <v>291.25</v>
      </c>
      <c r="BW104" s="154">
        <f t="shared" si="74"/>
        <v>-7.6660988074956915E-3</v>
      </c>
      <c r="BX104" s="78">
        <f>AVERAGEIFS('WEEKLY DATA'!BX$11:BX$14576,'WEEKLY DATA'!$A$11:$A$14576,'MONTHLY DATA'!$A104,'WEEKLY DATA'!$B$11:$B$14576,'MONTHLY DATA'!$B104)</f>
        <v>356.25</v>
      </c>
      <c r="BY104" s="78">
        <f>AVERAGEIFS('WEEKLY DATA'!BY$11:BY$14576,'WEEKLY DATA'!$A$11:$A$14576,'MONTHLY DATA'!$A104,'WEEKLY DATA'!$B$11:$B$14576,'MONTHLY DATA'!$B104)</f>
        <v>366.25</v>
      </c>
      <c r="BZ104" s="78">
        <f>AVERAGEIFS('WEEKLY DATA'!BZ$11:BZ$14576,'WEEKLY DATA'!$A$11:$A$14576,'MONTHLY DATA'!$A104,'WEEKLY DATA'!$B$11:$B$14576,'MONTHLY DATA'!$B104)</f>
        <v>361.25</v>
      </c>
      <c r="CA104" s="154">
        <f t="shared" si="75"/>
        <v>7.835820895522394E-2</v>
      </c>
      <c r="CB104" s="78">
        <f>AVERAGEIFS('WEEKLY DATA'!CB$11:CB$14576,'WEEKLY DATA'!$A$11:$A$14576,'MONTHLY DATA'!$A104,'WEEKLY DATA'!$B$11:$B$14576,'MONTHLY DATA'!$B104)</f>
        <v>420</v>
      </c>
      <c r="CC104" s="78">
        <f>AVERAGEIFS('WEEKLY DATA'!CC$11:CC$14576,'WEEKLY DATA'!$A$11:$A$14576,'MONTHLY DATA'!$A104,'WEEKLY DATA'!$B$11:$B$14576,'MONTHLY DATA'!$B104)</f>
        <v>430</v>
      </c>
      <c r="CD104" s="78">
        <f>AVERAGEIFS('WEEKLY DATA'!CD$11:CD$14576,'WEEKLY DATA'!$A$11:$A$14576,'MONTHLY DATA'!$A104,'WEEKLY DATA'!$B$11:$B$14576,'MONTHLY DATA'!$B104)</f>
        <v>425</v>
      </c>
      <c r="CE104" s="154">
        <f t="shared" si="76"/>
        <v>0</v>
      </c>
      <c r="CF104" s="78">
        <f>AVERAGEIFS('WEEKLY DATA'!CF$11:CF$14576,'WEEKLY DATA'!$A$11:$A$14576,'MONTHLY DATA'!$A104,'WEEKLY DATA'!$B$11:$B$14576,'MONTHLY DATA'!$B104)</f>
        <v>252.5</v>
      </c>
      <c r="CG104" s="78">
        <f>AVERAGEIFS('WEEKLY DATA'!CG$11:CG$14576,'WEEKLY DATA'!$A$11:$A$14576,'MONTHLY DATA'!$A104,'WEEKLY DATA'!$B$11:$B$14576,'MONTHLY DATA'!$B104)</f>
        <v>262.5</v>
      </c>
      <c r="CH104" s="78">
        <f>AVERAGEIFS('WEEKLY DATA'!CH$11:CH$14576,'WEEKLY DATA'!$A$11:$A$14576,'MONTHLY DATA'!$A104,'WEEKLY DATA'!$B$11:$B$14576,'MONTHLY DATA'!$B104)</f>
        <v>257.5</v>
      </c>
      <c r="CI104" s="154">
        <f t="shared" si="77"/>
        <v>2.1825396825396748E-2</v>
      </c>
      <c r="CJ104" s="78">
        <f>AVERAGEIFS('WEEKLY DATA'!CJ$11:CJ$14576,'WEEKLY DATA'!$A$11:$A$14576,'MONTHLY DATA'!$A104,'WEEKLY DATA'!$B$11:$B$14576,'MONTHLY DATA'!$B104)</f>
        <v>237.5</v>
      </c>
      <c r="CK104" s="78">
        <f>AVERAGEIFS('WEEKLY DATA'!CK$11:CK$14576,'WEEKLY DATA'!$A$11:$A$14576,'MONTHLY DATA'!$A104,'WEEKLY DATA'!$B$11:$B$14576,'MONTHLY DATA'!$B104)</f>
        <v>247.5</v>
      </c>
      <c r="CL104" s="78">
        <f>AVERAGEIFS('WEEKLY DATA'!CL$11:CL$14576,'WEEKLY DATA'!$A$11:$A$14576,'MONTHLY DATA'!$A104,'WEEKLY DATA'!$B$11:$B$14576,'MONTHLY DATA'!$B104)</f>
        <v>242.5</v>
      </c>
      <c r="CM104" s="154">
        <f t="shared" si="78"/>
        <v>1.6771488469601747E-2</v>
      </c>
      <c r="CN104" s="78">
        <f>AVERAGEIFS('WEEKLY DATA'!CN$11:CN$14576,'WEEKLY DATA'!$A$11:$A$14576,'MONTHLY DATA'!$A104,'WEEKLY DATA'!$B$11:$B$14576,'MONTHLY DATA'!$B104)</f>
        <v>296.25</v>
      </c>
      <c r="CO104" s="78">
        <f>AVERAGEIFS('WEEKLY DATA'!CO$11:CO$14576,'WEEKLY DATA'!$A$11:$A$14576,'MONTHLY DATA'!$A104,'WEEKLY DATA'!$B$11:$B$14576,'MONTHLY DATA'!$B104)</f>
        <v>306.25</v>
      </c>
      <c r="CP104" s="78">
        <f>AVERAGEIFS('WEEKLY DATA'!CP$11:CP$14576,'WEEKLY DATA'!$A$11:$A$14576,'MONTHLY DATA'!$A104,'WEEKLY DATA'!$B$11:$B$14576,'MONTHLY DATA'!$B104)</f>
        <v>301.25</v>
      </c>
      <c r="CQ104" s="154">
        <f t="shared" si="79"/>
        <v>9.5454545454545459E-2</v>
      </c>
      <c r="CR104" s="78">
        <f>AVERAGEIFS('WEEKLY DATA'!CR$11:CR$14576,'WEEKLY DATA'!$A$11:$A$14576,'MONTHLY DATA'!$A104,'WEEKLY DATA'!$B$11:$B$14576,'MONTHLY DATA'!$B104)</f>
        <v>390</v>
      </c>
      <c r="CS104" s="78">
        <f>AVERAGEIFS('WEEKLY DATA'!CS$11:CS$14576,'WEEKLY DATA'!$A$11:$A$14576,'MONTHLY DATA'!$A104,'WEEKLY DATA'!$B$11:$B$14576,'MONTHLY DATA'!$B104)</f>
        <v>400</v>
      </c>
      <c r="CT104" s="78">
        <f>AVERAGEIFS('WEEKLY DATA'!CT$11:CT$14576,'WEEKLY DATA'!$A$11:$A$14576,'MONTHLY DATA'!$A104,'WEEKLY DATA'!$B$11:$B$14576,'MONTHLY DATA'!$B104)</f>
        <v>395</v>
      </c>
      <c r="CU104" s="154">
        <f t="shared" si="80"/>
        <v>0</v>
      </c>
      <c r="CV104" s="169">
        <f>AVERAGEIFS('WEEKLY DATA'!CV$11:CV$14576,'WEEKLY DATA'!$A$11:$A$14576,'MONTHLY DATA'!$A104,'WEEKLY DATA'!$B$11:$B$14576,'MONTHLY DATA'!$B104)</f>
        <v>292.5</v>
      </c>
      <c r="CW104" s="78">
        <f>AVERAGEIFS('WEEKLY DATA'!CW$11:CW$14576,'WEEKLY DATA'!$A$11:$A$14576,'MONTHLY DATA'!$A104,'WEEKLY DATA'!$B$11:$B$14576,'MONTHLY DATA'!$B104)</f>
        <v>302.5</v>
      </c>
      <c r="CX104" s="78">
        <f>AVERAGEIFS('WEEKLY DATA'!CX$11:CX$14576,'WEEKLY DATA'!$A$11:$A$14576,'MONTHLY DATA'!$A104,'WEEKLY DATA'!$B$11:$B$14576,'MONTHLY DATA'!$B104)</f>
        <v>297.5</v>
      </c>
      <c r="CY104" s="154">
        <f t="shared" si="81"/>
        <v>1.8835616438356073E-2</v>
      </c>
      <c r="CZ104" s="169">
        <f>AVERAGEIFS('WEEKLY DATA'!CZ$11:CZ$14576,'WEEKLY DATA'!$A$11:$A$14576,'MONTHLY DATA'!$A104,'WEEKLY DATA'!$B$11:$B$14576,'MONTHLY DATA'!$B104)</f>
        <v>277.5</v>
      </c>
      <c r="DA104" s="78">
        <f>AVERAGEIFS('WEEKLY DATA'!DA$11:DA$14576,'WEEKLY DATA'!$A$11:$A$14576,'MONTHLY DATA'!$A104,'WEEKLY DATA'!$B$11:$B$14576,'MONTHLY DATA'!$B104)</f>
        <v>287.5</v>
      </c>
      <c r="DB104" s="78">
        <f>AVERAGEIFS('WEEKLY DATA'!DB$11:DB$14576,'WEEKLY DATA'!$A$11:$A$14576,'MONTHLY DATA'!$A104,'WEEKLY DATA'!$B$11:$B$14576,'MONTHLY DATA'!$B104)</f>
        <v>282.5</v>
      </c>
      <c r="DC104" s="154">
        <f t="shared" si="82"/>
        <v>1.0733452593917781E-2</v>
      </c>
      <c r="DD104" s="78">
        <f>AVERAGEIFS('WEEKLY DATA'!DD$11:DD$14576,'WEEKLY DATA'!$A$11:$A$14576,'MONTHLY DATA'!$A104,'WEEKLY DATA'!$B$11:$B$14576,'MONTHLY DATA'!$B104)</f>
        <v>346.25</v>
      </c>
      <c r="DE104" s="78">
        <f>AVERAGEIFS('WEEKLY DATA'!DE$11:DE$14576,'WEEKLY DATA'!$A$11:$A$14576,'MONTHLY DATA'!$A104,'WEEKLY DATA'!$B$11:$B$14576,'MONTHLY DATA'!$B104)</f>
        <v>356.25</v>
      </c>
      <c r="DF104" s="78">
        <f>AVERAGEIFS('WEEKLY DATA'!DF$11:DF$14576,'WEEKLY DATA'!$A$11:$A$14576,'MONTHLY DATA'!$A104,'WEEKLY DATA'!$B$11:$B$14576,'MONTHLY DATA'!$B104)</f>
        <v>351.25</v>
      </c>
      <c r="DG104" s="154">
        <f t="shared" si="83"/>
        <v>8.0769230769230704E-2</v>
      </c>
      <c r="DH104" s="78">
        <f>AVERAGEIFS('WEEKLY DATA'!DH$11:DH$14576,'WEEKLY DATA'!$A$11:$A$14576,'MONTHLY DATA'!$A104,'WEEKLY DATA'!$B$11:$B$14576,'MONTHLY DATA'!$B104)</f>
        <v>406.25</v>
      </c>
      <c r="DI104" s="78">
        <f>AVERAGEIFS('WEEKLY DATA'!DI$11:DI$14576,'WEEKLY DATA'!$A$11:$A$14576,'MONTHLY DATA'!$A104,'WEEKLY DATA'!$B$11:$B$14576,'MONTHLY DATA'!$B104)</f>
        <v>416.25</v>
      </c>
      <c r="DJ104" s="78">
        <f>AVERAGEIFS('WEEKLY DATA'!DJ$11:DJ$14576,'WEEKLY DATA'!$A$11:$A$14576,'MONTHLY DATA'!$A104,'WEEKLY DATA'!$B$11:$B$14576,'MONTHLY DATA'!$B104)</f>
        <v>411.25</v>
      </c>
      <c r="DK104" s="154">
        <f t="shared" si="84"/>
        <v>-6.6425120772947155E-3</v>
      </c>
      <c r="DL104" s="169">
        <f>AVERAGEIFS('WEEKLY DATA'!DL$11:DL$14576,'WEEKLY DATA'!$A$11:$A$14576,'MONTHLY DATA'!$A104,'WEEKLY DATA'!$B$11:$B$14576,'MONTHLY DATA'!$B104)</f>
        <v>257.5</v>
      </c>
      <c r="DM104" s="78">
        <f>AVERAGEIFS('WEEKLY DATA'!DM$11:DM$14576,'WEEKLY DATA'!$A$11:$A$14576,'MONTHLY DATA'!$A104,'WEEKLY DATA'!$B$11:$B$14576,'MONTHLY DATA'!$B104)</f>
        <v>267.5</v>
      </c>
      <c r="DN104" s="78">
        <f>AVERAGEIFS('WEEKLY DATA'!DN$11:DN$14576,'WEEKLY DATA'!$A$11:$A$14576,'MONTHLY DATA'!$A104,'WEEKLY DATA'!$B$11:$B$14576,'MONTHLY DATA'!$B104)</f>
        <v>262.5</v>
      </c>
      <c r="DO104" s="154">
        <f t="shared" si="85"/>
        <v>2.1400778210116655E-2</v>
      </c>
      <c r="DP104" s="78">
        <f>AVERAGEIFS('WEEKLY DATA'!DP$11:DP$14576,'WEEKLY DATA'!$A$11:$A$14576,'MONTHLY DATA'!$A104,'WEEKLY DATA'!$B$11:$B$14576,'MONTHLY DATA'!$B104)</f>
        <v>242.5</v>
      </c>
      <c r="DQ104" s="78">
        <f>AVERAGEIFS('WEEKLY DATA'!DQ$11:DQ$14576,'WEEKLY DATA'!$A$11:$A$14576,'MONTHLY DATA'!$A104,'WEEKLY DATA'!$B$11:$B$14576,'MONTHLY DATA'!$B104)</f>
        <v>252.5</v>
      </c>
      <c r="DR104" s="78">
        <f>AVERAGEIFS('WEEKLY DATA'!DR$11:DR$14576,'WEEKLY DATA'!$A$11:$A$14576,'MONTHLY DATA'!$A104,'WEEKLY DATA'!$B$11:$B$14576,'MONTHLY DATA'!$B104)</f>
        <v>247.5</v>
      </c>
      <c r="DS104" s="154">
        <f t="shared" si="86"/>
        <v>1.2269938650306678E-2</v>
      </c>
      <c r="DT104" s="78">
        <f>AVERAGEIFS('WEEKLY DATA'!DT$11:DT$14576,'WEEKLY DATA'!$A$11:$A$14576,'MONTHLY DATA'!$A104,'WEEKLY DATA'!$B$11:$B$14576,'MONTHLY DATA'!$B104)</f>
        <v>356.25</v>
      </c>
      <c r="DU104" s="78">
        <f>AVERAGEIFS('WEEKLY DATA'!DU$11:DU$14576,'WEEKLY DATA'!$A$11:$A$14576,'MONTHLY DATA'!$A104,'WEEKLY DATA'!$B$11:$B$14576,'MONTHLY DATA'!$B104)</f>
        <v>366.25</v>
      </c>
      <c r="DV104" s="78">
        <f>AVERAGEIFS('WEEKLY DATA'!DV$11:DV$14576,'WEEKLY DATA'!$A$11:$A$14576,'MONTHLY DATA'!$A104,'WEEKLY DATA'!$B$11:$B$14576,'MONTHLY DATA'!$B104)</f>
        <v>361.25</v>
      </c>
      <c r="DW104" s="154">
        <f t="shared" si="87"/>
        <v>7.835820895522394E-2</v>
      </c>
      <c r="DX104" s="78">
        <f>AVERAGEIFS('WEEKLY DATA'!DX$11:DX$14576,'WEEKLY DATA'!$A$11:$A$14576,'MONTHLY DATA'!$A104,'WEEKLY DATA'!$B$11:$B$14576,'MONTHLY DATA'!$B104)</f>
        <v>416.25</v>
      </c>
      <c r="DY104" s="78">
        <f>AVERAGEIFS('WEEKLY DATA'!DY$11:DY$14576,'WEEKLY DATA'!$A$11:$A$14576,'MONTHLY DATA'!$A104,'WEEKLY DATA'!$B$11:$B$14576,'MONTHLY DATA'!$B104)</f>
        <v>426.25</v>
      </c>
      <c r="DZ104" s="78">
        <f>AVERAGEIFS('WEEKLY DATA'!DZ$11:DZ$14576,'WEEKLY DATA'!$A$11:$A$14576,'MONTHLY DATA'!$A104,'WEEKLY DATA'!$B$11:$B$14576,'MONTHLY DATA'!$B104)</f>
        <v>421.25</v>
      </c>
      <c r="EA104" s="154">
        <f t="shared" si="88"/>
        <v>-6.4858490566037652E-3</v>
      </c>
      <c r="EB104" s="78">
        <f>AVERAGEIFS('WEEKLY DATA'!EB$11:EB$14576,'WEEKLY DATA'!$A$11:$A$14576,'MONTHLY DATA'!$A104,'WEEKLY DATA'!$B$11:$B$14576,'MONTHLY DATA'!$B104)</f>
        <v>246.25</v>
      </c>
      <c r="EC104" s="78">
        <f>AVERAGEIFS('WEEKLY DATA'!EC$11:EC$14576,'WEEKLY DATA'!$A$11:$A$14576,'MONTHLY DATA'!$A104,'WEEKLY DATA'!$B$11:$B$14576,'MONTHLY DATA'!$B104)</f>
        <v>256.25</v>
      </c>
      <c r="ED104" s="78">
        <f>AVERAGEIFS('WEEKLY DATA'!ED$11:ED$14576,'WEEKLY DATA'!$A$11:$A$14576,'MONTHLY DATA'!$A104,'WEEKLY DATA'!$B$11:$B$14576,'MONTHLY DATA'!$B104)</f>
        <v>251.25</v>
      </c>
      <c r="EE104" s="154">
        <f t="shared" si="89"/>
        <v>2.3421588594704668E-2</v>
      </c>
      <c r="EF104" s="169">
        <f>AVERAGEIFS('WEEKLY DATA'!EF$11:EF$14576,'WEEKLY DATA'!$A$11:$A$14576,'MONTHLY DATA'!$A104,'WEEKLY DATA'!$B$11:$B$14576,'MONTHLY DATA'!$B104)</f>
        <v>230.625</v>
      </c>
      <c r="EG104" s="78">
        <f>AVERAGEIFS('WEEKLY DATA'!EG$11:EG$14576,'WEEKLY DATA'!$A$11:$A$14576,'MONTHLY DATA'!$A104,'WEEKLY DATA'!$B$11:$B$14576,'MONTHLY DATA'!$B104)</f>
        <v>240.625</v>
      </c>
      <c r="EH104" s="78">
        <f>AVERAGEIFS('WEEKLY DATA'!EH$11:EH$14576,'WEEKLY DATA'!$A$11:$A$14576,'MONTHLY DATA'!$A104,'WEEKLY DATA'!$B$11:$B$14576,'MONTHLY DATA'!$B104)</f>
        <v>235.625</v>
      </c>
      <c r="EI104" s="154">
        <f t="shared" si="90"/>
        <v>2.4456521739130377E-2</v>
      </c>
      <c r="EJ104" s="78">
        <f>AVERAGEIFS('WEEKLY DATA'!EJ$11:EJ$14576,'WEEKLY DATA'!$A$11:$A$14576,'MONTHLY DATA'!$A104,'WEEKLY DATA'!$B$11:$B$14576,'MONTHLY DATA'!$B104)</f>
        <v>376.25</v>
      </c>
      <c r="EK104" s="78">
        <f>AVERAGEIFS('WEEKLY DATA'!EK$11:EK$14576,'WEEKLY DATA'!$A$11:$A$14576,'MONTHLY DATA'!$A104,'WEEKLY DATA'!$B$11:$B$14576,'MONTHLY DATA'!$B104)</f>
        <v>386.25</v>
      </c>
      <c r="EL104" s="78">
        <f>AVERAGEIFS('WEEKLY DATA'!EL$11:EL$14576,'WEEKLY DATA'!$A$11:$A$14576,'MONTHLY DATA'!$A104,'WEEKLY DATA'!$B$11:$B$14576,'MONTHLY DATA'!$B104)</f>
        <v>381.25</v>
      </c>
      <c r="EM104" s="154">
        <f t="shared" si="91"/>
        <v>7.3943661971830998E-2</v>
      </c>
      <c r="EN104" s="78">
        <f>AVERAGEIFS('WEEKLY DATA'!EN$11:EN$14576,'WEEKLY DATA'!$A$11:$A$14576,'MONTHLY DATA'!$A104,'WEEKLY DATA'!$B$11:$B$14576,'MONTHLY DATA'!$B104)</f>
        <v>441.25</v>
      </c>
      <c r="EO104" s="78">
        <f>AVERAGEIFS('WEEKLY DATA'!EO$11:EO$14576,'WEEKLY DATA'!$A$11:$A$14576,'MONTHLY DATA'!$A104,'WEEKLY DATA'!$B$11:$B$14576,'MONTHLY DATA'!$B104)</f>
        <v>451.25</v>
      </c>
      <c r="EP104" s="78">
        <f>AVERAGEIFS('WEEKLY DATA'!EP$11:EP$14576,'WEEKLY DATA'!$A$11:$A$14576,'MONTHLY DATA'!$A104,'WEEKLY DATA'!$B$11:$B$14576,'MONTHLY DATA'!$B104)</f>
        <v>446.25</v>
      </c>
      <c r="EQ104" s="154">
        <f t="shared" si="92"/>
        <v>-6.1247216035634766E-3</v>
      </c>
      <c r="ER104" s="78">
        <f>AVERAGEIFS('WEEKLY DATA'!ER$11:ER$14576,'WEEKLY DATA'!$A$11:$A$14576,'MONTHLY DATA'!$A104,'WEEKLY DATA'!$B$11:$B$14576,'MONTHLY DATA'!$B104)</f>
        <v>241.25</v>
      </c>
      <c r="ES104" s="78">
        <f>AVERAGEIFS('WEEKLY DATA'!ES$11:ES$14576,'WEEKLY DATA'!$A$11:$A$14576,'MONTHLY DATA'!$A104,'WEEKLY DATA'!$B$11:$B$14576,'MONTHLY DATA'!$B104)</f>
        <v>251.25</v>
      </c>
      <c r="ET104" s="78">
        <f>AVERAGEIFS('WEEKLY DATA'!ET$11:ET$14576,'WEEKLY DATA'!$A$11:$A$14576,'MONTHLY DATA'!$A104,'WEEKLY DATA'!$B$11:$B$14576,'MONTHLY DATA'!$B104)</f>
        <v>246.25</v>
      </c>
      <c r="EU104" s="154">
        <f t="shared" si="93"/>
        <v>2.3908523908523938E-2</v>
      </c>
      <c r="EV104" s="78">
        <f>AVERAGEIFS('WEEKLY DATA'!EV$11:EV$14576,'WEEKLY DATA'!$A$11:$A$14576,'MONTHLY DATA'!$A104,'WEEKLY DATA'!$B$11:$B$14576,'MONTHLY DATA'!$B104)</f>
        <v>221.25</v>
      </c>
      <c r="EW104" s="78">
        <f>AVERAGEIFS('WEEKLY DATA'!EW$11:EW$14576,'WEEKLY DATA'!$A$11:$A$14576,'MONTHLY DATA'!$A104,'WEEKLY DATA'!$B$11:$B$14576,'MONTHLY DATA'!$B104)</f>
        <v>231.25</v>
      </c>
      <c r="EX104" s="78">
        <f>AVERAGEIFS('WEEKLY DATA'!EX$11:EX$14576,'WEEKLY DATA'!$A$11:$A$14576,'MONTHLY DATA'!$A104,'WEEKLY DATA'!$B$11:$B$14576,'MONTHLY DATA'!$B104)</f>
        <v>226.25</v>
      </c>
      <c r="EY104" s="154">
        <f t="shared" si="94"/>
        <v>-7.6754385964912242E-3</v>
      </c>
      <c r="EZ104" s="78">
        <f>AVERAGEIFS('WEEKLY DATA'!EZ$11:EZ$14576,'WEEKLY DATA'!$A$11:$A$14576,'MONTHLY DATA'!$A104,'WEEKLY DATA'!$B$11:$B$14576,'MONTHLY DATA'!$B104)</f>
        <v>361.25</v>
      </c>
      <c r="FA104" s="78">
        <f>AVERAGEIFS('WEEKLY DATA'!FA$11:FA$14576,'WEEKLY DATA'!$A$11:$A$14576,'MONTHLY DATA'!$A104,'WEEKLY DATA'!$B$11:$B$14576,'MONTHLY DATA'!$B104)</f>
        <v>371.25</v>
      </c>
      <c r="FB104" s="78">
        <f>AVERAGEIFS('WEEKLY DATA'!FB$11:FB$14576,'WEEKLY DATA'!$A$11:$A$14576,'MONTHLY DATA'!$A104,'WEEKLY DATA'!$B$11:$B$14576,'MONTHLY DATA'!$B104)</f>
        <v>366.25</v>
      </c>
      <c r="FC104" s="154">
        <f t="shared" si="95"/>
        <v>7.7205882352941124E-2</v>
      </c>
      <c r="FD104" s="78">
        <f>AVERAGEIFS('WEEKLY DATA'!FD$11:FD$14576,'WEEKLY DATA'!$A$11:$A$14576,'MONTHLY DATA'!$A104,'WEEKLY DATA'!$B$11:$B$14576,'MONTHLY DATA'!$B104)</f>
        <v>446.25</v>
      </c>
      <c r="FE104" s="78">
        <f>AVERAGEIFS('WEEKLY DATA'!FE$11:FE$14576,'WEEKLY DATA'!$A$11:$A$14576,'MONTHLY DATA'!$A104,'WEEKLY DATA'!$B$11:$B$14576,'MONTHLY DATA'!$B104)</f>
        <v>456.25</v>
      </c>
      <c r="FF104" s="78">
        <f>AVERAGEIFS('WEEKLY DATA'!FF$11:FF$14576,'WEEKLY DATA'!$A$11:$A$14576,'MONTHLY DATA'!$A104,'WEEKLY DATA'!$B$11:$B$14576,'MONTHLY DATA'!$B104)</f>
        <v>451.25</v>
      </c>
      <c r="FG104" s="154">
        <f t="shared" si="96"/>
        <v>-8.2417582417582125E-3</v>
      </c>
      <c r="FH104" s="78">
        <f>AVERAGEIFS('WEEKLY DATA'!FH$11:FH$14576,'WEEKLY DATA'!$A$11:$A$14576,'MONTHLY DATA'!$A104,'WEEKLY DATA'!$B$11:$B$14576,'MONTHLY DATA'!$B104)</f>
        <v>279.375</v>
      </c>
      <c r="FI104" s="78">
        <f>AVERAGEIFS('WEEKLY DATA'!FI$11:FI$14576,'WEEKLY DATA'!$A$11:$A$14576,'MONTHLY DATA'!$A104,'WEEKLY DATA'!$B$11:$B$14576,'MONTHLY DATA'!$B104)</f>
        <v>289.375</v>
      </c>
      <c r="FJ104" s="78">
        <f>AVERAGEIFS('WEEKLY DATA'!FJ$11:FJ$14576,'WEEKLY DATA'!$A$11:$A$14576,'MONTHLY DATA'!$A104,'WEEKLY DATA'!$B$11:$B$14576,'MONTHLY DATA'!$B104)</f>
        <v>284.375</v>
      </c>
      <c r="FK104" s="154">
        <f t="shared" si="97"/>
        <v>-7.4171029668411714E-3</v>
      </c>
      <c r="FL104" s="169">
        <f>AVERAGEIFS('WEEKLY DATA'!FL$11:FL$14576,'WEEKLY DATA'!$A$11:$A$14576,'MONTHLY DATA'!$A104,'WEEKLY DATA'!$B$11:$B$14576,'MONTHLY DATA'!$B104)</f>
        <v>263.125</v>
      </c>
      <c r="FM104" s="78">
        <f>AVERAGEIFS('WEEKLY DATA'!FM$11:FM$14576,'WEEKLY DATA'!$A$11:$A$14576,'MONTHLY DATA'!$A104,'WEEKLY DATA'!$B$11:$B$14576,'MONTHLY DATA'!$B104)</f>
        <v>273.125</v>
      </c>
      <c r="FN104" s="78">
        <f>AVERAGEIFS('WEEKLY DATA'!FN$11:FN$14576,'WEEKLY DATA'!$A$11:$A$14576,'MONTHLY DATA'!$A104,'WEEKLY DATA'!$B$11:$B$14576,'MONTHLY DATA'!$B104)</f>
        <v>268.125</v>
      </c>
      <c r="FO104" s="154">
        <f t="shared" si="98"/>
        <v>1.3705103969754218E-2</v>
      </c>
      <c r="FP104" s="78">
        <f>AVERAGEIFS('WEEKLY DATA'!FP$11:FP$14576,'WEEKLY DATA'!$A$11:$A$14576,'MONTHLY DATA'!$A104,'WEEKLY DATA'!$B$11:$B$14576,'MONTHLY DATA'!$B104)</f>
        <v>295</v>
      </c>
      <c r="FQ104" s="78">
        <f>AVERAGEIFS('WEEKLY DATA'!FQ$11:FQ$14576,'WEEKLY DATA'!$A$11:$A$14576,'MONTHLY DATA'!$A104,'WEEKLY DATA'!$B$11:$B$14576,'MONTHLY DATA'!$B104)</f>
        <v>305</v>
      </c>
      <c r="FR104" s="78">
        <f>AVERAGEIFS('WEEKLY DATA'!FR$11:FR$14576,'WEEKLY DATA'!$A$11:$A$14576,'MONTHLY DATA'!$A104,'WEEKLY DATA'!$B$11:$B$14576,'MONTHLY DATA'!$B104)</f>
        <v>300</v>
      </c>
      <c r="FS104" s="154">
        <f t="shared" si="99"/>
        <v>-9.9009900990099098E-3</v>
      </c>
      <c r="FT104" s="78">
        <f>AVERAGEIFS('WEEKLY DATA'!FT$11:FT$14576,'WEEKLY DATA'!$A$11:$A$14576,'MONTHLY DATA'!$A104,'WEEKLY DATA'!$B$11:$B$14576,'MONTHLY DATA'!$B104)</f>
        <v>261.875</v>
      </c>
      <c r="FU104" s="78">
        <f>AVERAGEIFS('WEEKLY DATA'!FU$11:FU$14576,'WEEKLY DATA'!$A$11:$A$14576,'MONTHLY DATA'!$A104,'WEEKLY DATA'!$B$11:$B$14576,'MONTHLY DATA'!$B104)</f>
        <v>271.875</v>
      </c>
      <c r="FV104" s="78">
        <f>AVERAGEIFS('WEEKLY DATA'!FV$11:FV$14576,'WEEKLY DATA'!$A$11:$A$14576,'MONTHLY DATA'!$A104,'WEEKLY DATA'!$B$11:$B$14576,'MONTHLY DATA'!$B104)</f>
        <v>266.875</v>
      </c>
      <c r="FW104" s="154">
        <f t="shared" si="100"/>
        <v>3.6407766990291357E-2</v>
      </c>
      <c r="FX104" s="78">
        <f>AVERAGEIFS('WEEKLY DATA'!FX$11:FX$14576,'WEEKLY DATA'!$A$11:$A$14576,'MONTHLY DATA'!$A104,'WEEKLY DATA'!$B$11:$B$14576,'MONTHLY DATA'!$B104)</f>
        <v>162.5</v>
      </c>
      <c r="FY104" s="78">
        <f>AVERAGEIFS('WEEKLY DATA'!FY$11:FY$14576,'WEEKLY DATA'!$A$11:$A$14576,'MONTHLY DATA'!$A104,'WEEKLY DATA'!$B$11:$B$14576,'MONTHLY DATA'!$B104)</f>
        <v>172.5</v>
      </c>
      <c r="FZ104" s="78">
        <f>AVERAGEIFS('WEEKLY DATA'!FZ$11:FZ$14576,'WEEKLY DATA'!$A$11:$A$14576,'MONTHLY DATA'!$A104,'WEEKLY DATA'!$B$11:$B$14576,'MONTHLY DATA'!$B104)</f>
        <v>167.5</v>
      </c>
      <c r="GA104" s="154">
        <f t="shared" si="101"/>
        <v>-4.2857142857142816E-2</v>
      </c>
      <c r="GB104" s="78">
        <f>AVERAGEIFS('WEEKLY DATA'!GB$11:GB$14576,'WEEKLY DATA'!$A$11:$A$14576,'MONTHLY DATA'!$A104,'WEEKLY DATA'!$B$11:$B$14576,'MONTHLY DATA'!$B104)</f>
        <v>317.5</v>
      </c>
      <c r="GC104" s="78">
        <f>AVERAGEIFS('WEEKLY DATA'!GC$11:GC$14576,'WEEKLY DATA'!$A$11:$A$14576,'MONTHLY DATA'!$A104,'WEEKLY DATA'!$B$11:$B$14576,'MONTHLY DATA'!$B104)</f>
        <v>327.5</v>
      </c>
      <c r="GD104" s="78">
        <f>AVERAGEIFS('WEEKLY DATA'!GD$11:GD$14576,'WEEKLY DATA'!$A$11:$A$14576,'MONTHLY DATA'!$A104,'WEEKLY DATA'!$B$11:$B$14576,'MONTHLY DATA'!$B104)</f>
        <v>322.5</v>
      </c>
      <c r="GE104" s="154">
        <f t="shared" si="102"/>
        <v>1.097178683385569E-2</v>
      </c>
      <c r="GF104" s="169">
        <f>AVERAGEIFS('WEEKLY DATA'!GF$11:GF$14576,'WEEKLY DATA'!$A$11:$A$14576,'MONTHLY DATA'!$A104,'WEEKLY DATA'!$B$11:$B$14576,'MONTHLY DATA'!$B104)</f>
        <v>307.5</v>
      </c>
      <c r="GG104" s="78">
        <f>AVERAGEIFS('WEEKLY DATA'!GG$11:GG$14576,'WEEKLY DATA'!$A$11:$A$14576,'MONTHLY DATA'!$A104,'WEEKLY DATA'!$B$11:$B$14576,'MONTHLY DATA'!$B104)</f>
        <v>317.5</v>
      </c>
      <c r="GH104" s="78">
        <f>AVERAGEIFS('WEEKLY DATA'!GH$11:GH$14576,'WEEKLY DATA'!$A$11:$A$14576,'MONTHLY DATA'!$A104,'WEEKLY DATA'!$B$11:$B$14576,'MONTHLY DATA'!$B104)</f>
        <v>312.5</v>
      </c>
      <c r="GI104" s="154">
        <f t="shared" si="103"/>
        <v>3.2102728731941976E-3</v>
      </c>
      <c r="GJ104" s="78">
        <f>AVERAGEIFS('WEEKLY DATA'!GJ$11:GJ$14576,'WEEKLY DATA'!$A$11:$A$14576,'MONTHLY DATA'!$A104,'WEEKLY DATA'!$B$11:$B$14576,'MONTHLY DATA'!$B104)</f>
        <v>376.25</v>
      </c>
      <c r="GK104" s="78">
        <f>AVERAGEIFS('WEEKLY DATA'!GK$11:GK$14576,'WEEKLY DATA'!$A$11:$A$14576,'MONTHLY DATA'!$A104,'WEEKLY DATA'!$B$11:$B$14576,'MONTHLY DATA'!$B104)</f>
        <v>386.25</v>
      </c>
      <c r="GL104" s="78">
        <f>AVERAGEIFS('WEEKLY DATA'!GL$11:GL$14576,'WEEKLY DATA'!$A$11:$A$14576,'MONTHLY DATA'!$A104,'WEEKLY DATA'!$B$11:$B$14576,'MONTHLY DATA'!$B104)</f>
        <v>381.25</v>
      </c>
      <c r="GM104" s="154">
        <f t="shared" si="104"/>
        <v>7.3943661971830998E-2</v>
      </c>
      <c r="GN104" s="78">
        <f>AVERAGEIFS('WEEKLY DATA'!GN$11:GN$14576,'WEEKLY DATA'!$A$11:$A$14576,'MONTHLY DATA'!$A104,'WEEKLY DATA'!$B$11:$B$14576,'MONTHLY DATA'!$B104)</f>
        <v>446.25</v>
      </c>
      <c r="GO104" s="78">
        <f>AVERAGEIFS('WEEKLY DATA'!GO$11:GO$14576,'WEEKLY DATA'!$A$11:$A$14576,'MONTHLY DATA'!$A104,'WEEKLY DATA'!$B$11:$B$14576,'MONTHLY DATA'!$B104)</f>
        <v>456.25</v>
      </c>
      <c r="GP104" s="78">
        <f>AVERAGEIFS('WEEKLY DATA'!GP$11:GP$14576,'WEEKLY DATA'!$A$11:$A$14576,'MONTHLY DATA'!$A104,'WEEKLY DATA'!$B$11:$B$14576,'MONTHLY DATA'!$B104)</f>
        <v>451.25</v>
      </c>
      <c r="GQ104" s="154">
        <f t="shared" si="105"/>
        <v>-6.0572687224669242E-3</v>
      </c>
      <c r="GR104" s="78"/>
    </row>
    <row r="105" spans="1:200" ht="15.75" x14ac:dyDescent="0.25">
      <c r="A105">
        <f t="shared" si="55"/>
        <v>11</v>
      </c>
      <c r="B105">
        <f t="shared" si="56"/>
        <v>2017</v>
      </c>
      <c r="C105" s="86">
        <v>43040</v>
      </c>
      <c r="D105" s="78">
        <f>AVERAGEIFS('WEEKLY DATA'!D$11:D$14576,'WEEKLY DATA'!$A$11:$A$14576,'MONTHLY DATA'!$A105,'WEEKLY DATA'!$B$11:$B$14576,'MONTHLY DATA'!$B105)</f>
        <v>343.125</v>
      </c>
      <c r="E105" s="78">
        <f>AVERAGEIFS('WEEKLY DATA'!E$11:E$14576,'WEEKLY DATA'!$A$11:$A$14576,'MONTHLY DATA'!$A105,'WEEKLY DATA'!$B$11:$B$14576,'MONTHLY DATA'!$B105)</f>
        <v>353.125</v>
      </c>
      <c r="F105" s="78">
        <f>AVERAGEIFS('WEEKLY DATA'!F$11:F$14576,'WEEKLY DATA'!$A$11:$A$14576,'MONTHLY DATA'!$A105,'WEEKLY DATA'!$B$11:$B$14576,'MONTHLY DATA'!$B105)</f>
        <v>348.125</v>
      </c>
      <c r="G105" s="154">
        <f t="shared" si="57"/>
        <v>-2.1089630931458658E-2</v>
      </c>
      <c r="H105" s="169">
        <f>AVERAGEIFS('WEEKLY DATA'!H$11:H$14576,'WEEKLY DATA'!$A$11:$A$14576,'MONTHLY DATA'!$A105,'WEEKLY DATA'!$B$11:$B$14576,'MONTHLY DATA'!$B105)</f>
        <v>474.375</v>
      </c>
      <c r="I105" s="78">
        <f>AVERAGEIFS('WEEKLY DATA'!I$11:I$14576,'WEEKLY DATA'!$A$11:$A$14576,'MONTHLY DATA'!$A105,'WEEKLY DATA'!$B$11:$B$14576,'MONTHLY DATA'!$B105)</f>
        <v>484.375</v>
      </c>
      <c r="J105" s="78">
        <f>AVERAGEIFS('WEEKLY DATA'!J$11:J$14576,'WEEKLY DATA'!$A$11:$A$14576,'MONTHLY DATA'!$A105,'WEEKLY DATA'!$B$11:$B$14576,'MONTHLY DATA'!$B105)</f>
        <v>479.375</v>
      </c>
      <c r="K105" s="154">
        <f t="shared" si="58"/>
        <v>0</v>
      </c>
      <c r="L105" s="169">
        <f>AVERAGEIFS('WEEKLY DATA'!L$11:L$14576,'WEEKLY DATA'!$A$11:$A$14576,'MONTHLY DATA'!$A105,'WEEKLY DATA'!$B$11:$B$14576,'MONTHLY DATA'!$B105)</f>
        <v>421.25</v>
      </c>
      <c r="M105" s="78">
        <f>AVERAGEIFS('WEEKLY DATA'!M$11:M$14576,'WEEKLY DATA'!$A$11:$A$14576,'MONTHLY DATA'!$A105,'WEEKLY DATA'!$B$11:$B$14576,'MONTHLY DATA'!$B105)</f>
        <v>431.25</v>
      </c>
      <c r="N105" s="78">
        <f>AVERAGEIFS('WEEKLY DATA'!N$11:N$14576,'WEEKLY DATA'!$A$11:$A$14576,'MONTHLY DATA'!$A105,'WEEKLY DATA'!$B$11:$B$14576,'MONTHLY DATA'!$B105)</f>
        <v>426.25</v>
      </c>
      <c r="O105" s="154">
        <f t="shared" si="59"/>
        <v>2.8657616892910909E-2</v>
      </c>
      <c r="P105" s="169">
        <f>AVERAGEIFS('WEEKLY DATA'!P$11:P$14576,'WEEKLY DATA'!$A$11:$A$14576,'MONTHLY DATA'!$A105,'WEEKLY DATA'!$B$11:$B$14576,'MONTHLY DATA'!$B105)</f>
        <v>305</v>
      </c>
      <c r="Q105" s="78">
        <f>AVERAGEIFS('WEEKLY DATA'!Q$11:Q$14576,'WEEKLY DATA'!$A$11:$A$14576,'MONTHLY DATA'!$A105,'WEEKLY DATA'!$B$11:$B$14576,'MONTHLY DATA'!$B105)</f>
        <v>315</v>
      </c>
      <c r="R105" s="78">
        <f>AVERAGEIFS('WEEKLY DATA'!R$11:R$14576,'WEEKLY DATA'!$A$11:$A$14576,'MONTHLY DATA'!$A105,'WEEKLY DATA'!$B$11:$B$14576,'MONTHLY DATA'!$B105)</f>
        <v>310</v>
      </c>
      <c r="S105" s="154">
        <f t="shared" si="60"/>
        <v>0</v>
      </c>
      <c r="T105" s="169">
        <f>AVERAGEIFS('WEEKLY DATA'!T$11:T$14576,'WEEKLY DATA'!$A$11:$A$14576,'MONTHLY DATA'!$A105,'WEEKLY DATA'!$B$11:$B$14576,'MONTHLY DATA'!$B105)</f>
        <v>329.375</v>
      </c>
      <c r="U105" s="78">
        <f>AVERAGEIFS('WEEKLY DATA'!U$11:U$14576,'WEEKLY DATA'!$A$11:$A$14576,'MONTHLY DATA'!$A105,'WEEKLY DATA'!$B$11:$B$14576,'MONTHLY DATA'!$B105)</f>
        <v>339.375</v>
      </c>
      <c r="V105" s="78">
        <f>AVERAGEIFS('WEEKLY DATA'!V$11:V$14576,'WEEKLY DATA'!$A$11:$A$14576,'MONTHLY DATA'!$A105,'WEEKLY DATA'!$B$11:$B$14576,'MONTHLY DATA'!$B105)</f>
        <v>334.375</v>
      </c>
      <c r="W105" s="154">
        <f t="shared" si="61"/>
        <v>0</v>
      </c>
      <c r="X105" s="169">
        <f>AVERAGEIFS('WEEKLY DATA'!X$11:X$14576,'WEEKLY DATA'!$A$11:$A$14576,'MONTHLY DATA'!$A105,'WEEKLY DATA'!$B$11:$B$14576,'MONTHLY DATA'!$B105)</f>
        <v>324.375</v>
      </c>
      <c r="Y105" s="78">
        <f>AVERAGEIFS('WEEKLY DATA'!Y$11:Y$14576,'WEEKLY DATA'!$A$11:$A$14576,'MONTHLY DATA'!$A105,'WEEKLY DATA'!$B$11:$B$14576,'MONTHLY DATA'!$B105)</f>
        <v>334.375</v>
      </c>
      <c r="Z105" s="78">
        <f>AVERAGEIFS('WEEKLY DATA'!Z$11:Z$14576,'WEEKLY DATA'!$A$11:$A$14576,'MONTHLY DATA'!$A105,'WEEKLY DATA'!$B$11:$B$14576,'MONTHLY DATA'!$B105)</f>
        <v>329.375</v>
      </c>
      <c r="AA105" s="154">
        <f t="shared" si="62"/>
        <v>0</v>
      </c>
      <c r="AB105" s="169">
        <f>AVERAGEIFS('WEEKLY DATA'!AB$11:AB$14576,'WEEKLY DATA'!$A$11:$A$14576,'MONTHLY DATA'!$A105,'WEEKLY DATA'!$B$11:$B$14576,'MONTHLY DATA'!$B105)</f>
        <v>361.25</v>
      </c>
      <c r="AC105" s="78">
        <f>AVERAGEIFS('WEEKLY DATA'!AC$11:AC$14576,'WEEKLY DATA'!$A$11:$A$14576,'MONTHLY DATA'!$A105,'WEEKLY DATA'!$B$11:$B$14576,'MONTHLY DATA'!$B105)</f>
        <v>371.25</v>
      </c>
      <c r="AD105" s="78">
        <f>AVERAGEIFS('WEEKLY DATA'!AD$11:AD$14576,'WEEKLY DATA'!$A$11:$A$14576,'MONTHLY DATA'!$A105,'WEEKLY DATA'!$B$11:$B$14576,'MONTHLY DATA'!$B105)</f>
        <v>366.25</v>
      </c>
      <c r="AE105" s="154">
        <f t="shared" si="63"/>
        <v>3.3509700176366897E-2</v>
      </c>
      <c r="AF105" s="169">
        <f>AVERAGEIFS('WEEKLY DATA'!AF$11:AF$14576,'WEEKLY DATA'!$A$11:$A$14576,'MONTHLY DATA'!$A105,'WEEKLY DATA'!$B$11:$B$14576,'MONTHLY DATA'!$B105)</f>
        <v>309.375</v>
      </c>
      <c r="AG105" s="78">
        <f>AVERAGEIFS('WEEKLY DATA'!AG$11:AG$14576,'WEEKLY DATA'!$A$11:$A$14576,'MONTHLY DATA'!$A105,'WEEKLY DATA'!$B$11:$B$14576,'MONTHLY DATA'!$B105)</f>
        <v>319.375</v>
      </c>
      <c r="AH105" s="78">
        <f>AVERAGEIFS('WEEKLY DATA'!AH$11:AH$14576,'WEEKLY DATA'!$A$11:$A$14576,'MONTHLY DATA'!$A105,'WEEKLY DATA'!$B$11:$B$14576,'MONTHLY DATA'!$B105)</f>
        <v>314.375</v>
      </c>
      <c r="AI105" s="154">
        <f t="shared" si="64"/>
        <v>3.9920159680639777E-3</v>
      </c>
      <c r="AJ105" s="169">
        <f>AVERAGEIFS('WEEKLY DATA'!AJ$11:AJ$14576,'WEEKLY DATA'!$A$11:$A$14576,'MONTHLY DATA'!$A105,'WEEKLY DATA'!$B$11:$B$14576,'MONTHLY DATA'!$B105)</f>
        <v>320.625</v>
      </c>
      <c r="AK105" s="78">
        <f>AVERAGEIFS('WEEKLY DATA'!AK$11:AK$14576,'WEEKLY DATA'!$A$11:$A$14576,'MONTHLY DATA'!$A105,'WEEKLY DATA'!$B$11:$B$14576,'MONTHLY DATA'!$B105)</f>
        <v>330.625</v>
      </c>
      <c r="AL105" s="78">
        <f>AVERAGEIFS('WEEKLY DATA'!AL$11:AL$14576,'WEEKLY DATA'!$A$11:$A$14576,'MONTHLY DATA'!$A105,'WEEKLY DATA'!$B$11:$B$14576,'MONTHLY DATA'!$B105)</f>
        <v>325.625</v>
      </c>
      <c r="AM105" s="154">
        <f t="shared" si="65"/>
        <v>-2.7985074626865725E-2</v>
      </c>
      <c r="AN105" s="169">
        <f>AVERAGEIFS('WEEKLY DATA'!AN$11:AN$14576,'WEEKLY DATA'!$A$11:$A$14576,'MONTHLY DATA'!$A105,'WEEKLY DATA'!$B$11:$B$14576,'MONTHLY DATA'!$B105)</f>
        <v>314.375</v>
      </c>
      <c r="AO105" s="78">
        <f>AVERAGEIFS('WEEKLY DATA'!AO$11:AO$14576,'WEEKLY DATA'!$A$11:$A$14576,'MONTHLY DATA'!$A105,'WEEKLY DATA'!$B$11:$B$14576,'MONTHLY DATA'!$B105)</f>
        <v>324.375</v>
      </c>
      <c r="AP105" s="78">
        <f>AVERAGEIFS('WEEKLY DATA'!AP$11:AP$14576,'WEEKLY DATA'!$A$11:$A$14576,'MONTHLY DATA'!$A105,'WEEKLY DATA'!$B$11:$B$14576,'MONTHLY DATA'!$B105)</f>
        <v>319.375</v>
      </c>
      <c r="AQ105" s="154">
        <f t="shared" si="66"/>
        <v>-7.7669902912621547E-3</v>
      </c>
      <c r="AR105" s="169">
        <f>AVERAGEIFS('WEEKLY DATA'!AR$11:AR$14576,'WEEKLY DATA'!$A$11:$A$14576,'MONTHLY DATA'!$A105,'WEEKLY DATA'!$B$11:$B$14576,'MONTHLY DATA'!$B105)</f>
        <v>366.25</v>
      </c>
      <c r="AS105" s="78">
        <f>AVERAGEIFS('WEEKLY DATA'!AS$11:AS$14576,'WEEKLY DATA'!$A$11:$A$14576,'MONTHLY DATA'!$A105,'WEEKLY DATA'!$B$11:$B$14576,'MONTHLY DATA'!$B105)</f>
        <v>376.25</v>
      </c>
      <c r="AT105" s="78">
        <f>AVERAGEIFS('WEEKLY DATA'!AT$11:AT$14576,'WEEKLY DATA'!$A$11:$A$14576,'MONTHLY DATA'!$A105,'WEEKLY DATA'!$B$11:$B$14576,'MONTHLY DATA'!$B105)</f>
        <v>371.25</v>
      </c>
      <c r="AU105" s="154">
        <f t="shared" si="67"/>
        <v>3.3043478260869508E-2</v>
      </c>
      <c r="AV105" s="169">
        <f>AVERAGEIFS('WEEKLY DATA'!AV$11:AV$14576,'WEEKLY DATA'!$A$11:$A$14576,'MONTHLY DATA'!$A105,'WEEKLY DATA'!$B$11:$B$14576,'MONTHLY DATA'!$B105)</f>
        <v>271.875</v>
      </c>
      <c r="AW105" s="78">
        <f>AVERAGEIFS('WEEKLY DATA'!AW$11:AW$14576,'WEEKLY DATA'!$A$11:$A$14576,'MONTHLY DATA'!$A105,'WEEKLY DATA'!$B$11:$B$14576,'MONTHLY DATA'!$B105)</f>
        <v>281.875</v>
      </c>
      <c r="AX105" s="78">
        <f>AVERAGEIFS('WEEKLY DATA'!AX$11:AX$14576,'WEEKLY DATA'!$A$11:$A$14576,'MONTHLY DATA'!$A105,'WEEKLY DATA'!$B$11:$B$14576,'MONTHLY DATA'!$B105)</f>
        <v>276.875</v>
      </c>
      <c r="AY105" s="154">
        <f t="shared" si="68"/>
        <v>-4.9356223175965663E-2</v>
      </c>
      <c r="AZ105" s="169">
        <f>AVERAGEIFS('WEEKLY DATA'!AZ$11:AZ$14576,'WEEKLY DATA'!$A$11:$A$14576,'MONTHLY DATA'!$A105,'WEEKLY DATA'!$B$11:$B$14576,'MONTHLY DATA'!$B105)</f>
        <v>268.125</v>
      </c>
      <c r="BA105" s="78">
        <f>AVERAGEIFS('WEEKLY DATA'!BA$11:BA$14576,'WEEKLY DATA'!$A$11:$A$14576,'MONTHLY DATA'!$A105,'WEEKLY DATA'!$B$11:$B$14576,'MONTHLY DATA'!$B105)</f>
        <v>278.125</v>
      </c>
      <c r="BB105" s="78">
        <f>AVERAGEIFS('WEEKLY DATA'!BB$11:BB$14576,'WEEKLY DATA'!$A$11:$A$14576,'MONTHLY DATA'!$A105,'WEEKLY DATA'!$B$11:$B$14576,'MONTHLY DATA'!$B105)</f>
        <v>273.125</v>
      </c>
      <c r="BC105" s="154">
        <f t="shared" si="69"/>
        <v>-3.104212860310418E-2</v>
      </c>
      <c r="BD105" s="169">
        <f>AVERAGEIFS('WEEKLY DATA'!BD$11:BD$14576,'WEEKLY DATA'!$A$11:$A$14576,'MONTHLY DATA'!$A105,'WEEKLY DATA'!$B$11:$B$14576,'MONTHLY DATA'!$B105)</f>
        <v>240.625</v>
      </c>
      <c r="BE105" s="78">
        <f>AVERAGEIFS('WEEKLY DATA'!BE$11:BE$14576,'WEEKLY DATA'!$A$11:$A$14576,'MONTHLY DATA'!$A105,'WEEKLY DATA'!$B$11:$B$14576,'MONTHLY DATA'!$B105)</f>
        <v>250.625</v>
      </c>
      <c r="BF105" s="78">
        <f>AVERAGEIFS('WEEKLY DATA'!BF$11:BF$14576,'WEEKLY DATA'!$A$11:$A$14576,'MONTHLY DATA'!$A105,'WEEKLY DATA'!$B$11:$B$14576,'MONTHLY DATA'!$B105)</f>
        <v>245.625</v>
      </c>
      <c r="BG105" s="154">
        <f t="shared" si="70"/>
        <v>1.2886597938144284E-2</v>
      </c>
      <c r="BH105" s="169">
        <f>AVERAGEIFS('WEEKLY DATA'!BH$11:BH$14576,'WEEKLY DATA'!$A$11:$A$14576,'MONTHLY DATA'!$A105,'WEEKLY DATA'!$B$11:$B$14576,'MONTHLY DATA'!$B105)</f>
        <v>326.25</v>
      </c>
      <c r="BI105" s="78">
        <f>AVERAGEIFS('WEEKLY DATA'!BI$11:BI$14576,'WEEKLY DATA'!$A$11:$A$14576,'MONTHLY DATA'!$A105,'WEEKLY DATA'!$B$11:$B$14576,'MONTHLY DATA'!$B105)</f>
        <v>336.25</v>
      </c>
      <c r="BJ105" s="78">
        <f>AVERAGEIFS('WEEKLY DATA'!BJ$11:BJ$14576,'WEEKLY DATA'!$A$11:$A$14576,'MONTHLY DATA'!$A105,'WEEKLY DATA'!$B$11:$B$14576,'MONTHLY DATA'!$B105)</f>
        <v>331.25</v>
      </c>
      <c r="BK105" s="154">
        <f t="shared" si="71"/>
        <v>8.6065573770491843E-2</v>
      </c>
      <c r="BL105" s="169">
        <f>AVERAGEIFS('WEEKLY DATA'!BL$11:BL$14576,'WEEKLY DATA'!$A$11:$A$14576,'MONTHLY DATA'!$A105,'WEEKLY DATA'!$B$11:$B$14576,'MONTHLY DATA'!$B105)</f>
        <v>255.625</v>
      </c>
      <c r="BM105" s="78">
        <f>AVERAGEIFS('WEEKLY DATA'!BM$11:BM$14576,'WEEKLY DATA'!$A$11:$A$14576,'MONTHLY DATA'!$A105,'WEEKLY DATA'!$B$11:$B$14576,'MONTHLY DATA'!$B105)</f>
        <v>265.625</v>
      </c>
      <c r="BN105" s="78">
        <f>AVERAGEIFS('WEEKLY DATA'!BN$11:BN$14576,'WEEKLY DATA'!$A$11:$A$14576,'MONTHLY DATA'!$A105,'WEEKLY DATA'!$B$11:$B$14576,'MONTHLY DATA'!$B105)</f>
        <v>260.625</v>
      </c>
      <c r="BO105" s="154">
        <f t="shared" si="72"/>
        <v>1.2135922330097193E-2</v>
      </c>
      <c r="BP105" s="78">
        <f>AVERAGEIFS('WEEKLY DATA'!BP$11:BP$14576,'WEEKLY DATA'!$A$11:$A$14576,'MONTHLY DATA'!$A105,'WEEKLY DATA'!$B$11:$B$14576,'MONTHLY DATA'!$B105)</f>
        <v>314.375</v>
      </c>
      <c r="BQ105" s="78">
        <f>AVERAGEIFS('WEEKLY DATA'!BQ$11:BQ$14576,'WEEKLY DATA'!$A$11:$A$14576,'MONTHLY DATA'!$A105,'WEEKLY DATA'!$B$11:$B$14576,'MONTHLY DATA'!$B105)</f>
        <v>324.375</v>
      </c>
      <c r="BR105" s="78">
        <f>AVERAGEIFS('WEEKLY DATA'!BR$11:BR$14576,'WEEKLY DATA'!$A$11:$A$14576,'MONTHLY DATA'!$A105,'WEEKLY DATA'!$B$11:$B$14576,'MONTHLY DATA'!$B105)</f>
        <v>319.375</v>
      </c>
      <c r="BS105" s="154">
        <f t="shared" si="73"/>
        <v>-3.2196969696969724E-2</v>
      </c>
      <c r="BT105" s="78">
        <f>AVERAGEIFS('WEEKLY DATA'!BT$11:BT$14576,'WEEKLY DATA'!$A$11:$A$14576,'MONTHLY DATA'!$A105,'WEEKLY DATA'!$B$11:$B$14576,'MONTHLY DATA'!$B105)</f>
        <v>290.625</v>
      </c>
      <c r="BU105" s="78">
        <f>AVERAGEIFS('WEEKLY DATA'!BU$11:BU$14576,'WEEKLY DATA'!$A$11:$A$14576,'MONTHLY DATA'!$A105,'WEEKLY DATA'!$B$11:$B$14576,'MONTHLY DATA'!$B105)</f>
        <v>300.625</v>
      </c>
      <c r="BV105" s="78">
        <f>AVERAGEIFS('WEEKLY DATA'!BV$11:BV$14576,'WEEKLY DATA'!$A$11:$A$14576,'MONTHLY DATA'!$A105,'WEEKLY DATA'!$B$11:$B$14576,'MONTHLY DATA'!$B105)</f>
        <v>295.625</v>
      </c>
      <c r="BW105" s="154">
        <f t="shared" si="74"/>
        <v>1.5021459227467782E-2</v>
      </c>
      <c r="BX105" s="78">
        <f>AVERAGEIFS('WEEKLY DATA'!BX$11:BX$14576,'WEEKLY DATA'!$A$11:$A$14576,'MONTHLY DATA'!$A105,'WEEKLY DATA'!$B$11:$B$14576,'MONTHLY DATA'!$B105)</f>
        <v>376.25</v>
      </c>
      <c r="BY105" s="78">
        <f>AVERAGEIFS('WEEKLY DATA'!BY$11:BY$14576,'WEEKLY DATA'!$A$11:$A$14576,'MONTHLY DATA'!$A105,'WEEKLY DATA'!$B$11:$B$14576,'MONTHLY DATA'!$B105)</f>
        <v>386.25</v>
      </c>
      <c r="BZ105" s="78">
        <f>AVERAGEIFS('WEEKLY DATA'!BZ$11:BZ$14576,'WEEKLY DATA'!$A$11:$A$14576,'MONTHLY DATA'!$A105,'WEEKLY DATA'!$B$11:$B$14576,'MONTHLY DATA'!$B105)</f>
        <v>381.25</v>
      </c>
      <c r="CA105" s="154">
        <f t="shared" si="75"/>
        <v>5.5363321799307919E-2</v>
      </c>
      <c r="CB105" s="78">
        <f>AVERAGEIFS('WEEKLY DATA'!CB$11:CB$14576,'WEEKLY DATA'!$A$11:$A$14576,'MONTHLY DATA'!$A105,'WEEKLY DATA'!$B$11:$B$14576,'MONTHLY DATA'!$B105)</f>
        <v>411.25</v>
      </c>
      <c r="CC105" s="78">
        <f>AVERAGEIFS('WEEKLY DATA'!CC$11:CC$14576,'WEEKLY DATA'!$A$11:$A$14576,'MONTHLY DATA'!$A105,'WEEKLY DATA'!$B$11:$B$14576,'MONTHLY DATA'!$B105)</f>
        <v>421.25</v>
      </c>
      <c r="CD105" s="78">
        <f>AVERAGEIFS('WEEKLY DATA'!CD$11:CD$14576,'WEEKLY DATA'!$A$11:$A$14576,'MONTHLY DATA'!$A105,'WEEKLY DATA'!$B$11:$B$14576,'MONTHLY DATA'!$B105)</f>
        <v>416.25</v>
      </c>
      <c r="CE105" s="154">
        <f t="shared" si="76"/>
        <v>-2.0588235294117685E-2</v>
      </c>
      <c r="CF105" s="78">
        <f>AVERAGEIFS('WEEKLY DATA'!CF$11:CF$14576,'WEEKLY DATA'!$A$11:$A$14576,'MONTHLY DATA'!$A105,'WEEKLY DATA'!$B$11:$B$14576,'MONTHLY DATA'!$B105)</f>
        <v>255</v>
      </c>
      <c r="CG105" s="78">
        <f>AVERAGEIFS('WEEKLY DATA'!CG$11:CG$14576,'WEEKLY DATA'!$A$11:$A$14576,'MONTHLY DATA'!$A105,'WEEKLY DATA'!$B$11:$B$14576,'MONTHLY DATA'!$B105)</f>
        <v>265</v>
      </c>
      <c r="CH105" s="78">
        <f>AVERAGEIFS('WEEKLY DATA'!CH$11:CH$14576,'WEEKLY DATA'!$A$11:$A$14576,'MONTHLY DATA'!$A105,'WEEKLY DATA'!$B$11:$B$14576,'MONTHLY DATA'!$B105)</f>
        <v>260</v>
      </c>
      <c r="CI105" s="154">
        <f t="shared" si="77"/>
        <v>9.7087378640776656E-3</v>
      </c>
      <c r="CJ105" s="78">
        <f>AVERAGEIFS('WEEKLY DATA'!CJ$11:CJ$14576,'WEEKLY DATA'!$A$11:$A$14576,'MONTHLY DATA'!$A105,'WEEKLY DATA'!$B$11:$B$14576,'MONTHLY DATA'!$B105)</f>
        <v>236.25</v>
      </c>
      <c r="CK105" s="78">
        <f>AVERAGEIFS('WEEKLY DATA'!CK$11:CK$14576,'WEEKLY DATA'!$A$11:$A$14576,'MONTHLY DATA'!$A105,'WEEKLY DATA'!$B$11:$B$14576,'MONTHLY DATA'!$B105)</f>
        <v>246.25</v>
      </c>
      <c r="CL105" s="78">
        <f>AVERAGEIFS('WEEKLY DATA'!CL$11:CL$14576,'WEEKLY DATA'!$A$11:$A$14576,'MONTHLY DATA'!$A105,'WEEKLY DATA'!$B$11:$B$14576,'MONTHLY DATA'!$B105)</f>
        <v>241.25</v>
      </c>
      <c r="CM105" s="154">
        <f t="shared" si="78"/>
        <v>-5.1546391752577136E-3</v>
      </c>
      <c r="CN105" s="78">
        <f>AVERAGEIFS('WEEKLY DATA'!CN$11:CN$14576,'WEEKLY DATA'!$A$11:$A$14576,'MONTHLY DATA'!$A105,'WEEKLY DATA'!$B$11:$B$14576,'MONTHLY DATA'!$B105)</f>
        <v>316.25</v>
      </c>
      <c r="CO105" s="78">
        <f>AVERAGEIFS('WEEKLY DATA'!CO$11:CO$14576,'WEEKLY DATA'!$A$11:$A$14576,'MONTHLY DATA'!$A105,'WEEKLY DATA'!$B$11:$B$14576,'MONTHLY DATA'!$B105)</f>
        <v>326.25</v>
      </c>
      <c r="CP105" s="78">
        <f>AVERAGEIFS('WEEKLY DATA'!CP$11:CP$14576,'WEEKLY DATA'!$A$11:$A$14576,'MONTHLY DATA'!$A105,'WEEKLY DATA'!$B$11:$B$14576,'MONTHLY DATA'!$B105)</f>
        <v>321.25</v>
      </c>
      <c r="CQ105" s="154">
        <f t="shared" si="79"/>
        <v>6.639004149377592E-2</v>
      </c>
      <c r="CR105" s="78">
        <f>AVERAGEIFS('WEEKLY DATA'!CR$11:CR$14576,'WEEKLY DATA'!$A$11:$A$14576,'MONTHLY DATA'!$A105,'WEEKLY DATA'!$B$11:$B$14576,'MONTHLY DATA'!$B105)</f>
        <v>381.25</v>
      </c>
      <c r="CS105" s="78">
        <f>AVERAGEIFS('WEEKLY DATA'!CS$11:CS$14576,'WEEKLY DATA'!$A$11:$A$14576,'MONTHLY DATA'!$A105,'WEEKLY DATA'!$B$11:$B$14576,'MONTHLY DATA'!$B105)</f>
        <v>391.25</v>
      </c>
      <c r="CT105" s="78">
        <f>AVERAGEIFS('WEEKLY DATA'!CT$11:CT$14576,'WEEKLY DATA'!$A$11:$A$14576,'MONTHLY DATA'!$A105,'WEEKLY DATA'!$B$11:$B$14576,'MONTHLY DATA'!$B105)</f>
        <v>386.25</v>
      </c>
      <c r="CU105" s="154">
        <f t="shared" si="80"/>
        <v>-2.2151898734177222E-2</v>
      </c>
      <c r="CV105" s="169">
        <f>AVERAGEIFS('WEEKLY DATA'!CV$11:CV$14576,'WEEKLY DATA'!$A$11:$A$14576,'MONTHLY DATA'!$A105,'WEEKLY DATA'!$B$11:$B$14576,'MONTHLY DATA'!$B105)</f>
        <v>293.75</v>
      </c>
      <c r="CW105" s="78">
        <f>AVERAGEIFS('WEEKLY DATA'!CW$11:CW$14576,'WEEKLY DATA'!$A$11:$A$14576,'MONTHLY DATA'!$A105,'WEEKLY DATA'!$B$11:$B$14576,'MONTHLY DATA'!$B105)</f>
        <v>303.75</v>
      </c>
      <c r="CX105" s="78">
        <f>AVERAGEIFS('WEEKLY DATA'!CX$11:CX$14576,'WEEKLY DATA'!$A$11:$A$14576,'MONTHLY DATA'!$A105,'WEEKLY DATA'!$B$11:$B$14576,'MONTHLY DATA'!$B105)</f>
        <v>298.75</v>
      </c>
      <c r="CY105" s="154">
        <f t="shared" si="81"/>
        <v>4.2016806722688926E-3</v>
      </c>
      <c r="CZ105" s="169">
        <f>AVERAGEIFS('WEEKLY DATA'!CZ$11:CZ$14576,'WEEKLY DATA'!$A$11:$A$14576,'MONTHLY DATA'!$A105,'WEEKLY DATA'!$B$11:$B$14576,'MONTHLY DATA'!$B105)</f>
        <v>273.75</v>
      </c>
      <c r="DA105" s="78">
        <f>AVERAGEIFS('WEEKLY DATA'!DA$11:DA$14576,'WEEKLY DATA'!$A$11:$A$14576,'MONTHLY DATA'!$A105,'WEEKLY DATA'!$B$11:$B$14576,'MONTHLY DATA'!$B105)</f>
        <v>283.75</v>
      </c>
      <c r="DB105" s="78">
        <f>AVERAGEIFS('WEEKLY DATA'!DB$11:DB$14576,'WEEKLY DATA'!$A$11:$A$14576,'MONTHLY DATA'!$A105,'WEEKLY DATA'!$B$11:$B$14576,'MONTHLY DATA'!$B105)</f>
        <v>278.75</v>
      </c>
      <c r="DC105" s="154">
        <f t="shared" si="82"/>
        <v>-1.3274336283185861E-2</v>
      </c>
      <c r="DD105" s="78">
        <f>AVERAGEIFS('WEEKLY DATA'!DD$11:DD$14576,'WEEKLY DATA'!$A$11:$A$14576,'MONTHLY DATA'!$A105,'WEEKLY DATA'!$B$11:$B$14576,'MONTHLY DATA'!$B105)</f>
        <v>366.25</v>
      </c>
      <c r="DE105" s="78">
        <f>AVERAGEIFS('WEEKLY DATA'!DE$11:DE$14576,'WEEKLY DATA'!$A$11:$A$14576,'MONTHLY DATA'!$A105,'WEEKLY DATA'!$B$11:$B$14576,'MONTHLY DATA'!$B105)</f>
        <v>376.25</v>
      </c>
      <c r="DF105" s="78">
        <f>AVERAGEIFS('WEEKLY DATA'!DF$11:DF$14576,'WEEKLY DATA'!$A$11:$A$14576,'MONTHLY DATA'!$A105,'WEEKLY DATA'!$B$11:$B$14576,'MONTHLY DATA'!$B105)</f>
        <v>371.25</v>
      </c>
      <c r="DG105" s="154">
        <f t="shared" si="83"/>
        <v>5.6939501779359469E-2</v>
      </c>
      <c r="DH105" s="78">
        <f>AVERAGEIFS('WEEKLY DATA'!DH$11:DH$14576,'WEEKLY DATA'!$A$11:$A$14576,'MONTHLY DATA'!$A105,'WEEKLY DATA'!$B$11:$B$14576,'MONTHLY DATA'!$B105)</f>
        <v>401.25</v>
      </c>
      <c r="DI105" s="78">
        <f>AVERAGEIFS('WEEKLY DATA'!DI$11:DI$14576,'WEEKLY DATA'!$A$11:$A$14576,'MONTHLY DATA'!$A105,'WEEKLY DATA'!$B$11:$B$14576,'MONTHLY DATA'!$B105)</f>
        <v>411.25</v>
      </c>
      <c r="DJ105" s="78">
        <f>AVERAGEIFS('WEEKLY DATA'!DJ$11:DJ$14576,'WEEKLY DATA'!$A$11:$A$14576,'MONTHLY DATA'!$A105,'WEEKLY DATA'!$B$11:$B$14576,'MONTHLY DATA'!$B105)</f>
        <v>406.25</v>
      </c>
      <c r="DK105" s="154">
        <f t="shared" si="84"/>
        <v>-1.2158054711246202E-2</v>
      </c>
      <c r="DL105" s="169">
        <f>AVERAGEIFS('WEEKLY DATA'!DL$11:DL$14576,'WEEKLY DATA'!$A$11:$A$14576,'MONTHLY DATA'!$A105,'WEEKLY DATA'!$B$11:$B$14576,'MONTHLY DATA'!$B105)</f>
        <v>260</v>
      </c>
      <c r="DM105" s="78">
        <f>AVERAGEIFS('WEEKLY DATA'!DM$11:DM$14576,'WEEKLY DATA'!$A$11:$A$14576,'MONTHLY DATA'!$A105,'WEEKLY DATA'!$B$11:$B$14576,'MONTHLY DATA'!$B105)</f>
        <v>270</v>
      </c>
      <c r="DN105" s="78">
        <f>AVERAGEIFS('WEEKLY DATA'!DN$11:DN$14576,'WEEKLY DATA'!$A$11:$A$14576,'MONTHLY DATA'!$A105,'WEEKLY DATA'!$B$11:$B$14576,'MONTHLY DATA'!$B105)</f>
        <v>265</v>
      </c>
      <c r="DO105" s="154">
        <f t="shared" si="85"/>
        <v>9.52380952380949E-3</v>
      </c>
      <c r="DP105" s="78">
        <f>AVERAGEIFS('WEEKLY DATA'!DP$11:DP$14576,'WEEKLY DATA'!$A$11:$A$14576,'MONTHLY DATA'!$A105,'WEEKLY DATA'!$B$11:$B$14576,'MONTHLY DATA'!$B105)</f>
        <v>240</v>
      </c>
      <c r="DQ105" s="78">
        <f>AVERAGEIFS('WEEKLY DATA'!DQ$11:DQ$14576,'WEEKLY DATA'!$A$11:$A$14576,'MONTHLY DATA'!$A105,'WEEKLY DATA'!$B$11:$B$14576,'MONTHLY DATA'!$B105)</f>
        <v>250</v>
      </c>
      <c r="DR105" s="78">
        <f>AVERAGEIFS('WEEKLY DATA'!DR$11:DR$14576,'WEEKLY DATA'!$A$11:$A$14576,'MONTHLY DATA'!$A105,'WEEKLY DATA'!$B$11:$B$14576,'MONTHLY DATA'!$B105)</f>
        <v>245</v>
      </c>
      <c r="DS105" s="154">
        <f t="shared" si="86"/>
        <v>-1.0101010101010055E-2</v>
      </c>
      <c r="DT105" s="78">
        <f>AVERAGEIFS('WEEKLY DATA'!DT$11:DT$14576,'WEEKLY DATA'!$A$11:$A$14576,'MONTHLY DATA'!$A105,'WEEKLY DATA'!$B$11:$B$14576,'MONTHLY DATA'!$B105)</f>
        <v>376.25</v>
      </c>
      <c r="DU105" s="78">
        <f>AVERAGEIFS('WEEKLY DATA'!DU$11:DU$14576,'WEEKLY DATA'!$A$11:$A$14576,'MONTHLY DATA'!$A105,'WEEKLY DATA'!$B$11:$B$14576,'MONTHLY DATA'!$B105)</f>
        <v>386.25</v>
      </c>
      <c r="DV105" s="78">
        <f>AVERAGEIFS('WEEKLY DATA'!DV$11:DV$14576,'WEEKLY DATA'!$A$11:$A$14576,'MONTHLY DATA'!$A105,'WEEKLY DATA'!$B$11:$B$14576,'MONTHLY DATA'!$B105)</f>
        <v>381.25</v>
      </c>
      <c r="DW105" s="154">
        <f t="shared" si="87"/>
        <v>5.5363321799307919E-2</v>
      </c>
      <c r="DX105" s="78">
        <f>AVERAGEIFS('WEEKLY DATA'!DX$11:DX$14576,'WEEKLY DATA'!$A$11:$A$14576,'MONTHLY DATA'!$A105,'WEEKLY DATA'!$B$11:$B$14576,'MONTHLY DATA'!$B105)</f>
        <v>411.25</v>
      </c>
      <c r="DY105" s="78">
        <f>AVERAGEIFS('WEEKLY DATA'!DY$11:DY$14576,'WEEKLY DATA'!$A$11:$A$14576,'MONTHLY DATA'!$A105,'WEEKLY DATA'!$B$11:$B$14576,'MONTHLY DATA'!$B105)</f>
        <v>421.25</v>
      </c>
      <c r="DZ105" s="78">
        <f>AVERAGEIFS('WEEKLY DATA'!DZ$11:DZ$14576,'WEEKLY DATA'!$A$11:$A$14576,'MONTHLY DATA'!$A105,'WEEKLY DATA'!$B$11:$B$14576,'MONTHLY DATA'!$B105)</f>
        <v>416.25</v>
      </c>
      <c r="EA105" s="154">
        <f t="shared" si="88"/>
        <v>-1.1869436201780381E-2</v>
      </c>
      <c r="EB105" s="78">
        <f>AVERAGEIFS('WEEKLY DATA'!EB$11:EB$14576,'WEEKLY DATA'!$A$11:$A$14576,'MONTHLY DATA'!$A105,'WEEKLY DATA'!$B$11:$B$14576,'MONTHLY DATA'!$B105)</f>
        <v>245</v>
      </c>
      <c r="EC105" s="78">
        <f>AVERAGEIFS('WEEKLY DATA'!EC$11:EC$14576,'WEEKLY DATA'!$A$11:$A$14576,'MONTHLY DATA'!$A105,'WEEKLY DATA'!$B$11:$B$14576,'MONTHLY DATA'!$B105)</f>
        <v>255</v>
      </c>
      <c r="ED105" s="78">
        <f>AVERAGEIFS('WEEKLY DATA'!ED$11:ED$14576,'WEEKLY DATA'!$A$11:$A$14576,'MONTHLY DATA'!$A105,'WEEKLY DATA'!$B$11:$B$14576,'MONTHLY DATA'!$B105)</f>
        <v>250</v>
      </c>
      <c r="EE105" s="154">
        <f t="shared" si="89"/>
        <v>-4.9751243781094301E-3</v>
      </c>
      <c r="EF105" s="169">
        <f>AVERAGEIFS('WEEKLY DATA'!EF$11:EF$14576,'WEEKLY DATA'!$A$11:$A$14576,'MONTHLY DATA'!$A105,'WEEKLY DATA'!$B$11:$B$14576,'MONTHLY DATA'!$B105)</f>
        <v>228.125</v>
      </c>
      <c r="EG105" s="78">
        <f>AVERAGEIFS('WEEKLY DATA'!EG$11:EG$14576,'WEEKLY DATA'!$A$11:$A$14576,'MONTHLY DATA'!$A105,'WEEKLY DATA'!$B$11:$B$14576,'MONTHLY DATA'!$B105)</f>
        <v>238.125</v>
      </c>
      <c r="EH105" s="78">
        <f>AVERAGEIFS('WEEKLY DATA'!EH$11:EH$14576,'WEEKLY DATA'!$A$11:$A$14576,'MONTHLY DATA'!$A105,'WEEKLY DATA'!$B$11:$B$14576,'MONTHLY DATA'!$B105)</f>
        <v>233.125</v>
      </c>
      <c r="EI105" s="154">
        <f t="shared" si="90"/>
        <v>-1.0610079575596787E-2</v>
      </c>
      <c r="EJ105" s="78">
        <f>AVERAGEIFS('WEEKLY DATA'!EJ$11:EJ$14576,'WEEKLY DATA'!$A$11:$A$14576,'MONTHLY DATA'!$A105,'WEEKLY DATA'!$B$11:$B$14576,'MONTHLY DATA'!$B105)</f>
        <v>396.25</v>
      </c>
      <c r="EK105" s="78">
        <f>AVERAGEIFS('WEEKLY DATA'!EK$11:EK$14576,'WEEKLY DATA'!$A$11:$A$14576,'MONTHLY DATA'!$A105,'WEEKLY DATA'!$B$11:$B$14576,'MONTHLY DATA'!$B105)</f>
        <v>406.25</v>
      </c>
      <c r="EL105" s="78">
        <f>AVERAGEIFS('WEEKLY DATA'!EL$11:EL$14576,'WEEKLY DATA'!$A$11:$A$14576,'MONTHLY DATA'!$A105,'WEEKLY DATA'!$B$11:$B$14576,'MONTHLY DATA'!$B105)</f>
        <v>401.25</v>
      </c>
      <c r="EM105" s="154">
        <f t="shared" si="91"/>
        <v>5.2459016393442637E-2</v>
      </c>
      <c r="EN105" s="78">
        <f>AVERAGEIFS('WEEKLY DATA'!EN$11:EN$14576,'WEEKLY DATA'!$A$11:$A$14576,'MONTHLY DATA'!$A105,'WEEKLY DATA'!$B$11:$B$14576,'MONTHLY DATA'!$B105)</f>
        <v>436.25</v>
      </c>
      <c r="EO105" s="78">
        <f>AVERAGEIFS('WEEKLY DATA'!EO$11:EO$14576,'WEEKLY DATA'!$A$11:$A$14576,'MONTHLY DATA'!$A105,'WEEKLY DATA'!$B$11:$B$14576,'MONTHLY DATA'!$B105)</f>
        <v>446.25</v>
      </c>
      <c r="EP105" s="78">
        <f>AVERAGEIFS('WEEKLY DATA'!EP$11:EP$14576,'WEEKLY DATA'!$A$11:$A$14576,'MONTHLY DATA'!$A105,'WEEKLY DATA'!$B$11:$B$14576,'MONTHLY DATA'!$B105)</f>
        <v>441.25</v>
      </c>
      <c r="EQ105" s="154">
        <f t="shared" si="92"/>
        <v>-1.1204481792717047E-2</v>
      </c>
      <c r="ER105" s="78">
        <f>AVERAGEIFS('WEEKLY DATA'!ER$11:ER$14576,'WEEKLY DATA'!$A$11:$A$14576,'MONTHLY DATA'!$A105,'WEEKLY DATA'!$B$11:$B$14576,'MONTHLY DATA'!$B105)</f>
        <v>240</v>
      </c>
      <c r="ES105" s="78">
        <f>AVERAGEIFS('WEEKLY DATA'!ES$11:ES$14576,'WEEKLY DATA'!$A$11:$A$14576,'MONTHLY DATA'!$A105,'WEEKLY DATA'!$B$11:$B$14576,'MONTHLY DATA'!$B105)</f>
        <v>250</v>
      </c>
      <c r="ET105" s="78">
        <f>AVERAGEIFS('WEEKLY DATA'!ET$11:ET$14576,'WEEKLY DATA'!$A$11:$A$14576,'MONTHLY DATA'!$A105,'WEEKLY DATA'!$B$11:$B$14576,'MONTHLY DATA'!$B105)</f>
        <v>245</v>
      </c>
      <c r="EU105" s="154">
        <f t="shared" si="93"/>
        <v>-5.0761421319797106E-3</v>
      </c>
      <c r="EV105" s="78">
        <f>AVERAGEIFS('WEEKLY DATA'!EV$11:EV$14576,'WEEKLY DATA'!$A$11:$A$14576,'MONTHLY DATA'!$A105,'WEEKLY DATA'!$B$11:$B$14576,'MONTHLY DATA'!$B105)</f>
        <v>223.75</v>
      </c>
      <c r="EW105" s="78">
        <f>AVERAGEIFS('WEEKLY DATA'!EW$11:EW$14576,'WEEKLY DATA'!$A$11:$A$14576,'MONTHLY DATA'!$A105,'WEEKLY DATA'!$B$11:$B$14576,'MONTHLY DATA'!$B105)</f>
        <v>233.75</v>
      </c>
      <c r="EX105" s="78">
        <f>AVERAGEIFS('WEEKLY DATA'!EX$11:EX$14576,'WEEKLY DATA'!$A$11:$A$14576,'MONTHLY DATA'!$A105,'WEEKLY DATA'!$B$11:$B$14576,'MONTHLY DATA'!$B105)</f>
        <v>228.75</v>
      </c>
      <c r="EY105" s="154">
        <f t="shared" si="94"/>
        <v>1.1049723756906049E-2</v>
      </c>
      <c r="EZ105" s="78">
        <f>AVERAGEIFS('WEEKLY DATA'!EZ$11:EZ$14576,'WEEKLY DATA'!$A$11:$A$14576,'MONTHLY DATA'!$A105,'WEEKLY DATA'!$B$11:$B$14576,'MONTHLY DATA'!$B105)</f>
        <v>381.25</v>
      </c>
      <c r="FA105" s="78">
        <f>AVERAGEIFS('WEEKLY DATA'!FA$11:FA$14576,'WEEKLY DATA'!$A$11:$A$14576,'MONTHLY DATA'!$A105,'WEEKLY DATA'!$B$11:$B$14576,'MONTHLY DATA'!$B105)</f>
        <v>391.25</v>
      </c>
      <c r="FB105" s="78">
        <f>AVERAGEIFS('WEEKLY DATA'!FB$11:FB$14576,'WEEKLY DATA'!$A$11:$A$14576,'MONTHLY DATA'!$A105,'WEEKLY DATA'!$B$11:$B$14576,'MONTHLY DATA'!$B105)</f>
        <v>386.25</v>
      </c>
      <c r="FC105" s="154">
        <f t="shared" si="95"/>
        <v>5.4607508532423132E-2</v>
      </c>
      <c r="FD105" s="78">
        <f>AVERAGEIFS('WEEKLY DATA'!FD$11:FD$14576,'WEEKLY DATA'!$A$11:$A$14576,'MONTHLY DATA'!$A105,'WEEKLY DATA'!$B$11:$B$14576,'MONTHLY DATA'!$B105)</f>
        <v>441.25</v>
      </c>
      <c r="FE105" s="78">
        <f>AVERAGEIFS('WEEKLY DATA'!FE$11:FE$14576,'WEEKLY DATA'!$A$11:$A$14576,'MONTHLY DATA'!$A105,'WEEKLY DATA'!$B$11:$B$14576,'MONTHLY DATA'!$B105)</f>
        <v>451.25</v>
      </c>
      <c r="FF105" s="78">
        <f>AVERAGEIFS('WEEKLY DATA'!FF$11:FF$14576,'WEEKLY DATA'!$A$11:$A$14576,'MONTHLY DATA'!$A105,'WEEKLY DATA'!$B$11:$B$14576,'MONTHLY DATA'!$B105)</f>
        <v>446.25</v>
      </c>
      <c r="FG105" s="154">
        <f t="shared" si="96"/>
        <v>-1.1080332409972304E-2</v>
      </c>
      <c r="FH105" s="78">
        <f>AVERAGEIFS('WEEKLY DATA'!FH$11:FH$14576,'WEEKLY DATA'!$A$11:$A$14576,'MONTHLY DATA'!$A105,'WEEKLY DATA'!$B$11:$B$14576,'MONTHLY DATA'!$B105)</f>
        <v>271.25</v>
      </c>
      <c r="FI105" s="78">
        <f>AVERAGEIFS('WEEKLY DATA'!FI$11:FI$14576,'WEEKLY DATA'!$A$11:$A$14576,'MONTHLY DATA'!$A105,'WEEKLY DATA'!$B$11:$B$14576,'MONTHLY DATA'!$B105)</f>
        <v>281.25</v>
      </c>
      <c r="FJ105" s="78">
        <f>AVERAGEIFS('WEEKLY DATA'!FJ$11:FJ$14576,'WEEKLY DATA'!$A$11:$A$14576,'MONTHLY DATA'!$A105,'WEEKLY DATA'!$B$11:$B$14576,'MONTHLY DATA'!$B105)</f>
        <v>276.25</v>
      </c>
      <c r="FK105" s="154">
        <f t="shared" si="97"/>
        <v>-2.8571428571428581E-2</v>
      </c>
      <c r="FL105" s="169">
        <f>AVERAGEIFS('WEEKLY DATA'!FL$11:FL$14576,'WEEKLY DATA'!$A$11:$A$14576,'MONTHLY DATA'!$A105,'WEEKLY DATA'!$B$11:$B$14576,'MONTHLY DATA'!$B105)</f>
        <v>261.25</v>
      </c>
      <c r="FM105" s="78">
        <f>AVERAGEIFS('WEEKLY DATA'!FM$11:FM$14576,'WEEKLY DATA'!$A$11:$A$14576,'MONTHLY DATA'!$A105,'WEEKLY DATA'!$B$11:$B$14576,'MONTHLY DATA'!$B105)</f>
        <v>271.25</v>
      </c>
      <c r="FN105" s="78">
        <f>AVERAGEIFS('WEEKLY DATA'!FN$11:FN$14576,'WEEKLY DATA'!$A$11:$A$14576,'MONTHLY DATA'!$A105,'WEEKLY DATA'!$B$11:$B$14576,'MONTHLY DATA'!$B105)</f>
        <v>266.25</v>
      </c>
      <c r="FO105" s="154">
        <f t="shared" si="98"/>
        <v>-6.9930069930069783E-3</v>
      </c>
      <c r="FP105" s="78">
        <f>AVERAGEIFS('WEEKLY DATA'!FP$11:FP$14576,'WEEKLY DATA'!$A$11:$A$14576,'MONTHLY DATA'!$A105,'WEEKLY DATA'!$B$11:$B$14576,'MONTHLY DATA'!$B105)</f>
        <v>301.25</v>
      </c>
      <c r="FQ105" s="78">
        <f>AVERAGEIFS('WEEKLY DATA'!FQ$11:FQ$14576,'WEEKLY DATA'!$A$11:$A$14576,'MONTHLY DATA'!$A105,'WEEKLY DATA'!$B$11:$B$14576,'MONTHLY DATA'!$B105)</f>
        <v>311.25</v>
      </c>
      <c r="FR105" s="78">
        <f>AVERAGEIFS('WEEKLY DATA'!FR$11:FR$14576,'WEEKLY DATA'!$A$11:$A$14576,'MONTHLY DATA'!$A105,'WEEKLY DATA'!$B$11:$B$14576,'MONTHLY DATA'!$B105)</f>
        <v>306.25</v>
      </c>
      <c r="FS105" s="154">
        <f t="shared" si="99"/>
        <v>2.0833333333333259E-2</v>
      </c>
      <c r="FT105" s="78">
        <f>AVERAGEIFS('WEEKLY DATA'!FT$11:FT$14576,'WEEKLY DATA'!$A$11:$A$14576,'MONTHLY DATA'!$A105,'WEEKLY DATA'!$B$11:$B$14576,'MONTHLY DATA'!$B105)</f>
        <v>265</v>
      </c>
      <c r="FU105" s="78">
        <f>AVERAGEIFS('WEEKLY DATA'!FU$11:FU$14576,'WEEKLY DATA'!$A$11:$A$14576,'MONTHLY DATA'!$A105,'WEEKLY DATA'!$B$11:$B$14576,'MONTHLY DATA'!$B105)</f>
        <v>275</v>
      </c>
      <c r="FV105" s="78">
        <f>AVERAGEIFS('WEEKLY DATA'!FV$11:FV$14576,'WEEKLY DATA'!$A$11:$A$14576,'MONTHLY DATA'!$A105,'WEEKLY DATA'!$B$11:$B$14576,'MONTHLY DATA'!$B105)</f>
        <v>270</v>
      </c>
      <c r="FW105" s="154">
        <f t="shared" si="100"/>
        <v>1.1709601873536313E-2</v>
      </c>
      <c r="FX105" s="78">
        <f>AVERAGEIFS('WEEKLY DATA'!FX$11:FX$14576,'WEEKLY DATA'!$A$11:$A$14576,'MONTHLY DATA'!$A105,'WEEKLY DATA'!$B$11:$B$14576,'MONTHLY DATA'!$B105)</f>
        <v>164.375</v>
      </c>
      <c r="FY105" s="78">
        <f>AVERAGEIFS('WEEKLY DATA'!FY$11:FY$14576,'WEEKLY DATA'!$A$11:$A$14576,'MONTHLY DATA'!$A105,'WEEKLY DATA'!$B$11:$B$14576,'MONTHLY DATA'!$B105)</f>
        <v>174.375</v>
      </c>
      <c r="FZ105" s="78">
        <f>AVERAGEIFS('WEEKLY DATA'!FZ$11:FZ$14576,'WEEKLY DATA'!$A$11:$A$14576,'MONTHLY DATA'!$A105,'WEEKLY DATA'!$B$11:$B$14576,'MONTHLY DATA'!$B105)</f>
        <v>169.375</v>
      </c>
      <c r="GA105" s="154">
        <f t="shared" si="101"/>
        <v>1.1194029850746245E-2</v>
      </c>
      <c r="GB105" s="78">
        <f>AVERAGEIFS('WEEKLY DATA'!GB$11:GB$14576,'WEEKLY DATA'!$A$11:$A$14576,'MONTHLY DATA'!$A105,'WEEKLY DATA'!$B$11:$B$14576,'MONTHLY DATA'!$B105)</f>
        <v>316.25</v>
      </c>
      <c r="GC105" s="78">
        <f>AVERAGEIFS('WEEKLY DATA'!GC$11:GC$14576,'WEEKLY DATA'!$A$11:$A$14576,'MONTHLY DATA'!$A105,'WEEKLY DATA'!$B$11:$B$14576,'MONTHLY DATA'!$B105)</f>
        <v>326.25</v>
      </c>
      <c r="GD105" s="78">
        <f>AVERAGEIFS('WEEKLY DATA'!GD$11:GD$14576,'WEEKLY DATA'!$A$11:$A$14576,'MONTHLY DATA'!$A105,'WEEKLY DATA'!$B$11:$B$14576,'MONTHLY DATA'!$B105)</f>
        <v>321.25</v>
      </c>
      <c r="GE105" s="154">
        <f t="shared" si="102"/>
        <v>-3.8759689922480689E-3</v>
      </c>
      <c r="GF105" s="169">
        <f>AVERAGEIFS('WEEKLY DATA'!GF$11:GF$14576,'WEEKLY DATA'!$A$11:$A$14576,'MONTHLY DATA'!$A105,'WEEKLY DATA'!$B$11:$B$14576,'MONTHLY DATA'!$B105)</f>
        <v>306.25</v>
      </c>
      <c r="GG105" s="78">
        <f>AVERAGEIFS('WEEKLY DATA'!GG$11:GG$14576,'WEEKLY DATA'!$A$11:$A$14576,'MONTHLY DATA'!$A105,'WEEKLY DATA'!$B$11:$B$14576,'MONTHLY DATA'!$B105)</f>
        <v>316.25</v>
      </c>
      <c r="GH105" s="78">
        <f>AVERAGEIFS('WEEKLY DATA'!GH$11:GH$14576,'WEEKLY DATA'!$A$11:$A$14576,'MONTHLY DATA'!$A105,'WEEKLY DATA'!$B$11:$B$14576,'MONTHLY DATA'!$B105)</f>
        <v>311.25</v>
      </c>
      <c r="GI105" s="154">
        <f t="shared" si="103"/>
        <v>-4.0000000000000036E-3</v>
      </c>
      <c r="GJ105" s="78">
        <f>AVERAGEIFS('WEEKLY DATA'!GJ$11:GJ$14576,'WEEKLY DATA'!$A$11:$A$14576,'MONTHLY DATA'!$A105,'WEEKLY DATA'!$B$11:$B$14576,'MONTHLY DATA'!$B105)</f>
        <v>396.25</v>
      </c>
      <c r="GK105" s="78">
        <f>AVERAGEIFS('WEEKLY DATA'!GK$11:GK$14576,'WEEKLY DATA'!$A$11:$A$14576,'MONTHLY DATA'!$A105,'WEEKLY DATA'!$B$11:$B$14576,'MONTHLY DATA'!$B105)</f>
        <v>406.25</v>
      </c>
      <c r="GL105" s="78">
        <f>AVERAGEIFS('WEEKLY DATA'!GL$11:GL$14576,'WEEKLY DATA'!$A$11:$A$14576,'MONTHLY DATA'!$A105,'WEEKLY DATA'!$B$11:$B$14576,'MONTHLY DATA'!$B105)</f>
        <v>401.25</v>
      </c>
      <c r="GM105" s="154">
        <f t="shared" si="104"/>
        <v>5.2459016393442637E-2</v>
      </c>
      <c r="GN105" s="78">
        <f>AVERAGEIFS('WEEKLY DATA'!GN$11:GN$14576,'WEEKLY DATA'!$A$11:$A$14576,'MONTHLY DATA'!$A105,'WEEKLY DATA'!$B$11:$B$14576,'MONTHLY DATA'!$B105)</f>
        <v>441.25</v>
      </c>
      <c r="GO105" s="78">
        <f>AVERAGEIFS('WEEKLY DATA'!GO$11:GO$14576,'WEEKLY DATA'!$A$11:$A$14576,'MONTHLY DATA'!$A105,'WEEKLY DATA'!$B$11:$B$14576,'MONTHLY DATA'!$B105)</f>
        <v>451.25</v>
      </c>
      <c r="GP105" s="78">
        <f>AVERAGEIFS('WEEKLY DATA'!GP$11:GP$14576,'WEEKLY DATA'!$A$11:$A$14576,'MONTHLY DATA'!$A105,'WEEKLY DATA'!$B$11:$B$14576,'MONTHLY DATA'!$B105)</f>
        <v>446.25</v>
      </c>
      <c r="GQ105" s="154">
        <f t="shared" si="105"/>
        <v>-1.1080332409972304E-2</v>
      </c>
      <c r="GR105" s="78"/>
    </row>
    <row r="106" spans="1:200" ht="15.75" x14ac:dyDescent="0.25">
      <c r="A106">
        <f t="shared" si="55"/>
        <v>12</v>
      </c>
      <c r="B106">
        <f t="shared" si="56"/>
        <v>2017</v>
      </c>
      <c r="C106" s="86">
        <v>43070</v>
      </c>
      <c r="D106" s="78">
        <f>AVERAGEIFS('WEEKLY DATA'!D$11:D$14576,'WEEKLY DATA'!$A$11:$A$14576,'MONTHLY DATA'!$A106,'WEEKLY DATA'!$B$11:$B$14576,'MONTHLY DATA'!$B106)</f>
        <v>342</v>
      </c>
      <c r="E106" s="78">
        <f>AVERAGEIFS('WEEKLY DATA'!E$11:E$14576,'WEEKLY DATA'!$A$11:$A$14576,'MONTHLY DATA'!$A106,'WEEKLY DATA'!$B$11:$B$14576,'MONTHLY DATA'!$B106)</f>
        <v>352</v>
      </c>
      <c r="F106" s="78">
        <f>AVERAGEIFS('WEEKLY DATA'!F$11:F$14576,'WEEKLY DATA'!$A$11:$A$14576,'MONTHLY DATA'!$A106,'WEEKLY DATA'!$B$11:$B$14576,'MONTHLY DATA'!$B106)</f>
        <v>347</v>
      </c>
      <c r="G106" s="154">
        <f t="shared" si="57"/>
        <v>-3.2315978456014527E-3</v>
      </c>
      <c r="H106" s="169">
        <f>AVERAGEIFS('WEEKLY DATA'!H$11:H$14576,'WEEKLY DATA'!$A$11:$A$14576,'MONTHLY DATA'!$A106,'WEEKLY DATA'!$B$11:$B$14576,'MONTHLY DATA'!$B106)</f>
        <v>472</v>
      </c>
      <c r="I106" s="78">
        <f>AVERAGEIFS('WEEKLY DATA'!I$11:I$14576,'WEEKLY DATA'!$A$11:$A$14576,'MONTHLY DATA'!$A106,'WEEKLY DATA'!$B$11:$B$14576,'MONTHLY DATA'!$B106)</f>
        <v>482</v>
      </c>
      <c r="J106" s="78">
        <f>AVERAGEIFS('WEEKLY DATA'!J$11:J$14576,'WEEKLY DATA'!$A$11:$A$14576,'MONTHLY DATA'!$A106,'WEEKLY DATA'!$B$11:$B$14576,'MONTHLY DATA'!$B106)</f>
        <v>477</v>
      </c>
      <c r="K106" s="154">
        <f t="shared" si="58"/>
        <v>-4.9543676662320291E-3</v>
      </c>
      <c r="L106" s="169">
        <f>AVERAGEIFS('WEEKLY DATA'!L$11:L$14576,'WEEKLY DATA'!$A$11:$A$14576,'MONTHLY DATA'!$A106,'WEEKLY DATA'!$B$11:$B$14576,'MONTHLY DATA'!$B106)</f>
        <v>425</v>
      </c>
      <c r="M106" s="78">
        <f>AVERAGEIFS('WEEKLY DATA'!M$11:M$14576,'WEEKLY DATA'!$A$11:$A$14576,'MONTHLY DATA'!$A106,'WEEKLY DATA'!$B$11:$B$14576,'MONTHLY DATA'!$B106)</f>
        <v>435</v>
      </c>
      <c r="N106" s="78">
        <f>AVERAGEIFS('WEEKLY DATA'!N$11:N$14576,'WEEKLY DATA'!$A$11:$A$14576,'MONTHLY DATA'!$A106,'WEEKLY DATA'!$B$11:$B$14576,'MONTHLY DATA'!$B106)</f>
        <v>430</v>
      </c>
      <c r="O106" s="154">
        <f t="shared" si="59"/>
        <v>8.7976539589442737E-3</v>
      </c>
      <c r="P106" s="169">
        <f>AVERAGEIFS('WEEKLY DATA'!P$11:P$14576,'WEEKLY DATA'!$A$11:$A$14576,'MONTHLY DATA'!$A106,'WEEKLY DATA'!$B$11:$B$14576,'MONTHLY DATA'!$B106)</f>
        <v>313</v>
      </c>
      <c r="Q106" s="78">
        <f>AVERAGEIFS('WEEKLY DATA'!Q$11:Q$14576,'WEEKLY DATA'!$A$11:$A$14576,'MONTHLY DATA'!$A106,'WEEKLY DATA'!$B$11:$B$14576,'MONTHLY DATA'!$B106)</f>
        <v>323</v>
      </c>
      <c r="R106" s="78">
        <f>AVERAGEIFS('WEEKLY DATA'!R$11:R$14576,'WEEKLY DATA'!$A$11:$A$14576,'MONTHLY DATA'!$A106,'WEEKLY DATA'!$B$11:$B$14576,'MONTHLY DATA'!$B106)</f>
        <v>318</v>
      </c>
      <c r="S106" s="154">
        <f t="shared" si="60"/>
        <v>2.5806451612903292E-2</v>
      </c>
      <c r="T106" s="169">
        <f>AVERAGEIFS('WEEKLY DATA'!T$11:T$14576,'WEEKLY DATA'!$A$11:$A$14576,'MONTHLY DATA'!$A106,'WEEKLY DATA'!$B$11:$B$14576,'MONTHLY DATA'!$B106)</f>
        <v>328</v>
      </c>
      <c r="U106" s="78">
        <f>AVERAGEIFS('WEEKLY DATA'!U$11:U$14576,'WEEKLY DATA'!$A$11:$A$14576,'MONTHLY DATA'!$A106,'WEEKLY DATA'!$B$11:$B$14576,'MONTHLY DATA'!$B106)</f>
        <v>338</v>
      </c>
      <c r="V106" s="78">
        <f>AVERAGEIFS('WEEKLY DATA'!V$11:V$14576,'WEEKLY DATA'!$A$11:$A$14576,'MONTHLY DATA'!$A106,'WEEKLY DATA'!$B$11:$B$14576,'MONTHLY DATA'!$B106)</f>
        <v>333</v>
      </c>
      <c r="W106" s="154">
        <f t="shared" si="61"/>
        <v>-4.1121495327103297E-3</v>
      </c>
      <c r="X106" s="169">
        <f>AVERAGEIFS('WEEKLY DATA'!X$11:X$14576,'WEEKLY DATA'!$A$11:$A$14576,'MONTHLY DATA'!$A106,'WEEKLY DATA'!$B$11:$B$14576,'MONTHLY DATA'!$B106)</f>
        <v>322</v>
      </c>
      <c r="Y106" s="78">
        <f>AVERAGEIFS('WEEKLY DATA'!Y$11:Y$14576,'WEEKLY DATA'!$A$11:$A$14576,'MONTHLY DATA'!$A106,'WEEKLY DATA'!$B$11:$B$14576,'MONTHLY DATA'!$B106)</f>
        <v>332</v>
      </c>
      <c r="Z106" s="78">
        <f>AVERAGEIFS('WEEKLY DATA'!Z$11:Z$14576,'WEEKLY DATA'!$A$11:$A$14576,'MONTHLY DATA'!$A106,'WEEKLY DATA'!$B$11:$B$14576,'MONTHLY DATA'!$B106)</f>
        <v>327</v>
      </c>
      <c r="AA106" s="154">
        <f t="shared" si="62"/>
        <v>-7.2106261859582466E-3</v>
      </c>
      <c r="AB106" s="169">
        <f>AVERAGEIFS('WEEKLY DATA'!AB$11:AB$14576,'WEEKLY DATA'!$A$11:$A$14576,'MONTHLY DATA'!$A106,'WEEKLY DATA'!$B$11:$B$14576,'MONTHLY DATA'!$B106)</f>
        <v>365</v>
      </c>
      <c r="AC106" s="78">
        <f>AVERAGEIFS('WEEKLY DATA'!AC$11:AC$14576,'WEEKLY DATA'!$A$11:$A$14576,'MONTHLY DATA'!$A106,'WEEKLY DATA'!$B$11:$B$14576,'MONTHLY DATA'!$B106)</f>
        <v>375</v>
      </c>
      <c r="AD106" s="78">
        <f>AVERAGEIFS('WEEKLY DATA'!AD$11:AD$14576,'WEEKLY DATA'!$A$11:$A$14576,'MONTHLY DATA'!$A106,'WEEKLY DATA'!$B$11:$B$14576,'MONTHLY DATA'!$B106)</f>
        <v>370</v>
      </c>
      <c r="AE106" s="154">
        <f t="shared" si="63"/>
        <v>1.0238907849829282E-2</v>
      </c>
      <c r="AF106" s="169">
        <f>AVERAGEIFS('WEEKLY DATA'!AF$11:AF$14576,'WEEKLY DATA'!$A$11:$A$14576,'MONTHLY DATA'!$A106,'WEEKLY DATA'!$B$11:$B$14576,'MONTHLY DATA'!$B106)</f>
        <v>314</v>
      </c>
      <c r="AG106" s="78">
        <f>AVERAGEIFS('WEEKLY DATA'!AG$11:AG$14576,'WEEKLY DATA'!$A$11:$A$14576,'MONTHLY DATA'!$A106,'WEEKLY DATA'!$B$11:$B$14576,'MONTHLY DATA'!$B106)</f>
        <v>324</v>
      </c>
      <c r="AH106" s="78">
        <f>AVERAGEIFS('WEEKLY DATA'!AH$11:AH$14576,'WEEKLY DATA'!$A$11:$A$14576,'MONTHLY DATA'!$A106,'WEEKLY DATA'!$B$11:$B$14576,'MONTHLY DATA'!$B106)</f>
        <v>319</v>
      </c>
      <c r="AI106" s="154">
        <f t="shared" si="64"/>
        <v>1.4711729622266301E-2</v>
      </c>
      <c r="AJ106" s="169">
        <f>AVERAGEIFS('WEEKLY DATA'!AJ$11:AJ$14576,'WEEKLY DATA'!$A$11:$A$14576,'MONTHLY DATA'!$A106,'WEEKLY DATA'!$B$11:$B$14576,'MONTHLY DATA'!$B106)</f>
        <v>324</v>
      </c>
      <c r="AK106" s="78">
        <f>AVERAGEIFS('WEEKLY DATA'!AK$11:AK$14576,'WEEKLY DATA'!$A$11:$A$14576,'MONTHLY DATA'!$A106,'WEEKLY DATA'!$B$11:$B$14576,'MONTHLY DATA'!$B106)</f>
        <v>334</v>
      </c>
      <c r="AL106" s="78">
        <f>AVERAGEIFS('WEEKLY DATA'!AL$11:AL$14576,'WEEKLY DATA'!$A$11:$A$14576,'MONTHLY DATA'!$A106,'WEEKLY DATA'!$B$11:$B$14576,'MONTHLY DATA'!$B106)</f>
        <v>329</v>
      </c>
      <c r="AM106" s="154">
        <f t="shared" si="65"/>
        <v>1.0364683301343547E-2</v>
      </c>
      <c r="AN106" s="169">
        <f>AVERAGEIFS('WEEKLY DATA'!AN$11:AN$14576,'WEEKLY DATA'!$A$11:$A$14576,'MONTHLY DATA'!$A106,'WEEKLY DATA'!$B$11:$B$14576,'MONTHLY DATA'!$B106)</f>
        <v>319</v>
      </c>
      <c r="AO106" s="78">
        <f>AVERAGEIFS('WEEKLY DATA'!AO$11:AO$14576,'WEEKLY DATA'!$A$11:$A$14576,'MONTHLY DATA'!$A106,'WEEKLY DATA'!$B$11:$B$14576,'MONTHLY DATA'!$B106)</f>
        <v>329</v>
      </c>
      <c r="AP106" s="78">
        <f>AVERAGEIFS('WEEKLY DATA'!AP$11:AP$14576,'WEEKLY DATA'!$A$11:$A$14576,'MONTHLY DATA'!$A106,'WEEKLY DATA'!$B$11:$B$14576,'MONTHLY DATA'!$B106)</f>
        <v>324</v>
      </c>
      <c r="AQ106" s="154">
        <f t="shared" si="66"/>
        <v>1.4481409001956935E-2</v>
      </c>
      <c r="AR106" s="169">
        <f>AVERAGEIFS('WEEKLY DATA'!AR$11:AR$14576,'WEEKLY DATA'!$A$11:$A$14576,'MONTHLY DATA'!$A106,'WEEKLY DATA'!$B$11:$B$14576,'MONTHLY DATA'!$B106)</f>
        <v>370</v>
      </c>
      <c r="AS106" s="78">
        <f>AVERAGEIFS('WEEKLY DATA'!AS$11:AS$14576,'WEEKLY DATA'!$A$11:$A$14576,'MONTHLY DATA'!$A106,'WEEKLY DATA'!$B$11:$B$14576,'MONTHLY DATA'!$B106)</f>
        <v>380</v>
      </c>
      <c r="AT106" s="78">
        <f>AVERAGEIFS('WEEKLY DATA'!AT$11:AT$14576,'WEEKLY DATA'!$A$11:$A$14576,'MONTHLY DATA'!$A106,'WEEKLY DATA'!$B$11:$B$14576,'MONTHLY DATA'!$B106)</f>
        <v>375</v>
      </c>
      <c r="AU106" s="154">
        <f t="shared" si="67"/>
        <v>1.0101010101010166E-2</v>
      </c>
      <c r="AV106" s="169">
        <f>AVERAGEIFS('WEEKLY DATA'!AV$11:AV$14576,'WEEKLY DATA'!$A$11:$A$14576,'MONTHLY DATA'!$A106,'WEEKLY DATA'!$B$11:$B$14576,'MONTHLY DATA'!$B106)</f>
        <v>274</v>
      </c>
      <c r="AW106" s="78">
        <f>AVERAGEIFS('WEEKLY DATA'!AW$11:AW$14576,'WEEKLY DATA'!$A$11:$A$14576,'MONTHLY DATA'!$A106,'WEEKLY DATA'!$B$11:$B$14576,'MONTHLY DATA'!$B106)</f>
        <v>284</v>
      </c>
      <c r="AX106" s="78">
        <f>AVERAGEIFS('WEEKLY DATA'!AX$11:AX$14576,'WEEKLY DATA'!$A$11:$A$14576,'MONTHLY DATA'!$A106,'WEEKLY DATA'!$B$11:$B$14576,'MONTHLY DATA'!$B106)</f>
        <v>279</v>
      </c>
      <c r="AY106" s="154">
        <f t="shared" si="68"/>
        <v>7.6749435665914856E-3</v>
      </c>
      <c r="AZ106" s="169">
        <f>AVERAGEIFS('WEEKLY DATA'!AZ$11:AZ$14576,'WEEKLY DATA'!$A$11:$A$14576,'MONTHLY DATA'!$A106,'WEEKLY DATA'!$B$11:$B$14576,'MONTHLY DATA'!$B106)</f>
        <v>267.5</v>
      </c>
      <c r="BA106" s="78">
        <f>AVERAGEIFS('WEEKLY DATA'!BA$11:BA$14576,'WEEKLY DATA'!$A$11:$A$14576,'MONTHLY DATA'!$A106,'WEEKLY DATA'!$B$11:$B$14576,'MONTHLY DATA'!$B106)</f>
        <v>277.5</v>
      </c>
      <c r="BB106" s="78">
        <f>AVERAGEIFS('WEEKLY DATA'!BB$11:BB$14576,'WEEKLY DATA'!$A$11:$A$14576,'MONTHLY DATA'!$A106,'WEEKLY DATA'!$B$11:$B$14576,'MONTHLY DATA'!$B106)</f>
        <v>272.5</v>
      </c>
      <c r="BC106" s="154">
        <f t="shared" si="69"/>
        <v>-2.2883295194507935E-3</v>
      </c>
      <c r="BD106" s="169">
        <f>AVERAGEIFS('WEEKLY DATA'!BD$11:BD$14576,'WEEKLY DATA'!$A$11:$A$14576,'MONTHLY DATA'!$A106,'WEEKLY DATA'!$B$11:$B$14576,'MONTHLY DATA'!$B106)</f>
        <v>251</v>
      </c>
      <c r="BE106" s="78">
        <f>AVERAGEIFS('WEEKLY DATA'!BE$11:BE$14576,'WEEKLY DATA'!$A$11:$A$14576,'MONTHLY DATA'!$A106,'WEEKLY DATA'!$B$11:$B$14576,'MONTHLY DATA'!$B106)</f>
        <v>261</v>
      </c>
      <c r="BF106" s="78">
        <f>AVERAGEIFS('WEEKLY DATA'!BF$11:BF$14576,'WEEKLY DATA'!$A$11:$A$14576,'MONTHLY DATA'!$A106,'WEEKLY DATA'!$B$11:$B$14576,'MONTHLY DATA'!$B106)</f>
        <v>256</v>
      </c>
      <c r="BG106" s="154">
        <f t="shared" si="70"/>
        <v>4.2239185750636121E-2</v>
      </c>
      <c r="BH106" s="169">
        <f>AVERAGEIFS('WEEKLY DATA'!BH$11:BH$14576,'WEEKLY DATA'!$A$11:$A$14576,'MONTHLY DATA'!$A106,'WEEKLY DATA'!$B$11:$B$14576,'MONTHLY DATA'!$B106)</f>
        <v>340</v>
      </c>
      <c r="BI106" s="78">
        <f>AVERAGEIFS('WEEKLY DATA'!BI$11:BI$14576,'WEEKLY DATA'!$A$11:$A$14576,'MONTHLY DATA'!$A106,'WEEKLY DATA'!$B$11:$B$14576,'MONTHLY DATA'!$B106)</f>
        <v>350</v>
      </c>
      <c r="BJ106" s="78">
        <f>AVERAGEIFS('WEEKLY DATA'!BJ$11:BJ$14576,'WEEKLY DATA'!$A$11:$A$14576,'MONTHLY DATA'!$A106,'WEEKLY DATA'!$B$11:$B$14576,'MONTHLY DATA'!$B106)</f>
        <v>345</v>
      </c>
      <c r="BK106" s="154">
        <f t="shared" si="71"/>
        <v>4.1509433962264142E-2</v>
      </c>
      <c r="BL106" s="169">
        <f>AVERAGEIFS('WEEKLY DATA'!BL$11:BL$14576,'WEEKLY DATA'!$A$11:$A$14576,'MONTHLY DATA'!$A106,'WEEKLY DATA'!$B$11:$B$14576,'MONTHLY DATA'!$B106)</f>
        <v>266</v>
      </c>
      <c r="BM106" s="78">
        <f>AVERAGEIFS('WEEKLY DATA'!BM$11:BM$14576,'WEEKLY DATA'!$A$11:$A$14576,'MONTHLY DATA'!$A106,'WEEKLY DATA'!$B$11:$B$14576,'MONTHLY DATA'!$B106)</f>
        <v>276</v>
      </c>
      <c r="BN106" s="78">
        <f>AVERAGEIFS('WEEKLY DATA'!BN$11:BN$14576,'WEEKLY DATA'!$A$11:$A$14576,'MONTHLY DATA'!$A106,'WEEKLY DATA'!$B$11:$B$14576,'MONTHLY DATA'!$B106)</f>
        <v>271</v>
      </c>
      <c r="BO106" s="154">
        <f t="shared" si="72"/>
        <v>3.9808153477218333E-2</v>
      </c>
      <c r="BP106" s="78">
        <f>AVERAGEIFS('WEEKLY DATA'!BP$11:BP$14576,'WEEKLY DATA'!$A$11:$A$14576,'MONTHLY DATA'!$A106,'WEEKLY DATA'!$B$11:$B$14576,'MONTHLY DATA'!$B106)</f>
        <v>316.5</v>
      </c>
      <c r="BQ106" s="78">
        <f>AVERAGEIFS('WEEKLY DATA'!BQ$11:BQ$14576,'WEEKLY DATA'!$A$11:$A$14576,'MONTHLY DATA'!$A106,'WEEKLY DATA'!$B$11:$B$14576,'MONTHLY DATA'!$B106)</f>
        <v>326.5</v>
      </c>
      <c r="BR106" s="78">
        <f>AVERAGEIFS('WEEKLY DATA'!BR$11:BR$14576,'WEEKLY DATA'!$A$11:$A$14576,'MONTHLY DATA'!$A106,'WEEKLY DATA'!$B$11:$B$14576,'MONTHLY DATA'!$B106)</f>
        <v>321.5</v>
      </c>
      <c r="BS106" s="154">
        <f t="shared" si="73"/>
        <v>6.6536203522504778E-3</v>
      </c>
      <c r="BT106" s="78">
        <f>AVERAGEIFS('WEEKLY DATA'!BT$11:BT$14576,'WEEKLY DATA'!$A$11:$A$14576,'MONTHLY DATA'!$A106,'WEEKLY DATA'!$B$11:$B$14576,'MONTHLY DATA'!$B106)</f>
        <v>301</v>
      </c>
      <c r="BU106" s="78">
        <f>AVERAGEIFS('WEEKLY DATA'!BU$11:BU$14576,'WEEKLY DATA'!$A$11:$A$14576,'MONTHLY DATA'!$A106,'WEEKLY DATA'!$B$11:$B$14576,'MONTHLY DATA'!$B106)</f>
        <v>311</v>
      </c>
      <c r="BV106" s="78">
        <f>AVERAGEIFS('WEEKLY DATA'!BV$11:BV$14576,'WEEKLY DATA'!$A$11:$A$14576,'MONTHLY DATA'!$A106,'WEEKLY DATA'!$B$11:$B$14576,'MONTHLY DATA'!$B106)</f>
        <v>306</v>
      </c>
      <c r="BW106" s="154">
        <f t="shared" si="74"/>
        <v>3.5095137420718903E-2</v>
      </c>
      <c r="BX106" s="78">
        <f>AVERAGEIFS('WEEKLY DATA'!BX$11:BX$14576,'WEEKLY DATA'!$A$11:$A$14576,'MONTHLY DATA'!$A106,'WEEKLY DATA'!$B$11:$B$14576,'MONTHLY DATA'!$B106)</f>
        <v>390</v>
      </c>
      <c r="BY106" s="78">
        <f>AVERAGEIFS('WEEKLY DATA'!BY$11:BY$14576,'WEEKLY DATA'!$A$11:$A$14576,'MONTHLY DATA'!$A106,'WEEKLY DATA'!$B$11:$B$14576,'MONTHLY DATA'!$B106)</f>
        <v>400</v>
      </c>
      <c r="BZ106" s="78">
        <f>AVERAGEIFS('WEEKLY DATA'!BZ$11:BZ$14576,'WEEKLY DATA'!$A$11:$A$14576,'MONTHLY DATA'!$A106,'WEEKLY DATA'!$B$11:$B$14576,'MONTHLY DATA'!$B106)</f>
        <v>395</v>
      </c>
      <c r="CA106" s="154">
        <f t="shared" si="75"/>
        <v>3.6065573770491799E-2</v>
      </c>
      <c r="CB106" s="78">
        <f>AVERAGEIFS('WEEKLY DATA'!CB$11:CB$14576,'WEEKLY DATA'!$A$11:$A$14576,'MONTHLY DATA'!$A106,'WEEKLY DATA'!$B$11:$B$14576,'MONTHLY DATA'!$B106)</f>
        <v>424</v>
      </c>
      <c r="CC106" s="78">
        <f>AVERAGEIFS('WEEKLY DATA'!CC$11:CC$14576,'WEEKLY DATA'!$A$11:$A$14576,'MONTHLY DATA'!$A106,'WEEKLY DATA'!$B$11:$B$14576,'MONTHLY DATA'!$B106)</f>
        <v>434</v>
      </c>
      <c r="CD106" s="78">
        <f>AVERAGEIFS('WEEKLY DATA'!CD$11:CD$14576,'WEEKLY DATA'!$A$11:$A$14576,'MONTHLY DATA'!$A106,'WEEKLY DATA'!$B$11:$B$14576,'MONTHLY DATA'!$B106)</f>
        <v>429</v>
      </c>
      <c r="CE106" s="154">
        <f t="shared" si="76"/>
        <v>3.063063063063054E-2</v>
      </c>
      <c r="CF106" s="78">
        <f>AVERAGEIFS('WEEKLY DATA'!CF$11:CF$14576,'WEEKLY DATA'!$A$11:$A$14576,'MONTHLY DATA'!$A106,'WEEKLY DATA'!$B$11:$B$14576,'MONTHLY DATA'!$B106)</f>
        <v>260</v>
      </c>
      <c r="CG106" s="78">
        <f>AVERAGEIFS('WEEKLY DATA'!CG$11:CG$14576,'WEEKLY DATA'!$A$11:$A$14576,'MONTHLY DATA'!$A106,'WEEKLY DATA'!$B$11:$B$14576,'MONTHLY DATA'!$B106)</f>
        <v>270</v>
      </c>
      <c r="CH106" s="78">
        <f>AVERAGEIFS('WEEKLY DATA'!CH$11:CH$14576,'WEEKLY DATA'!$A$11:$A$14576,'MONTHLY DATA'!$A106,'WEEKLY DATA'!$B$11:$B$14576,'MONTHLY DATA'!$B106)</f>
        <v>265</v>
      </c>
      <c r="CI106" s="154">
        <f t="shared" si="77"/>
        <v>1.9230769230769162E-2</v>
      </c>
      <c r="CJ106" s="78">
        <f>AVERAGEIFS('WEEKLY DATA'!CJ$11:CJ$14576,'WEEKLY DATA'!$A$11:$A$14576,'MONTHLY DATA'!$A106,'WEEKLY DATA'!$B$11:$B$14576,'MONTHLY DATA'!$B106)</f>
        <v>245</v>
      </c>
      <c r="CK106" s="78">
        <f>AVERAGEIFS('WEEKLY DATA'!CK$11:CK$14576,'WEEKLY DATA'!$A$11:$A$14576,'MONTHLY DATA'!$A106,'WEEKLY DATA'!$B$11:$B$14576,'MONTHLY DATA'!$B106)</f>
        <v>255</v>
      </c>
      <c r="CL106" s="78">
        <f>AVERAGEIFS('WEEKLY DATA'!CL$11:CL$14576,'WEEKLY DATA'!$A$11:$A$14576,'MONTHLY DATA'!$A106,'WEEKLY DATA'!$B$11:$B$14576,'MONTHLY DATA'!$B106)</f>
        <v>250</v>
      </c>
      <c r="CM106" s="154">
        <f t="shared" si="78"/>
        <v>3.6269430051813378E-2</v>
      </c>
      <c r="CN106" s="78">
        <f>AVERAGEIFS('WEEKLY DATA'!CN$11:CN$14576,'WEEKLY DATA'!$A$11:$A$14576,'MONTHLY DATA'!$A106,'WEEKLY DATA'!$B$11:$B$14576,'MONTHLY DATA'!$B106)</f>
        <v>330</v>
      </c>
      <c r="CO106" s="78">
        <f>AVERAGEIFS('WEEKLY DATA'!CO$11:CO$14576,'WEEKLY DATA'!$A$11:$A$14576,'MONTHLY DATA'!$A106,'WEEKLY DATA'!$B$11:$B$14576,'MONTHLY DATA'!$B106)</f>
        <v>340</v>
      </c>
      <c r="CP106" s="78">
        <f>AVERAGEIFS('WEEKLY DATA'!CP$11:CP$14576,'WEEKLY DATA'!$A$11:$A$14576,'MONTHLY DATA'!$A106,'WEEKLY DATA'!$B$11:$B$14576,'MONTHLY DATA'!$B106)</f>
        <v>335</v>
      </c>
      <c r="CQ106" s="154">
        <f t="shared" si="79"/>
        <v>4.2801556420233533E-2</v>
      </c>
      <c r="CR106" s="78">
        <f>AVERAGEIFS('WEEKLY DATA'!CR$11:CR$14576,'WEEKLY DATA'!$A$11:$A$14576,'MONTHLY DATA'!$A106,'WEEKLY DATA'!$B$11:$B$14576,'MONTHLY DATA'!$B106)</f>
        <v>394</v>
      </c>
      <c r="CS106" s="78">
        <f>AVERAGEIFS('WEEKLY DATA'!CS$11:CS$14576,'WEEKLY DATA'!$A$11:$A$14576,'MONTHLY DATA'!$A106,'WEEKLY DATA'!$B$11:$B$14576,'MONTHLY DATA'!$B106)</f>
        <v>404</v>
      </c>
      <c r="CT106" s="78">
        <f>AVERAGEIFS('WEEKLY DATA'!CT$11:CT$14576,'WEEKLY DATA'!$A$11:$A$14576,'MONTHLY DATA'!$A106,'WEEKLY DATA'!$B$11:$B$14576,'MONTHLY DATA'!$B106)</f>
        <v>399</v>
      </c>
      <c r="CU106" s="154">
        <f t="shared" si="80"/>
        <v>3.3009708737864019E-2</v>
      </c>
      <c r="CV106" s="169">
        <f>AVERAGEIFS('WEEKLY DATA'!CV$11:CV$14576,'WEEKLY DATA'!$A$11:$A$14576,'MONTHLY DATA'!$A106,'WEEKLY DATA'!$B$11:$B$14576,'MONTHLY DATA'!$B106)</f>
        <v>291</v>
      </c>
      <c r="CW106" s="78">
        <f>AVERAGEIFS('WEEKLY DATA'!CW$11:CW$14576,'WEEKLY DATA'!$A$11:$A$14576,'MONTHLY DATA'!$A106,'WEEKLY DATA'!$B$11:$B$14576,'MONTHLY DATA'!$B106)</f>
        <v>301</v>
      </c>
      <c r="CX106" s="78">
        <f>AVERAGEIFS('WEEKLY DATA'!CX$11:CX$14576,'WEEKLY DATA'!$A$11:$A$14576,'MONTHLY DATA'!$A106,'WEEKLY DATA'!$B$11:$B$14576,'MONTHLY DATA'!$B106)</f>
        <v>296</v>
      </c>
      <c r="CY106" s="154">
        <f t="shared" si="81"/>
        <v>-9.2050209205021272E-3</v>
      </c>
      <c r="CZ106" s="169">
        <f>AVERAGEIFS('WEEKLY DATA'!CZ$11:CZ$14576,'WEEKLY DATA'!$A$11:$A$14576,'MONTHLY DATA'!$A106,'WEEKLY DATA'!$B$11:$B$14576,'MONTHLY DATA'!$B106)</f>
        <v>280</v>
      </c>
      <c r="DA106" s="78">
        <f>AVERAGEIFS('WEEKLY DATA'!DA$11:DA$14576,'WEEKLY DATA'!$A$11:$A$14576,'MONTHLY DATA'!$A106,'WEEKLY DATA'!$B$11:$B$14576,'MONTHLY DATA'!$B106)</f>
        <v>290</v>
      </c>
      <c r="DB106" s="78">
        <f>AVERAGEIFS('WEEKLY DATA'!DB$11:DB$14576,'WEEKLY DATA'!$A$11:$A$14576,'MONTHLY DATA'!$A106,'WEEKLY DATA'!$B$11:$B$14576,'MONTHLY DATA'!$B106)</f>
        <v>285</v>
      </c>
      <c r="DC106" s="154">
        <f t="shared" si="82"/>
        <v>2.2421524663677195E-2</v>
      </c>
      <c r="DD106" s="78">
        <f>AVERAGEIFS('WEEKLY DATA'!DD$11:DD$14576,'WEEKLY DATA'!$A$11:$A$14576,'MONTHLY DATA'!$A106,'WEEKLY DATA'!$B$11:$B$14576,'MONTHLY DATA'!$B106)</f>
        <v>380</v>
      </c>
      <c r="DE106" s="78">
        <f>AVERAGEIFS('WEEKLY DATA'!DE$11:DE$14576,'WEEKLY DATA'!$A$11:$A$14576,'MONTHLY DATA'!$A106,'WEEKLY DATA'!$B$11:$B$14576,'MONTHLY DATA'!$B106)</f>
        <v>390</v>
      </c>
      <c r="DF106" s="78">
        <f>AVERAGEIFS('WEEKLY DATA'!DF$11:DF$14576,'WEEKLY DATA'!$A$11:$A$14576,'MONTHLY DATA'!$A106,'WEEKLY DATA'!$B$11:$B$14576,'MONTHLY DATA'!$B106)</f>
        <v>385</v>
      </c>
      <c r="DG106" s="154">
        <f t="shared" si="83"/>
        <v>3.7037037037036979E-2</v>
      </c>
      <c r="DH106" s="78">
        <f>AVERAGEIFS('WEEKLY DATA'!DH$11:DH$14576,'WEEKLY DATA'!$A$11:$A$14576,'MONTHLY DATA'!$A106,'WEEKLY DATA'!$B$11:$B$14576,'MONTHLY DATA'!$B106)</f>
        <v>414</v>
      </c>
      <c r="DI106" s="78">
        <f>AVERAGEIFS('WEEKLY DATA'!DI$11:DI$14576,'WEEKLY DATA'!$A$11:$A$14576,'MONTHLY DATA'!$A106,'WEEKLY DATA'!$B$11:$B$14576,'MONTHLY DATA'!$B106)</f>
        <v>424</v>
      </c>
      <c r="DJ106" s="78">
        <f>AVERAGEIFS('WEEKLY DATA'!DJ$11:DJ$14576,'WEEKLY DATA'!$A$11:$A$14576,'MONTHLY DATA'!$A106,'WEEKLY DATA'!$B$11:$B$14576,'MONTHLY DATA'!$B106)</f>
        <v>419</v>
      </c>
      <c r="DK106" s="154">
        <f t="shared" si="84"/>
        <v>3.1384615384615344E-2</v>
      </c>
      <c r="DL106" s="169">
        <f>AVERAGEIFS('WEEKLY DATA'!DL$11:DL$14576,'WEEKLY DATA'!$A$11:$A$14576,'MONTHLY DATA'!$A106,'WEEKLY DATA'!$B$11:$B$14576,'MONTHLY DATA'!$B106)</f>
        <v>261</v>
      </c>
      <c r="DM106" s="78">
        <f>AVERAGEIFS('WEEKLY DATA'!DM$11:DM$14576,'WEEKLY DATA'!$A$11:$A$14576,'MONTHLY DATA'!$A106,'WEEKLY DATA'!$B$11:$B$14576,'MONTHLY DATA'!$B106)</f>
        <v>271</v>
      </c>
      <c r="DN106" s="78">
        <f>AVERAGEIFS('WEEKLY DATA'!DN$11:DN$14576,'WEEKLY DATA'!$A$11:$A$14576,'MONTHLY DATA'!$A106,'WEEKLY DATA'!$B$11:$B$14576,'MONTHLY DATA'!$B106)</f>
        <v>266</v>
      </c>
      <c r="DO106" s="154">
        <f t="shared" si="85"/>
        <v>3.7735849056603765E-3</v>
      </c>
      <c r="DP106" s="78">
        <f>AVERAGEIFS('WEEKLY DATA'!DP$11:DP$14576,'WEEKLY DATA'!$A$11:$A$14576,'MONTHLY DATA'!$A106,'WEEKLY DATA'!$B$11:$B$14576,'MONTHLY DATA'!$B106)</f>
        <v>250</v>
      </c>
      <c r="DQ106" s="78">
        <f>AVERAGEIFS('WEEKLY DATA'!DQ$11:DQ$14576,'WEEKLY DATA'!$A$11:$A$14576,'MONTHLY DATA'!$A106,'WEEKLY DATA'!$B$11:$B$14576,'MONTHLY DATA'!$B106)</f>
        <v>260</v>
      </c>
      <c r="DR106" s="78">
        <f>AVERAGEIFS('WEEKLY DATA'!DR$11:DR$14576,'WEEKLY DATA'!$A$11:$A$14576,'MONTHLY DATA'!$A106,'WEEKLY DATA'!$B$11:$B$14576,'MONTHLY DATA'!$B106)</f>
        <v>255</v>
      </c>
      <c r="DS106" s="154">
        <f t="shared" si="86"/>
        <v>4.081632653061229E-2</v>
      </c>
      <c r="DT106" s="78">
        <f>AVERAGEIFS('WEEKLY DATA'!DT$11:DT$14576,'WEEKLY DATA'!$A$11:$A$14576,'MONTHLY DATA'!$A106,'WEEKLY DATA'!$B$11:$B$14576,'MONTHLY DATA'!$B106)</f>
        <v>390</v>
      </c>
      <c r="DU106" s="78">
        <f>AVERAGEIFS('WEEKLY DATA'!DU$11:DU$14576,'WEEKLY DATA'!$A$11:$A$14576,'MONTHLY DATA'!$A106,'WEEKLY DATA'!$B$11:$B$14576,'MONTHLY DATA'!$B106)</f>
        <v>400</v>
      </c>
      <c r="DV106" s="78">
        <f>AVERAGEIFS('WEEKLY DATA'!DV$11:DV$14576,'WEEKLY DATA'!$A$11:$A$14576,'MONTHLY DATA'!$A106,'WEEKLY DATA'!$B$11:$B$14576,'MONTHLY DATA'!$B106)</f>
        <v>395</v>
      </c>
      <c r="DW106" s="154">
        <f t="shared" si="87"/>
        <v>3.6065573770491799E-2</v>
      </c>
      <c r="DX106" s="78">
        <f>AVERAGEIFS('WEEKLY DATA'!DX$11:DX$14576,'WEEKLY DATA'!$A$11:$A$14576,'MONTHLY DATA'!$A106,'WEEKLY DATA'!$B$11:$B$14576,'MONTHLY DATA'!$B106)</f>
        <v>424</v>
      </c>
      <c r="DY106" s="78">
        <f>AVERAGEIFS('WEEKLY DATA'!DY$11:DY$14576,'WEEKLY DATA'!$A$11:$A$14576,'MONTHLY DATA'!$A106,'WEEKLY DATA'!$B$11:$B$14576,'MONTHLY DATA'!$B106)</f>
        <v>434</v>
      </c>
      <c r="DZ106" s="78">
        <f>AVERAGEIFS('WEEKLY DATA'!DZ$11:DZ$14576,'WEEKLY DATA'!$A$11:$A$14576,'MONTHLY DATA'!$A106,'WEEKLY DATA'!$B$11:$B$14576,'MONTHLY DATA'!$B106)</f>
        <v>429</v>
      </c>
      <c r="EA106" s="154">
        <f t="shared" si="88"/>
        <v>3.063063063063054E-2</v>
      </c>
      <c r="EB106" s="78">
        <f>AVERAGEIFS('WEEKLY DATA'!EB$11:EB$14576,'WEEKLY DATA'!$A$11:$A$14576,'MONTHLY DATA'!$A106,'WEEKLY DATA'!$B$11:$B$14576,'MONTHLY DATA'!$B106)</f>
        <v>251</v>
      </c>
      <c r="EC106" s="78">
        <f>AVERAGEIFS('WEEKLY DATA'!EC$11:EC$14576,'WEEKLY DATA'!$A$11:$A$14576,'MONTHLY DATA'!$A106,'WEEKLY DATA'!$B$11:$B$14576,'MONTHLY DATA'!$B106)</f>
        <v>261</v>
      </c>
      <c r="ED106" s="78">
        <f>AVERAGEIFS('WEEKLY DATA'!ED$11:ED$14576,'WEEKLY DATA'!$A$11:$A$14576,'MONTHLY DATA'!$A106,'WEEKLY DATA'!$B$11:$B$14576,'MONTHLY DATA'!$B106)</f>
        <v>256</v>
      </c>
      <c r="EE106" s="154">
        <f t="shared" si="89"/>
        <v>2.4000000000000021E-2</v>
      </c>
      <c r="EF106" s="169">
        <f>AVERAGEIFS('WEEKLY DATA'!EF$11:EF$14576,'WEEKLY DATA'!$A$11:$A$14576,'MONTHLY DATA'!$A106,'WEEKLY DATA'!$B$11:$B$14576,'MONTHLY DATA'!$B106)</f>
        <v>235</v>
      </c>
      <c r="EG106" s="78">
        <f>AVERAGEIFS('WEEKLY DATA'!EG$11:EG$14576,'WEEKLY DATA'!$A$11:$A$14576,'MONTHLY DATA'!$A106,'WEEKLY DATA'!$B$11:$B$14576,'MONTHLY DATA'!$B106)</f>
        <v>245</v>
      </c>
      <c r="EH106" s="78">
        <f>AVERAGEIFS('WEEKLY DATA'!EH$11:EH$14576,'WEEKLY DATA'!$A$11:$A$14576,'MONTHLY DATA'!$A106,'WEEKLY DATA'!$B$11:$B$14576,'MONTHLY DATA'!$B106)</f>
        <v>240</v>
      </c>
      <c r="EI106" s="154">
        <f t="shared" si="90"/>
        <v>2.9490616621983934E-2</v>
      </c>
      <c r="EJ106" s="78">
        <f>AVERAGEIFS('WEEKLY DATA'!EJ$11:EJ$14576,'WEEKLY DATA'!$A$11:$A$14576,'MONTHLY DATA'!$A106,'WEEKLY DATA'!$B$11:$B$14576,'MONTHLY DATA'!$B106)</f>
        <v>410</v>
      </c>
      <c r="EK106" s="78">
        <f>AVERAGEIFS('WEEKLY DATA'!EK$11:EK$14576,'WEEKLY DATA'!$A$11:$A$14576,'MONTHLY DATA'!$A106,'WEEKLY DATA'!$B$11:$B$14576,'MONTHLY DATA'!$B106)</f>
        <v>420</v>
      </c>
      <c r="EL106" s="78">
        <f>AVERAGEIFS('WEEKLY DATA'!EL$11:EL$14576,'WEEKLY DATA'!$A$11:$A$14576,'MONTHLY DATA'!$A106,'WEEKLY DATA'!$B$11:$B$14576,'MONTHLY DATA'!$B106)</f>
        <v>415</v>
      </c>
      <c r="EM106" s="154">
        <f t="shared" si="91"/>
        <v>3.4267912772585563E-2</v>
      </c>
      <c r="EN106" s="78">
        <f>AVERAGEIFS('WEEKLY DATA'!EN$11:EN$14576,'WEEKLY DATA'!$A$11:$A$14576,'MONTHLY DATA'!$A106,'WEEKLY DATA'!$B$11:$B$14576,'MONTHLY DATA'!$B106)</f>
        <v>449</v>
      </c>
      <c r="EO106" s="78">
        <f>AVERAGEIFS('WEEKLY DATA'!EO$11:EO$14576,'WEEKLY DATA'!$A$11:$A$14576,'MONTHLY DATA'!$A106,'WEEKLY DATA'!$B$11:$B$14576,'MONTHLY DATA'!$B106)</f>
        <v>459</v>
      </c>
      <c r="EP106" s="78">
        <f>AVERAGEIFS('WEEKLY DATA'!EP$11:EP$14576,'WEEKLY DATA'!$A$11:$A$14576,'MONTHLY DATA'!$A106,'WEEKLY DATA'!$B$11:$B$14576,'MONTHLY DATA'!$B106)</f>
        <v>454</v>
      </c>
      <c r="EQ106" s="154">
        <f t="shared" si="92"/>
        <v>2.8895184135977248E-2</v>
      </c>
      <c r="ER106" s="78">
        <f>AVERAGEIFS('WEEKLY DATA'!ER$11:ER$14576,'WEEKLY DATA'!$A$11:$A$14576,'MONTHLY DATA'!$A106,'WEEKLY DATA'!$B$11:$B$14576,'MONTHLY DATA'!$B106)</f>
        <v>244</v>
      </c>
      <c r="ES106" s="78">
        <f>AVERAGEIFS('WEEKLY DATA'!ES$11:ES$14576,'WEEKLY DATA'!$A$11:$A$14576,'MONTHLY DATA'!$A106,'WEEKLY DATA'!$B$11:$B$14576,'MONTHLY DATA'!$B106)</f>
        <v>254</v>
      </c>
      <c r="ET106" s="78">
        <f>AVERAGEIFS('WEEKLY DATA'!ET$11:ET$14576,'WEEKLY DATA'!$A$11:$A$14576,'MONTHLY DATA'!$A106,'WEEKLY DATA'!$B$11:$B$14576,'MONTHLY DATA'!$B106)</f>
        <v>249</v>
      </c>
      <c r="EU106" s="154">
        <f t="shared" si="93"/>
        <v>1.6326530612244872E-2</v>
      </c>
      <c r="EV106" s="78">
        <f>AVERAGEIFS('WEEKLY DATA'!EV$11:EV$14576,'WEEKLY DATA'!$A$11:$A$14576,'MONTHLY DATA'!$A106,'WEEKLY DATA'!$B$11:$B$14576,'MONTHLY DATA'!$B106)</f>
        <v>236.5</v>
      </c>
      <c r="EW106" s="78">
        <f>AVERAGEIFS('WEEKLY DATA'!EW$11:EW$14576,'WEEKLY DATA'!$A$11:$A$14576,'MONTHLY DATA'!$A106,'WEEKLY DATA'!$B$11:$B$14576,'MONTHLY DATA'!$B106)</f>
        <v>246.5</v>
      </c>
      <c r="EX106" s="78">
        <f>AVERAGEIFS('WEEKLY DATA'!EX$11:EX$14576,'WEEKLY DATA'!$A$11:$A$14576,'MONTHLY DATA'!$A106,'WEEKLY DATA'!$B$11:$B$14576,'MONTHLY DATA'!$B106)</f>
        <v>241.5</v>
      </c>
      <c r="EY106" s="154">
        <f t="shared" si="94"/>
        <v>5.573770491803276E-2</v>
      </c>
      <c r="EZ106" s="78">
        <f>AVERAGEIFS('WEEKLY DATA'!EZ$11:EZ$14576,'WEEKLY DATA'!$A$11:$A$14576,'MONTHLY DATA'!$A106,'WEEKLY DATA'!$B$11:$B$14576,'MONTHLY DATA'!$B106)</f>
        <v>395</v>
      </c>
      <c r="FA106" s="78">
        <f>AVERAGEIFS('WEEKLY DATA'!FA$11:FA$14576,'WEEKLY DATA'!$A$11:$A$14576,'MONTHLY DATA'!$A106,'WEEKLY DATA'!$B$11:$B$14576,'MONTHLY DATA'!$B106)</f>
        <v>405</v>
      </c>
      <c r="FB106" s="78">
        <f>AVERAGEIFS('WEEKLY DATA'!FB$11:FB$14576,'WEEKLY DATA'!$A$11:$A$14576,'MONTHLY DATA'!$A106,'WEEKLY DATA'!$B$11:$B$14576,'MONTHLY DATA'!$B106)</f>
        <v>400</v>
      </c>
      <c r="FC106" s="154">
        <f t="shared" si="95"/>
        <v>3.5598705501618033E-2</v>
      </c>
      <c r="FD106" s="78">
        <f>AVERAGEIFS('WEEKLY DATA'!FD$11:FD$14576,'WEEKLY DATA'!$A$11:$A$14576,'MONTHLY DATA'!$A106,'WEEKLY DATA'!$B$11:$B$14576,'MONTHLY DATA'!$B106)</f>
        <v>454</v>
      </c>
      <c r="FE106" s="78">
        <f>AVERAGEIFS('WEEKLY DATA'!FE$11:FE$14576,'WEEKLY DATA'!$A$11:$A$14576,'MONTHLY DATA'!$A106,'WEEKLY DATA'!$B$11:$B$14576,'MONTHLY DATA'!$B106)</f>
        <v>464</v>
      </c>
      <c r="FF106" s="78">
        <f>AVERAGEIFS('WEEKLY DATA'!FF$11:FF$14576,'WEEKLY DATA'!$A$11:$A$14576,'MONTHLY DATA'!$A106,'WEEKLY DATA'!$B$11:$B$14576,'MONTHLY DATA'!$B106)</f>
        <v>459</v>
      </c>
      <c r="FG106" s="154">
        <f t="shared" si="96"/>
        <v>2.857142857142847E-2</v>
      </c>
      <c r="FH106" s="78">
        <f>AVERAGEIFS('WEEKLY DATA'!FH$11:FH$14576,'WEEKLY DATA'!$A$11:$A$14576,'MONTHLY DATA'!$A106,'WEEKLY DATA'!$B$11:$B$14576,'MONTHLY DATA'!$B106)</f>
        <v>267</v>
      </c>
      <c r="FI106" s="78">
        <f>AVERAGEIFS('WEEKLY DATA'!FI$11:FI$14576,'WEEKLY DATA'!$A$11:$A$14576,'MONTHLY DATA'!$A106,'WEEKLY DATA'!$B$11:$B$14576,'MONTHLY DATA'!$B106)</f>
        <v>277</v>
      </c>
      <c r="FJ106" s="78">
        <f>AVERAGEIFS('WEEKLY DATA'!FJ$11:FJ$14576,'WEEKLY DATA'!$A$11:$A$14576,'MONTHLY DATA'!$A106,'WEEKLY DATA'!$B$11:$B$14576,'MONTHLY DATA'!$B106)</f>
        <v>272</v>
      </c>
      <c r="FK106" s="154">
        <f t="shared" si="97"/>
        <v>-1.538461538461533E-2</v>
      </c>
      <c r="FL106" s="169">
        <f>AVERAGEIFS('WEEKLY DATA'!FL$11:FL$14576,'WEEKLY DATA'!$A$11:$A$14576,'MONTHLY DATA'!$A106,'WEEKLY DATA'!$B$11:$B$14576,'MONTHLY DATA'!$B106)</f>
        <v>263</v>
      </c>
      <c r="FM106" s="78">
        <f>AVERAGEIFS('WEEKLY DATA'!FM$11:FM$14576,'WEEKLY DATA'!$A$11:$A$14576,'MONTHLY DATA'!$A106,'WEEKLY DATA'!$B$11:$B$14576,'MONTHLY DATA'!$B106)</f>
        <v>273</v>
      </c>
      <c r="FN106" s="78">
        <f>AVERAGEIFS('WEEKLY DATA'!FN$11:FN$14576,'WEEKLY DATA'!$A$11:$A$14576,'MONTHLY DATA'!$A106,'WEEKLY DATA'!$B$11:$B$14576,'MONTHLY DATA'!$B106)</f>
        <v>268</v>
      </c>
      <c r="FO106" s="154">
        <f t="shared" si="98"/>
        <v>6.5727699530515604E-3</v>
      </c>
      <c r="FP106" s="78">
        <f>AVERAGEIFS('WEEKLY DATA'!FP$11:FP$14576,'WEEKLY DATA'!$A$11:$A$14576,'MONTHLY DATA'!$A106,'WEEKLY DATA'!$B$11:$B$14576,'MONTHLY DATA'!$B106)</f>
        <v>299</v>
      </c>
      <c r="FQ106" s="78">
        <f>AVERAGEIFS('WEEKLY DATA'!FQ$11:FQ$14576,'WEEKLY DATA'!$A$11:$A$14576,'MONTHLY DATA'!$A106,'WEEKLY DATA'!$B$11:$B$14576,'MONTHLY DATA'!$B106)</f>
        <v>309</v>
      </c>
      <c r="FR106" s="78">
        <f>AVERAGEIFS('WEEKLY DATA'!FR$11:FR$14576,'WEEKLY DATA'!$A$11:$A$14576,'MONTHLY DATA'!$A106,'WEEKLY DATA'!$B$11:$B$14576,'MONTHLY DATA'!$B106)</f>
        <v>304</v>
      </c>
      <c r="FS106" s="154">
        <f t="shared" si="99"/>
        <v>-7.3469387755101812E-3</v>
      </c>
      <c r="FT106" s="78">
        <f>AVERAGEIFS('WEEKLY DATA'!FT$11:FT$14576,'WEEKLY DATA'!$A$11:$A$14576,'MONTHLY DATA'!$A106,'WEEKLY DATA'!$B$11:$B$14576,'MONTHLY DATA'!$B106)</f>
        <v>244.5</v>
      </c>
      <c r="FU106" s="78">
        <f>AVERAGEIFS('WEEKLY DATA'!FU$11:FU$14576,'WEEKLY DATA'!$A$11:$A$14576,'MONTHLY DATA'!$A106,'WEEKLY DATA'!$B$11:$B$14576,'MONTHLY DATA'!$B106)</f>
        <v>254.5</v>
      </c>
      <c r="FV106" s="78">
        <f>AVERAGEIFS('WEEKLY DATA'!FV$11:FV$14576,'WEEKLY DATA'!$A$11:$A$14576,'MONTHLY DATA'!$A106,'WEEKLY DATA'!$B$11:$B$14576,'MONTHLY DATA'!$B106)</f>
        <v>249.5</v>
      </c>
      <c r="FW106" s="154">
        <f t="shared" si="100"/>
        <v>-7.5925925925925952E-2</v>
      </c>
      <c r="FX106" s="78">
        <f>AVERAGEIFS('WEEKLY DATA'!FX$11:FX$14576,'WEEKLY DATA'!$A$11:$A$14576,'MONTHLY DATA'!$A106,'WEEKLY DATA'!$B$11:$B$14576,'MONTHLY DATA'!$B106)</f>
        <v>184</v>
      </c>
      <c r="FY106" s="78">
        <f>AVERAGEIFS('WEEKLY DATA'!FY$11:FY$14576,'WEEKLY DATA'!$A$11:$A$14576,'MONTHLY DATA'!$A106,'WEEKLY DATA'!$B$11:$B$14576,'MONTHLY DATA'!$B106)</f>
        <v>194</v>
      </c>
      <c r="FZ106" s="78">
        <f>AVERAGEIFS('WEEKLY DATA'!FZ$11:FZ$14576,'WEEKLY DATA'!$A$11:$A$14576,'MONTHLY DATA'!$A106,'WEEKLY DATA'!$B$11:$B$14576,'MONTHLY DATA'!$B106)</f>
        <v>189</v>
      </c>
      <c r="GA106" s="154">
        <f t="shared" si="101"/>
        <v>0.1158671586715867</v>
      </c>
      <c r="GB106" s="78">
        <f>AVERAGEIFS('WEEKLY DATA'!GB$11:GB$14576,'WEEKLY DATA'!$A$11:$A$14576,'MONTHLY DATA'!$A106,'WEEKLY DATA'!$B$11:$B$14576,'MONTHLY DATA'!$B106)</f>
        <v>321</v>
      </c>
      <c r="GC106" s="78">
        <f>AVERAGEIFS('WEEKLY DATA'!GC$11:GC$14576,'WEEKLY DATA'!$A$11:$A$14576,'MONTHLY DATA'!$A106,'WEEKLY DATA'!$B$11:$B$14576,'MONTHLY DATA'!$B106)</f>
        <v>331</v>
      </c>
      <c r="GD106" s="78">
        <f>AVERAGEIFS('WEEKLY DATA'!GD$11:GD$14576,'WEEKLY DATA'!$A$11:$A$14576,'MONTHLY DATA'!$A106,'WEEKLY DATA'!$B$11:$B$14576,'MONTHLY DATA'!$B106)</f>
        <v>326</v>
      </c>
      <c r="GE106" s="154">
        <f t="shared" si="102"/>
        <v>1.478599221789878E-2</v>
      </c>
      <c r="GF106" s="169">
        <f>AVERAGEIFS('WEEKLY DATA'!GF$11:GF$14576,'WEEKLY DATA'!$A$11:$A$14576,'MONTHLY DATA'!$A106,'WEEKLY DATA'!$B$11:$B$14576,'MONTHLY DATA'!$B106)</f>
        <v>315</v>
      </c>
      <c r="GG106" s="78">
        <f>AVERAGEIFS('WEEKLY DATA'!GG$11:GG$14576,'WEEKLY DATA'!$A$11:$A$14576,'MONTHLY DATA'!$A106,'WEEKLY DATA'!$B$11:$B$14576,'MONTHLY DATA'!$B106)</f>
        <v>325</v>
      </c>
      <c r="GH106" s="78">
        <f>AVERAGEIFS('WEEKLY DATA'!GH$11:GH$14576,'WEEKLY DATA'!$A$11:$A$14576,'MONTHLY DATA'!$A106,'WEEKLY DATA'!$B$11:$B$14576,'MONTHLY DATA'!$B106)</f>
        <v>320</v>
      </c>
      <c r="GI106" s="154">
        <f t="shared" si="103"/>
        <v>2.8112449799196693E-2</v>
      </c>
      <c r="GJ106" s="78">
        <f>AVERAGEIFS('WEEKLY DATA'!GJ$11:GJ$14576,'WEEKLY DATA'!$A$11:$A$14576,'MONTHLY DATA'!$A106,'WEEKLY DATA'!$B$11:$B$14576,'MONTHLY DATA'!$B106)</f>
        <v>410</v>
      </c>
      <c r="GK106" s="78">
        <f>AVERAGEIFS('WEEKLY DATA'!GK$11:GK$14576,'WEEKLY DATA'!$A$11:$A$14576,'MONTHLY DATA'!$A106,'WEEKLY DATA'!$B$11:$B$14576,'MONTHLY DATA'!$B106)</f>
        <v>420</v>
      </c>
      <c r="GL106" s="78">
        <f>AVERAGEIFS('WEEKLY DATA'!GL$11:GL$14576,'WEEKLY DATA'!$A$11:$A$14576,'MONTHLY DATA'!$A106,'WEEKLY DATA'!$B$11:$B$14576,'MONTHLY DATA'!$B106)</f>
        <v>415</v>
      </c>
      <c r="GM106" s="154">
        <f t="shared" si="104"/>
        <v>3.4267912772585563E-2</v>
      </c>
      <c r="GN106" s="78">
        <f>AVERAGEIFS('WEEKLY DATA'!GN$11:GN$14576,'WEEKLY DATA'!$A$11:$A$14576,'MONTHLY DATA'!$A106,'WEEKLY DATA'!$B$11:$B$14576,'MONTHLY DATA'!$B106)</f>
        <v>454</v>
      </c>
      <c r="GO106" s="78">
        <f>AVERAGEIFS('WEEKLY DATA'!GO$11:GO$14576,'WEEKLY DATA'!$A$11:$A$14576,'MONTHLY DATA'!$A106,'WEEKLY DATA'!$B$11:$B$14576,'MONTHLY DATA'!$B106)</f>
        <v>464</v>
      </c>
      <c r="GP106" s="78">
        <f>AVERAGEIFS('WEEKLY DATA'!GP$11:GP$14576,'WEEKLY DATA'!$A$11:$A$14576,'MONTHLY DATA'!$A106,'WEEKLY DATA'!$B$11:$B$14576,'MONTHLY DATA'!$B106)</f>
        <v>459</v>
      </c>
      <c r="GQ106" s="154">
        <f t="shared" si="105"/>
        <v>2.857142857142847E-2</v>
      </c>
      <c r="GR106" s="78"/>
    </row>
    <row r="107" spans="1:200" ht="15.75" x14ac:dyDescent="0.25">
      <c r="A107">
        <f t="shared" si="55"/>
        <v>1</v>
      </c>
      <c r="B107">
        <f t="shared" si="56"/>
        <v>2018</v>
      </c>
      <c r="C107" s="86">
        <v>43101</v>
      </c>
      <c r="D107" s="78">
        <f>AVERAGEIFS('WEEKLY DATA'!D$11:D$14576,'WEEKLY DATA'!$A$11:$A$14576,'MONTHLY DATA'!$A107,'WEEKLY DATA'!$B$11:$B$14576,'MONTHLY DATA'!$B107)</f>
        <v>340.625</v>
      </c>
      <c r="E107" s="78">
        <f>AVERAGEIFS('WEEKLY DATA'!E$11:E$14576,'WEEKLY DATA'!$A$11:$A$14576,'MONTHLY DATA'!$A107,'WEEKLY DATA'!$B$11:$B$14576,'MONTHLY DATA'!$B107)</f>
        <v>350.625</v>
      </c>
      <c r="F107" s="78">
        <f>AVERAGEIFS('WEEKLY DATA'!F$11:F$14576,'WEEKLY DATA'!$A$11:$A$14576,'MONTHLY DATA'!$A107,'WEEKLY DATA'!$B$11:$B$14576,'MONTHLY DATA'!$B107)</f>
        <v>345.625</v>
      </c>
      <c r="G107" s="154">
        <f t="shared" si="57"/>
        <v>-3.9625360230547413E-3</v>
      </c>
      <c r="H107" s="169">
        <f>AVERAGEIFS('WEEKLY DATA'!H$11:H$14576,'WEEKLY DATA'!$A$11:$A$14576,'MONTHLY DATA'!$A107,'WEEKLY DATA'!$B$11:$B$14576,'MONTHLY DATA'!$B107)</f>
        <v>471.25</v>
      </c>
      <c r="I107" s="78">
        <f>AVERAGEIFS('WEEKLY DATA'!I$11:I$14576,'WEEKLY DATA'!$A$11:$A$14576,'MONTHLY DATA'!$A107,'WEEKLY DATA'!$B$11:$B$14576,'MONTHLY DATA'!$B107)</f>
        <v>481.25</v>
      </c>
      <c r="J107" s="78">
        <f>AVERAGEIFS('WEEKLY DATA'!J$11:J$14576,'WEEKLY DATA'!$A$11:$A$14576,'MONTHLY DATA'!$A107,'WEEKLY DATA'!$B$11:$B$14576,'MONTHLY DATA'!$B107)</f>
        <v>476.25</v>
      </c>
      <c r="K107" s="154">
        <f t="shared" si="58"/>
        <v>-1.5723270440252124E-3</v>
      </c>
      <c r="L107" s="169">
        <f>AVERAGEIFS('WEEKLY DATA'!L$11:L$14576,'WEEKLY DATA'!$A$11:$A$14576,'MONTHLY DATA'!$A107,'WEEKLY DATA'!$B$11:$B$14576,'MONTHLY DATA'!$B107)</f>
        <v>427.5</v>
      </c>
      <c r="M107" s="78">
        <f>AVERAGEIFS('WEEKLY DATA'!M$11:M$14576,'WEEKLY DATA'!$A$11:$A$14576,'MONTHLY DATA'!$A107,'WEEKLY DATA'!$B$11:$B$14576,'MONTHLY DATA'!$B107)</f>
        <v>437.5</v>
      </c>
      <c r="N107" s="78">
        <f>AVERAGEIFS('WEEKLY DATA'!N$11:N$14576,'WEEKLY DATA'!$A$11:$A$14576,'MONTHLY DATA'!$A107,'WEEKLY DATA'!$B$11:$B$14576,'MONTHLY DATA'!$B107)</f>
        <v>432.5</v>
      </c>
      <c r="O107" s="154">
        <f t="shared" si="59"/>
        <v>5.8139534883721034E-3</v>
      </c>
      <c r="P107" s="169">
        <f>AVERAGEIFS('WEEKLY DATA'!P$11:P$14576,'WEEKLY DATA'!$A$11:$A$14576,'MONTHLY DATA'!$A107,'WEEKLY DATA'!$B$11:$B$14576,'MONTHLY DATA'!$B107)</f>
        <v>321.25</v>
      </c>
      <c r="Q107" s="78">
        <f>AVERAGEIFS('WEEKLY DATA'!Q$11:Q$14576,'WEEKLY DATA'!$A$11:$A$14576,'MONTHLY DATA'!$A107,'WEEKLY DATA'!$B$11:$B$14576,'MONTHLY DATA'!$B107)</f>
        <v>331.25</v>
      </c>
      <c r="R107" s="78">
        <f>AVERAGEIFS('WEEKLY DATA'!R$11:R$14576,'WEEKLY DATA'!$A$11:$A$14576,'MONTHLY DATA'!$A107,'WEEKLY DATA'!$B$11:$B$14576,'MONTHLY DATA'!$B107)</f>
        <v>326.25</v>
      </c>
      <c r="S107" s="154">
        <f t="shared" si="60"/>
        <v>2.5943396226415061E-2</v>
      </c>
      <c r="T107" s="169">
        <f>AVERAGEIFS('WEEKLY DATA'!T$11:T$14576,'WEEKLY DATA'!$A$11:$A$14576,'MONTHLY DATA'!$A107,'WEEKLY DATA'!$B$11:$B$14576,'MONTHLY DATA'!$B107)</f>
        <v>325.625</v>
      </c>
      <c r="U107" s="78">
        <f>AVERAGEIFS('WEEKLY DATA'!U$11:U$14576,'WEEKLY DATA'!$A$11:$A$14576,'MONTHLY DATA'!$A107,'WEEKLY DATA'!$B$11:$B$14576,'MONTHLY DATA'!$B107)</f>
        <v>335.625</v>
      </c>
      <c r="V107" s="78">
        <f>AVERAGEIFS('WEEKLY DATA'!V$11:V$14576,'WEEKLY DATA'!$A$11:$A$14576,'MONTHLY DATA'!$A107,'WEEKLY DATA'!$B$11:$B$14576,'MONTHLY DATA'!$B107)</f>
        <v>330.625</v>
      </c>
      <c r="W107" s="154">
        <f t="shared" si="61"/>
        <v>-7.1321321321321518E-3</v>
      </c>
      <c r="X107" s="169">
        <f>AVERAGEIFS('WEEKLY DATA'!X$11:X$14576,'WEEKLY DATA'!$A$11:$A$14576,'MONTHLY DATA'!$A107,'WEEKLY DATA'!$B$11:$B$14576,'MONTHLY DATA'!$B107)</f>
        <v>321.25</v>
      </c>
      <c r="Y107" s="78">
        <f>AVERAGEIFS('WEEKLY DATA'!Y$11:Y$14576,'WEEKLY DATA'!$A$11:$A$14576,'MONTHLY DATA'!$A107,'WEEKLY DATA'!$B$11:$B$14576,'MONTHLY DATA'!$B107)</f>
        <v>331.25</v>
      </c>
      <c r="Z107" s="78">
        <f>AVERAGEIFS('WEEKLY DATA'!Z$11:Z$14576,'WEEKLY DATA'!$A$11:$A$14576,'MONTHLY DATA'!$A107,'WEEKLY DATA'!$B$11:$B$14576,'MONTHLY DATA'!$B107)</f>
        <v>326.25</v>
      </c>
      <c r="AA107" s="154">
        <f t="shared" si="62"/>
        <v>-2.2935779816514179E-3</v>
      </c>
      <c r="AB107" s="169">
        <f>AVERAGEIFS('WEEKLY DATA'!AB$11:AB$14576,'WEEKLY DATA'!$A$11:$A$14576,'MONTHLY DATA'!$A107,'WEEKLY DATA'!$B$11:$B$14576,'MONTHLY DATA'!$B107)</f>
        <v>367.5</v>
      </c>
      <c r="AC107" s="78">
        <f>AVERAGEIFS('WEEKLY DATA'!AC$11:AC$14576,'WEEKLY DATA'!$A$11:$A$14576,'MONTHLY DATA'!$A107,'WEEKLY DATA'!$B$11:$B$14576,'MONTHLY DATA'!$B107)</f>
        <v>377.5</v>
      </c>
      <c r="AD107" s="78">
        <f>AVERAGEIFS('WEEKLY DATA'!AD$11:AD$14576,'WEEKLY DATA'!$A$11:$A$14576,'MONTHLY DATA'!$A107,'WEEKLY DATA'!$B$11:$B$14576,'MONTHLY DATA'!$B107)</f>
        <v>372.5</v>
      </c>
      <c r="AE107" s="154">
        <f t="shared" si="63"/>
        <v>6.7567567567567988E-3</v>
      </c>
      <c r="AF107" s="169">
        <f>AVERAGEIFS('WEEKLY DATA'!AF$11:AF$14576,'WEEKLY DATA'!$A$11:$A$14576,'MONTHLY DATA'!$A107,'WEEKLY DATA'!$B$11:$B$14576,'MONTHLY DATA'!$B107)</f>
        <v>311.25</v>
      </c>
      <c r="AG107" s="78">
        <f>AVERAGEIFS('WEEKLY DATA'!AG$11:AG$14576,'WEEKLY DATA'!$A$11:$A$14576,'MONTHLY DATA'!$A107,'WEEKLY DATA'!$B$11:$B$14576,'MONTHLY DATA'!$B107)</f>
        <v>321.25</v>
      </c>
      <c r="AH107" s="78">
        <f>AVERAGEIFS('WEEKLY DATA'!AH$11:AH$14576,'WEEKLY DATA'!$A$11:$A$14576,'MONTHLY DATA'!$A107,'WEEKLY DATA'!$B$11:$B$14576,'MONTHLY DATA'!$B107)</f>
        <v>316.25</v>
      </c>
      <c r="AI107" s="154">
        <f t="shared" si="64"/>
        <v>-8.6206896551723755E-3</v>
      </c>
      <c r="AJ107" s="169">
        <f>AVERAGEIFS('WEEKLY DATA'!AJ$11:AJ$14576,'WEEKLY DATA'!$A$11:$A$14576,'MONTHLY DATA'!$A107,'WEEKLY DATA'!$B$11:$B$14576,'MONTHLY DATA'!$B107)</f>
        <v>320.625</v>
      </c>
      <c r="AK107" s="78">
        <f>AVERAGEIFS('WEEKLY DATA'!AK$11:AK$14576,'WEEKLY DATA'!$A$11:$A$14576,'MONTHLY DATA'!$A107,'WEEKLY DATA'!$B$11:$B$14576,'MONTHLY DATA'!$B107)</f>
        <v>330.625</v>
      </c>
      <c r="AL107" s="78">
        <f>AVERAGEIFS('WEEKLY DATA'!AL$11:AL$14576,'WEEKLY DATA'!$A$11:$A$14576,'MONTHLY DATA'!$A107,'WEEKLY DATA'!$B$11:$B$14576,'MONTHLY DATA'!$B107)</f>
        <v>325.625</v>
      </c>
      <c r="AM107" s="154">
        <f t="shared" si="65"/>
        <v>-1.0258358662613931E-2</v>
      </c>
      <c r="AN107" s="169">
        <f>AVERAGEIFS('WEEKLY DATA'!AN$11:AN$14576,'WEEKLY DATA'!$A$11:$A$14576,'MONTHLY DATA'!$A107,'WEEKLY DATA'!$B$11:$B$14576,'MONTHLY DATA'!$B107)</f>
        <v>318.75</v>
      </c>
      <c r="AO107" s="78">
        <f>AVERAGEIFS('WEEKLY DATA'!AO$11:AO$14576,'WEEKLY DATA'!$A$11:$A$14576,'MONTHLY DATA'!$A107,'WEEKLY DATA'!$B$11:$B$14576,'MONTHLY DATA'!$B107)</f>
        <v>328.75</v>
      </c>
      <c r="AP107" s="78">
        <f>AVERAGEIFS('WEEKLY DATA'!AP$11:AP$14576,'WEEKLY DATA'!$A$11:$A$14576,'MONTHLY DATA'!$A107,'WEEKLY DATA'!$B$11:$B$14576,'MONTHLY DATA'!$B107)</f>
        <v>323.75</v>
      </c>
      <c r="AQ107" s="154">
        <f t="shared" si="66"/>
        <v>-7.7160493827155285E-4</v>
      </c>
      <c r="AR107" s="169">
        <f>AVERAGEIFS('WEEKLY DATA'!AR$11:AR$14576,'WEEKLY DATA'!$A$11:$A$14576,'MONTHLY DATA'!$A107,'WEEKLY DATA'!$B$11:$B$14576,'MONTHLY DATA'!$B107)</f>
        <v>372.5</v>
      </c>
      <c r="AS107" s="78">
        <f>AVERAGEIFS('WEEKLY DATA'!AS$11:AS$14576,'WEEKLY DATA'!$A$11:$A$14576,'MONTHLY DATA'!$A107,'WEEKLY DATA'!$B$11:$B$14576,'MONTHLY DATA'!$B107)</f>
        <v>382.5</v>
      </c>
      <c r="AT107" s="78">
        <f>AVERAGEIFS('WEEKLY DATA'!AT$11:AT$14576,'WEEKLY DATA'!$A$11:$A$14576,'MONTHLY DATA'!$A107,'WEEKLY DATA'!$B$11:$B$14576,'MONTHLY DATA'!$B107)</f>
        <v>377.5</v>
      </c>
      <c r="AU107" s="154">
        <f t="shared" si="67"/>
        <v>6.6666666666665986E-3</v>
      </c>
      <c r="AV107" s="169">
        <f>AVERAGEIFS('WEEKLY DATA'!AV$11:AV$14576,'WEEKLY DATA'!$A$11:$A$14576,'MONTHLY DATA'!$A107,'WEEKLY DATA'!$B$11:$B$14576,'MONTHLY DATA'!$B107)</f>
        <v>288.75</v>
      </c>
      <c r="AW107" s="78">
        <f>AVERAGEIFS('WEEKLY DATA'!AW$11:AW$14576,'WEEKLY DATA'!$A$11:$A$14576,'MONTHLY DATA'!$A107,'WEEKLY DATA'!$B$11:$B$14576,'MONTHLY DATA'!$B107)</f>
        <v>298.75</v>
      </c>
      <c r="AX107" s="78">
        <f>AVERAGEIFS('WEEKLY DATA'!AX$11:AX$14576,'WEEKLY DATA'!$A$11:$A$14576,'MONTHLY DATA'!$A107,'WEEKLY DATA'!$B$11:$B$14576,'MONTHLY DATA'!$B107)</f>
        <v>293.75</v>
      </c>
      <c r="AY107" s="154">
        <f t="shared" si="68"/>
        <v>5.286738351254483E-2</v>
      </c>
      <c r="AZ107" s="169">
        <f>AVERAGEIFS('WEEKLY DATA'!AZ$11:AZ$14576,'WEEKLY DATA'!$A$11:$A$14576,'MONTHLY DATA'!$A107,'WEEKLY DATA'!$B$11:$B$14576,'MONTHLY DATA'!$B107)</f>
        <v>264.375</v>
      </c>
      <c r="BA107" s="78">
        <f>AVERAGEIFS('WEEKLY DATA'!BA$11:BA$14576,'WEEKLY DATA'!$A$11:$A$14576,'MONTHLY DATA'!$A107,'WEEKLY DATA'!$B$11:$B$14576,'MONTHLY DATA'!$B107)</f>
        <v>274.375</v>
      </c>
      <c r="BB107" s="78">
        <f>AVERAGEIFS('WEEKLY DATA'!BB$11:BB$14576,'WEEKLY DATA'!$A$11:$A$14576,'MONTHLY DATA'!$A107,'WEEKLY DATA'!$B$11:$B$14576,'MONTHLY DATA'!$B107)</f>
        <v>269.375</v>
      </c>
      <c r="BC107" s="154">
        <f t="shared" si="69"/>
        <v>-1.1467889908256867E-2</v>
      </c>
      <c r="BD107" s="169">
        <f>AVERAGEIFS('WEEKLY DATA'!BD$11:BD$14576,'WEEKLY DATA'!$A$11:$A$14576,'MONTHLY DATA'!$A107,'WEEKLY DATA'!$B$11:$B$14576,'MONTHLY DATA'!$B107)</f>
        <v>262.5</v>
      </c>
      <c r="BE107" s="78">
        <f>AVERAGEIFS('WEEKLY DATA'!BE$11:BE$14576,'WEEKLY DATA'!$A$11:$A$14576,'MONTHLY DATA'!$A107,'WEEKLY DATA'!$B$11:$B$14576,'MONTHLY DATA'!$B107)</f>
        <v>272.5</v>
      </c>
      <c r="BF107" s="78">
        <f>AVERAGEIFS('WEEKLY DATA'!BF$11:BF$14576,'WEEKLY DATA'!$A$11:$A$14576,'MONTHLY DATA'!$A107,'WEEKLY DATA'!$B$11:$B$14576,'MONTHLY DATA'!$B107)</f>
        <v>267.5</v>
      </c>
      <c r="BG107" s="154">
        <f t="shared" si="70"/>
        <v>4.4921875E-2</v>
      </c>
      <c r="BH107" s="169">
        <f>AVERAGEIFS('WEEKLY DATA'!BH$11:BH$14576,'WEEKLY DATA'!$A$11:$A$14576,'MONTHLY DATA'!$A107,'WEEKLY DATA'!$B$11:$B$14576,'MONTHLY DATA'!$B107)</f>
        <v>353.75</v>
      </c>
      <c r="BI107" s="78">
        <f>AVERAGEIFS('WEEKLY DATA'!BI$11:BI$14576,'WEEKLY DATA'!$A$11:$A$14576,'MONTHLY DATA'!$A107,'WEEKLY DATA'!$B$11:$B$14576,'MONTHLY DATA'!$B107)</f>
        <v>363.75</v>
      </c>
      <c r="BJ107" s="78">
        <f>AVERAGEIFS('WEEKLY DATA'!BJ$11:BJ$14576,'WEEKLY DATA'!$A$11:$A$14576,'MONTHLY DATA'!$A107,'WEEKLY DATA'!$B$11:$B$14576,'MONTHLY DATA'!$B107)</f>
        <v>358.75</v>
      </c>
      <c r="BK107" s="154">
        <f t="shared" si="71"/>
        <v>3.9855072463768071E-2</v>
      </c>
      <c r="BL107" s="169">
        <f>AVERAGEIFS('WEEKLY DATA'!BL$11:BL$14576,'WEEKLY DATA'!$A$11:$A$14576,'MONTHLY DATA'!$A107,'WEEKLY DATA'!$B$11:$B$14576,'MONTHLY DATA'!$B107)</f>
        <v>277.5</v>
      </c>
      <c r="BM107" s="78">
        <f>AVERAGEIFS('WEEKLY DATA'!BM$11:BM$14576,'WEEKLY DATA'!$A$11:$A$14576,'MONTHLY DATA'!$A107,'WEEKLY DATA'!$B$11:$B$14576,'MONTHLY DATA'!$B107)</f>
        <v>287.5</v>
      </c>
      <c r="BN107" s="78">
        <f>AVERAGEIFS('WEEKLY DATA'!BN$11:BN$14576,'WEEKLY DATA'!$A$11:$A$14576,'MONTHLY DATA'!$A107,'WEEKLY DATA'!$B$11:$B$14576,'MONTHLY DATA'!$B107)</f>
        <v>282.5</v>
      </c>
      <c r="BO107" s="154">
        <f t="shared" si="72"/>
        <v>4.2435424354243523E-2</v>
      </c>
      <c r="BP107" s="78">
        <f>AVERAGEIFS('WEEKLY DATA'!BP$11:BP$14576,'WEEKLY DATA'!$A$11:$A$14576,'MONTHLY DATA'!$A107,'WEEKLY DATA'!$B$11:$B$14576,'MONTHLY DATA'!$B107)</f>
        <v>314.375</v>
      </c>
      <c r="BQ107" s="78">
        <f>AVERAGEIFS('WEEKLY DATA'!BQ$11:BQ$14576,'WEEKLY DATA'!$A$11:$A$14576,'MONTHLY DATA'!$A107,'WEEKLY DATA'!$B$11:$B$14576,'MONTHLY DATA'!$B107)</f>
        <v>324.375</v>
      </c>
      <c r="BR107" s="78">
        <f>AVERAGEIFS('WEEKLY DATA'!BR$11:BR$14576,'WEEKLY DATA'!$A$11:$A$14576,'MONTHLY DATA'!$A107,'WEEKLY DATA'!$B$11:$B$14576,'MONTHLY DATA'!$B107)</f>
        <v>319.375</v>
      </c>
      <c r="BS107" s="154">
        <f t="shared" si="73"/>
        <v>-6.6096423017106831E-3</v>
      </c>
      <c r="BT107" s="78">
        <f>AVERAGEIFS('WEEKLY DATA'!BT$11:BT$14576,'WEEKLY DATA'!$A$11:$A$14576,'MONTHLY DATA'!$A107,'WEEKLY DATA'!$B$11:$B$14576,'MONTHLY DATA'!$B107)</f>
        <v>312.5</v>
      </c>
      <c r="BU107" s="78">
        <f>AVERAGEIFS('WEEKLY DATA'!BU$11:BU$14576,'WEEKLY DATA'!$A$11:$A$14576,'MONTHLY DATA'!$A107,'WEEKLY DATA'!$B$11:$B$14576,'MONTHLY DATA'!$B107)</f>
        <v>322.5</v>
      </c>
      <c r="BV107" s="78">
        <f>AVERAGEIFS('WEEKLY DATA'!BV$11:BV$14576,'WEEKLY DATA'!$A$11:$A$14576,'MONTHLY DATA'!$A107,'WEEKLY DATA'!$B$11:$B$14576,'MONTHLY DATA'!$B107)</f>
        <v>317.5</v>
      </c>
      <c r="BW107" s="154">
        <f t="shared" si="74"/>
        <v>3.7581699346405317E-2</v>
      </c>
      <c r="BX107" s="78">
        <f>AVERAGEIFS('WEEKLY DATA'!BX$11:BX$14576,'WEEKLY DATA'!$A$11:$A$14576,'MONTHLY DATA'!$A107,'WEEKLY DATA'!$B$11:$B$14576,'MONTHLY DATA'!$B107)</f>
        <v>403.75</v>
      </c>
      <c r="BY107" s="78">
        <f>AVERAGEIFS('WEEKLY DATA'!BY$11:BY$14576,'WEEKLY DATA'!$A$11:$A$14576,'MONTHLY DATA'!$A107,'WEEKLY DATA'!$B$11:$B$14576,'MONTHLY DATA'!$B107)</f>
        <v>413.75</v>
      </c>
      <c r="BZ107" s="78">
        <f>AVERAGEIFS('WEEKLY DATA'!BZ$11:BZ$14576,'WEEKLY DATA'!$A$11:$A$14576,'MONTHLY DATA'!$A107,'WEEKLY DATA'!$B$11:$B$14576,'MONTHLY DATA'!$B107)</f>
        <v>408.75</v>
      </c>
      <c r="CA107" s="154">
        <f t="shared" si="75"/>
        <v>3.4810126582278444E-2</v>
      </c>
      <c r="CB107" s="78">
        <f>AVERAGEIFS('WEEKLY DATA'!CB$11:CB$14576,'WEEKLY DATA'!$A$11:$A$14576,'MONTHLY DATA'!$A107,'WEEKLY DATA'!$B$11:$B$14576,'MONTHLY DATA'!$B107)</f>
        <v>425</v>
      </c>
      <c r="CC107" s="78">
        <f>AVERAGEIFS('WEEKLY DATA'!CC$11:CC$14576,'WEEKLY DATA'!$A$11:$A$14576,'MONTHLY DATA'!$A107,'WEEKLY DATA'!$B$11:$B$14576,'MONTHLY DATA'!$B107)</f>
        <v>435</v>
      </c>
      <c r="CD107" s="78">
        <f>AVERAGEIFS('WEEKLY DATA'!CD$11:CD$14576,'WEEKLY DATA'!$A$11:$A$14576,'MONTHLY DATA'!$A107,'WEEKLY DATA'!$B$11:$B$14576,'MONTHLY DATA'!$B107)</f>
        <v>430</v>
      </c>
      <c r="CE107" s="154">
        <f t="shared" si="76"/>
        <v>2.3310023310023631E-3</v>
      </c>
      <c r="CF107" s="78">
        <f>AVERAGEIFS('WEEKLY DATA'!CF$11:CF$14576,'WEEKLY DATA'!$A$11:$A$14576,'MONTHLY DATA'!$A107,'WEEKLY DATA'!$B$11:$B$14576,'MONTHLY DATA'!$B107)</f>
        <v>255.625</v>
      </c>
      <c r="CG107" s="78">
        <f>AVERAGEIFS('WEEKLY DATA'!CG$11:CG$14576,'WEEKLY DATA'!$A$11:$A$14576,'MONTHLY DATA'!$A107,'WEEKLY DATA'!$B$11:$B$14576,'MONTHLY DATA'!$B107)</f>
        <v>265.625</v>
      </c>
      <c r="CH107" s="78">
        <f>AVERAGEIFS('WEEKLY DATA'!CH$11:CH$14576,'WEEKLY DATA'!$A$11:$A$14576,'MONTHLY DATA'!$A107,'WEEKLY DATA'!$B$11:$B$14576,'MONTHLY DATA'!$B107)</f>
        <v>260.625</v>
      </c>
      <c r="CI107" s="154">
        <f t="shared" si="77"/>
        <v>-1.650943396226412E-2</v>
      </c>
      <c r="CJ107" s="78">
        <f>AVERAGEIFS('WEEKLY DATA'!CJ$11:CJ$14576,'WEEKLY DATA'!$A$11:$A$14576,'MONTHLY DATA'!$A107,'WEEKLY DATA'!$B$11:$B$14576,'MONTHLY DATA'!$B107)</f>
        <v>248.75</v>
      </c>
      <c r="CK107" s="78">
        <f>AVERAGEIFS('WEEKLY DATA'!CK$11:CK$14576,'WEEKLY DATA'!$A$11:$A$14576,'MONTHLY DATA'!$A107,'WEEKLY DATA'!$B$11:$B$14576,'MONTHLY DATA'!$B107)</f>
        <v>258.75</v>
      </c>
      <c r="CL107" s="78">
        <f>AVERAGEIFS('WEEKLY DATA'!CL$11:CL$14576,'WEEKLY DATA'!$A$11:$A$14576,'MONTHLY DATA'!$A107,'WEEKLY DATA'!$B$11:$B$14576,'MONTHLY DATA'!$B107)</f>
        <v>253.75</v>
      </c>
      <c r="CM107" s="154">
        <f t="shared" si="78"/>
        <v>1.4999999999999902E-2</v>
      </c>
      <c r="CN107" s="78">
        <f>AVERAGEIFS('WEEKLY DATA'!CN$11:CN$14576,'WEEKLY DATA'!$A$11:$A$14576,'MONTHLY DATA'!$A107,'WEEKLY DATA'!$B$11:$B$14576,'MONTHLY DATA'!$B107)</f>
        <v>343.75</v>
      </c>
      <c r="CO107" s="78">
        <f>AVERAGEIFS('WEEKLY DATA'!CO$11:CO$14576,'WEEKLY DATA'!$A$11:$A$14576,'MONTHLY DATA'!$A107,'WEEKLY DATA'!$B$11:$B$14576,'MONTHLY DATA'!$B107)</f>
        <v>353.75</v>
      </c>
      <c r="CP107" s="78">
        <f>AVERAGEIFS('WEEKLY DATA'!CP$11:CP$14576,'WEEKLY DATA'!$A$11:$A$14576,'MONTHLY DATA'!$A107,'WEEKLY DATA'!$B$11:$B$14576,'MONTHLY DATA'!$B107)</f>
        <v>348.75</v>
      </c>
      <c r="CQ107" s="154">
        <f t="shared" si="79"/>
        <v>4.1044776119403048E-2</v>
      </c>
      <c r="CR107" s="78">
        <f>AVERAGEIFS('WEEKLY DATA'!CR$11:CR$14576,'WEEKLY DATA'!$A$11:$A$14576,'MONTHLY DATA'!$A107,'WEEKLY DATA'!$B$11:$B$14576,'MONTHLY DATA'!$B107)</f>
        <v>395</v>
      </c>
      <c r="CS107" s="78">
        <f>AVERAGEIFS('WEEKLY DATA'!CS$11:CS$14576,'WEEKLY DATA'!$A$11:$A$14576,'MONTHLY DATA'!$A107,'WEEKLY DATA'!$B$11:$B$14576,'MONTHLY DATA'!$B107)</f>
        <v>405</v>
      </c>
      <c r="CT107" s="78">
        <f>AVERAGEIFS('WEEKLY DATA'!CT$11:CT$14576,'WEEKLY DATA'!$A$11:$A$14576,'MONTHLY DATA'!$A107,'WEEKLY DATA'!$B$11:$B$14576,'MONTHLY DATA'!$B107)</f>
        <v>400</v>
      </c>
      <c r="CU107" s="154">
        <f t="shared" si="80"/>
        <v>2.5062656641603454E-3</v>
      </c>
      <c r="CV107" s="169">
        <f>AVERAGEIFS('WEEKLY DATA'!CV$11:CV$14576,'WEEKLY DATA'!$A$11:$A$14576,'MONTHLY DATA'!$A107,'WEEKLY DATA'!$B$11:$B$14576,'MONTHLY DATA'!$B107)</f>
        <v>289.375</v>
      </c>
      <c r="CW107" s="78">
        <f>AVERAGEIFS('WEEKLY DATA'!CW$11:CW$14576,'WEEKLY DATA'!$A$11:$A$14576,'MONTHLY DATA'!$A107,'WEEKLY DATA'!$B$11:$B$14576,'MONTHLY DATA'!$B107)</f>
        <v>299.375</v>
      </c>
      <c r="CX107" s="78">
        <f>AVERAGEIFS('WEEKLY DATA'!CX$11:CX$14576,'WEEKLY DATA'!$A$11:$A$14576,'MONTHLY DATA'!$A107,'WEEKLY DATA'!$B$11:$B$14576,'MONTHLY DATA'!$B107)</f>
        <v>294.375</v>
      </c>
      <c r="CY107" s="154">
        <f t="shared" si="81"/>
        <v>-5.4898648648649129E-3</v>
      </c>
      <c r="CZ107" s="169">
        <f>AVERAGEIFS('WEEKLY DATA'!CZ$11:CZ$14576,'WEEKLY DATA'!$A$11:$A$14576,'MONTHLY DATA'!$A107,'WEEKLY DATA'!$B$11:$B$14576,'MONTHLY DATA'!$B107)</f>
        <v>283.125</v>
      </c>
      <c r="DA107" s="78">
        <f>AVERAGEIFS('WEEKLY DATA'!DA$11:DA$14576,'WEEKLY DATA'!$A$11:$A$14576,'MONTHLY DATA'!$A107,'WEEKLY DATA'!$B$11:$B$14576,'MONTHLY DATA'!$B107)</f>
        <v>293.125</v>
      </c>
      <c r="DB107" s="78">
        <f>AVERAGEIFS('WEEKLY DATA'!DB$11:DB$14576,'WEEKLY DATA'!$A$11:$A$14576,'MONTHLY DATA'!$A107,'WEEKLY DATA'!$B$11:$B$14576,'MONTHLY DATA'!$B107)</f>
        <v>288.125</v>
      </c>
      <c r="DC107" s="154">
        <f t="shared" si="82"/>
        <v>1.0964912280701844E-2</v>
      </c>
      <c r="DD107" s="78">
        <f>AVERAGEIFS('WEEKLY DATA'!DD$11:DD$14576,'WEEKLY DATA'!$A$11:$A$14576,'MONTHLY DATA'!$A107,'WEEKLY DATA'!$B$11:$B$14576,'MONTHLY DATA'!$B107)</f>
        <v>393.75</v>
      </c>
      <c r="DE107" s="78">
        <f>AVERAGEIFS('WEEKLY DATA'!DE$11:DE$14576,'WEEKLY DATA'!$A$11:$A$14576,'MONTHLY DATA'!$A107,'WEEKLY DATA'!$B$11:$B$14576,'MONTHLY DATA'!$B107)</f>
        <v>403.75</v>
      </c>
      <c r="DF107" s="78">
        <f>AVERAGEIFS('WEEKLY DATA'!DF$11:DF$14576,'WEEKLY DATA'!$A$11:$A$14576,'MONTHLY DATA'!$A107,'WEEKLY DATA'!$B$11:$B$14576,'MONTHLY DATA'!$B107)</f>
        <v>398.75</v>
      </c>
      <c r="DG107" s="154">
        <f t="shared" si="83"/>
        <v>3.5714285714285809E-2</v>
      </c>
      <c r="DH107" s="78">
        <f>AVERAGEIFS('WEEKLY DATA'!DH$11:DH$14576,'WEEKLY DATA'!$A$11:$A$14576,'MONTHLY DATA'!$A107,'WEEKLY DATA'!$B$11:$B$14576,'MONTHLY DATA'!$B107)</f>
        <v>415</v>
      </c>
      <c r="DI107" s="78">
        <f>AVERAGEIFS('WEEKLY DATA'!DI$11:DI$14576,'WEEKLY DATA'!$A$11:$A$14576,'MONTHLY DATA'!$A107,'WEEKLY DATA'!$B$11:$B$14576,'MONTHLY DATA'!$B107)</f>
        <v>425</v>
      </c>
      <c r="DJ107" s="78">
        <f>AVERAGEIFS('WEEKLY DATA'!DJ$11:DJ$14576,'WEEKLY DATA'!$A$11:$A$14576,'MONTHLY DATA'!$A107,'WEEKLY DATA'!$B$11:$B$14576,'MONTHLY DATA'!$B107)</f>
        <v>420</v>
      </c>
      <c r="DK107" s="154">
        <f t="shared" si="84"/>
        <v>2.3866348448686736E-3</v>
      </c>
      <c r="DL107" s="169">
        <f>AVERAGEIFS('WEEKLY DATA'!DL$11:DL$14576,'WEEKLY DATA'!$A$11:$A$14576,'MONTHLY DATA'!$A107,'WEEKLY DATA'!$B$11:$B$14576,'MONTHLY DATA'!$B107)</f>
        <v>259.375</v>
      </c>
      <c r="DM107" s="78">
        <f>AVERAGEIFS('WEEKLY DATA'!DM$11:DM$14576,'WEEKLY DATA'!$A$11:$A$14576,'MONTHLY DATA'!$A107,'WEEKLY DATA'!$B$11:$B$14576,'MONTHLY DATA'!$B107)</f>
        <v>269.375</v>
      </c>
      <c r="DN107" s="78">
        <f>AVERAGEIFS('WEEKLY DATA'!DN$11:DN$14576,'WEEKLY DATA'!$A$11:$A$14576,'MONTHLY DATA'!$A107,'WEEKLY DATA'!$B$11:$B$14576,'MONTHLY DATA'!$B107)</f>
        <v>264.375</v>
      </c>
      <c r="DO107" s="154">
        <f t="shared" si="85"/>
        <v>-6.1090225563910083E-3</v>
      </c>
      <c r="DP107" s="78">
        <f>AVERAGEIFS('WEEKLY DATA'!DP$11:DP$14576,'WEEKLY DATA'!$A$11:$A$14576,'MONTHLY DATA'!$A107,'WEEKLY DATA'!$B$11:$B$14576,'MONTHLY DATA'!$B107)</f>
        <v>253.125</v>
      </c>
      <c r="DQ107" s="78">
        <f>AVERAGEIFS('WEEKLY DATA'!DQ$11:DQ$14576,'WEEKLY DATA'!$A$11:$A$14576,'MONTHLY DATA'!$A107,'WEEKLY DATA'!$B$11:$B$14576,'MONTHLY DATA'!$B107)</f>
        <v>263.125</v>
      </c>
      <c r="DR107" s="78">
        <f>AVERAGEIFS('WEEKLY DATA'!DR$11:DR$14576,'WEEKLY DATA'!$A$11:$A$14576,'MONTHLY DATA'!$A107,'WEEKLY DATA'!$B$11:$B$14576,'MONTHLY DATA'!$B107)</f>
        <v>258.125</v>
      </c>
      <c r="DS107" s="154">
        <f t="shared" si="86"/>
        <v>1.225490196078427E-2</v>
      </c>
      <c r="DT107" s="78">
        <f>AVERAGEIFS('WEEKLY DATA'!DT$11:DT$14576,'WEEKLY DATA'!$A$11:$A$14576,'MONTHLY DATA'!$A107,'WEEKLY DATA'!$B$11:$B$14576,'MONTHLY DATA'!$B107)</f>
        <v>403.75</v>
      </c>
      <c r="DU107" s="78">
        <f>AVERAGEIFS('WEEKLY DATA'!DU$11:DU$14576,'WEEKLY DATA'!$A$11:$A$14576,'MONTHLY DATA'!$A107,'WEEKLY DATA'!$B$11:$B$14576,'MONTHLY DATA'!$B107)</f>
        <v>413.75</v>
      </c>
      <c r="DV107" s="78">
        <f>AVERAGEIFS('WEEKLY DATA'!DV$11:DV$14576,'WEEKLY DATA'!$A$11:$A$14576,'MONTHLY DATA'!$A107,'WEEKLY DATA'!$B$11:$B$14576,'MONTHLY DATA'!$B107)</f>
        <v>408.75</v>
      </c>
      <c r="DW107" s="154">
        <f t="shared" si="87"/>
        <v>3.4810126582278444E-2</v>
      </c>
      <c r="DX107" s="78">
        <f>AVERAGEIFS('WEEKLY DATA'!DX$11:DX$14576,'WEEKLY DATA'!$A$11:$A$14576,'MONTHLY DATA'!$A107,'WEEKLY DATA'!$B$11:$B$14576,'MONTHLY DATA'!$B107)</f>
        <v>425</v>
      </c>
      <c r="DY107" s="78">
        <f>AVERAGEIFS('WEEKLY DATA'!DY$11:DY$14576,'WEEKLY DATA'!$A$11:$A$14576,'MONTHLY DATA'!$A107,'WEEKLY DATA'!$B$11:$B$14576,'MONTHLY DATA'!$B107)</f>
        <v>435</v>
      </c>
      <c r="DZ107" s="78">
        <f>AVERAGEIFS('WEEKLY DATA'!DZ$11:DZ$14576,'WEEKLY DATA'!$A$11:$A$14576,'MONTHLY DATA'!$A107,'WEEKLY DATA'!$B$11:$B$14576,'MONTHLY DATA'!$B107)</f>
        <v>430</v>
      </c>
      <c r="EA107" s="154">
        <f t="shared" si="88"/>
        <v>2.3310023310023631E-3</v>
      </c>
      <c r="EB107" s="78">
        <f>AVERAGEIFS('WEEKLY DATA'!EB$11:EB$14576,'WEEKLY DATA'!$A$11:$A$14576,'MONTHLY DATA'!$A107,'WEEKLY DATA'!$B$11:$B$14576,'MONTHLY DATA'!$B107)</f>
        <v>248.125</v>
      </c>
      <c r="EC107" s="78">
        <f>AVERAGEIFS('WEEKLY DATA'!EC$11:EC$14576,'WEEKLY DATA'!$A$11:$A$14576,'MONTHLY DATA'!$A107,'WEEKLY DATA'!$B$11:$B$14576,'MONTHLY DATA'!$B107)</f>
        <v>258.125</v>
      </c>
      <c r="ED107" s="78">
        <f>AVERAGEIFS('WEEKLY DATA'!ED$11:ED$14576,'WEEKLY DATA'!$A$11:$A$14576,'MONTHLY DATA'!$A107,'WEEKLY DATA'!$B$11:$B$14576,'MONTHLY DATA'!$B107)</f>
        <v>253.125</v>
      </c>
      <c r="EE107" s="154">
        <f t="shared" si="89"/>
        <v>-1.123046875E-2</v>
      </c>
      <c r="EF107" s="169">
        <f>AVERAGEIFS('WEEKLY DATA'!EF$11:EF$14576,'WEEKLY DATA'!$A$11:$A$14576,'MONTHLY DATA'!$A107,'WEEKLY DATA'!$B$11:$B$14576,'MONTHLY DATA'!$B107)</f>
        <v>241.875</v>
      </c>
      <c r="EG107" s="78">
        <f>AVERAGEIFS('WEEKLY DATA'!EG$11:EG$14576,'WEEKLY DATA'!$A$11:$A$14576,'MONTHLY DATA'!$A107,'WEEKLY DATA'!$B$11:$B$14576,'MONTHLY DATA'!$B107)</f>
        <v>251.875</v>
      </c>
      <c r="EH107" s="78">
        <f>AVERAGEIFS('WEEKLY DATA'!EH$11:EH$14576,'WEEKLY DATA'!$A$11:$A$14576,'MONTHLY DATA'!$A107,'WEEKLY DATA'!$B$11:$B$14576,'MONTHLY DATA'!$B107)</f>
        <v>246.875</v>
      </c>
      <c r="EI107" s="154">
        <f t="shared" si="90"/>
        <v>2.8645833333333259E-2</v>
      </c>
      <c r="EJ107" s="78">
        <f>AVERAGEIFS('WEEKLY DATA'!EJ$11:EJ$14576,'WEEKLY DATA'!$A$11:$A$14576,'MONTHLY DATA'!$A107,'WEEKLY DATA'!$B$11:$B$14576,'MONTHLY DATA'!$B107)</f>
        <v>423.75</v>
      </c>
      <c r="EK107" s="78">
        <f>AVERAGEIFS('WEEKLY DATA'!EK$11:EK$14576,'WEEKLY DATA'!$A$11:$A$14576,'MONTHLY DATA'!$A107,'WEEKLY DATA'!$B$11:$B$14576,'MONTHLY DATA'!$B107)</f>
        <v>433.75</v>
      </c>
      <c r="EL107" s="78">
        <f>AVERAGEIFS('WEEKLY DATA'!EL$11:EL$14576,'WEEKLY DATA'!$A$11:$A$14576,'MONTHLY DATA'!$A107,'WEEKLY DATA'!$B$11:$B$14576,'MONTHLY DATA'!$B107)</f>
        <v>428.75</v>
      </c>
      <c r="EM107" s="154">
        <f t="shared" si="91"/>
        <v>3.3132530120481896E-2</v>
      </c>
      <c r="EN107" s="78">
        <f>AVERAGEIFS('WEEKLY DATA'!EN$11:EN$14576,'WEEKLY DATA'!$A$11:$A$14576,'MONTHLY DATA'!$A107,'WEEKLY DATA'!$B$11:$B$14576,'MONTHLY DATA'!$B107)</f>
        <v>450</v>
      </c>
      <c r="EO107" s="78">
        <f>AVERAGEIFS('WEEKLY DATA'!EO$11:EO$14576,'WEEKLY DATA'!$A$11:$A$14576,'MONTHLY DATA'!$A107,'WEEKLY DATA'!$B$11:$B$14576,'MONTHLY DATA'!$B107)</f>
        <v>460</v>
      </c>
      <c r="EP107" s="78">
        <f>AVERAGEIFS('WEEKLY DATA'!EP$11:EP$14576,'WEEKLY DATA'!$A$11:$A$14576,'MONTHLY DATA'!$A107,'WEEKLY DATA'!$B$11:$B$14576,'MONTHLY DATA'!$B107)</f>
        <v>455</v>
      </c>
      <c r="EQ107" s="154">
        <f t="shared" si="92"/>
        <v>2.2026431718060735E-3</v>
      </c>
      <c r="ER107" s="78">
        <f>AVERAGEIFS('WEEKLY DATA'!ER$11:ER$14576,'WEEKLY DATA'!$A$11:$A$14576,'MONTHLY DATA'!$A107,'WEEKLY DATA'!$B$11:$B$14576,'MONTHLY DATA'!$B107)</f>
        <v>246.875</v>
      </c>
      <c r="ES107" s="78">
        <f>AVERAGEIFS('WEEKLY DATA'!ES$11:ES$14576,'WEEKLY DATA'!$A$11:$A$14576,'MONTHLY DATA'!$A107,'WEEKLY DATA'!$B$11:$B$14576,'MONTHLY DATA'!$B107)</f>
        <v>256.875</v>
      </c>
      <c r="ET107" s="78">
        <f>AVERAGEIFS('WEEKLY DATA'!ET$11:ET$14576,'WEEKLY DATA'!$A$11:$A$14576,'MONTHLY DATA'!$A107,'WEEKLY DATA'!$B$11:$B$14576,'MONTHLY DATA'!$B107)</f>
        <v>251.875</v>
      </c>
      <c r="EU107" s="154">
        <f t="shared" si="93"/>
        <v>1.1546184738955745E-2</v>
      </c>
      <c r="EV107" s="78">
        <f>AVERAGEIFS('WEEKLY DATA'!EV$11:EV$14576,'WEEKLY DATA'!$A$11:$A$14576,'MONTHLY DATA'!$A107,'WEEKLY DATA'!$B$11:$B$14576,'MONTHLY DATA'!$B107)</f>
        <v>245.625</v>
      </c>
      <c r="EW107" s="78">
        <f>AVERAGEIFS('WEEKLY DATA'!EW$11:EW$14576,'WEEKLY DATA'!$A$11:$A$14576,'MONTHLY DATA'!$A107,'WEEKLY DATA'!$B$11:$B$14576,'MONTHLY DATA'!$B107)</f>
        <v>255.625</v>
      </c>
      <c r="EX107" s="78">
        <f>AVERAGEIFS('WEEKLY DATA'!EX$11:EX$14576,'WEEKLY DATA'!$A$11:$A$14576,'MONTHLY DATA'!$A107,'WEEKLY DATA'!$B$11:$B$14576,'MONTHLY DATA'!$B107)</f>
        <v>250.625</v>
      </c>
      <c r="EY107" s="154">
        <f t="shared" si="94"/>
        <v>3.7784679089026829E-2</v>
      </c>
      <c r="EZ107" s="78">
        <f>AVERAGEIFS('WEEKLY DATA'!EZ$11:EZ$14576,'WEEKLY DATA'!$A$11:$A$14576,'MONTHLY DATA'!$A107,'WEEKLY DATA'!$B$11:$B$14576,'MONTHLY DATA'!$B107)</f>
        <v>408.75</v>
      </c>
      <c r="FA107" s="78">
        <f>AVERAGEIFS('WEEKLY DATA'!FA$11:FA$14576,'WEEKLY DATA'!$A$11:$A$14576,'MONTHLY DATA'!$A107,'WEEKLY DATA'!$B$11:$B$14576,'MONTHLY DATA'!$B107)</f>
        <v>418.75</v>
      </c>
      <c r="FB107" s="78">
        <f>AVERAGEIFS('WEEKLY DATA'!FB$11:FB$14576,'WEEKLY DATA'!$A$11:$A$14576,'MONTHLY DATA'!$A107,'WEEKLY DATA'!$B$11:$B$14576,'MONTHLY DATA'!$B107)</f>
        <v>413.75</v>
      </c>
      <c r="FC107" s="154">
        <f t="shared" si="95"/>
        <v>3.4375000000000044E-2</v>
      </c>
      <c r="FD107" s="78">
        <f>AVERAGEIFS('WEEKLY DATA'!FD$11:FD$14576,'WEEKLY DATA'!$A$11:$A$14576,'MONTHLY DATA'!$A107,'WEEKLY DATA'!$B$11:$B$14576,'MONTHLY DATA'!$B107)</f>
        <v>455</v>
      </c>
      <c r="FE107" s="78">
        <f>AVERAGEIFS('WEEKLY DATA'!FE$11:FE$14576,'WEEKLY DATA'!$A$11:$A$14576,'MONTHLY DATA'!$A107,'WEEKLY DATA'!$B$11:$B$14576,'MONTHLY DATA'!$B107)</f>
        <v>465</v>
      </c>
      <c r="FF107" s="78">
        <f>AVERAGEIFS('WEEKLY DATA'!FF$11:FF$14576,'WEEKLY DATA'!$A$11:$A$14576,'MONTHLY DATA'!$A107,'WEEKLY DATA'!$B$11:$B$14576,'MONTHLY DATA'!$B107)</f>
        <v>460</v>
      </c>
      <c r="FG107" s="154">
        <f t="shared" si="96"/>
        <v>2.1786492374726851E-3</v>
      </c>
      <c r="FH107" s="78">
        <f>AVERAGEIFS('WEEKLY DATA'!FH$11:FH$14576,'WEEKLY DATA'!$A$11:$A$14576,'MONTHLY DATA'!$A107,'WEEKLY DATA'!$B$11:$B$14576,'MONTHLY DATA'!$B107)</f>
        <v>267.5</v>
      </c>
      <c r="FI107" s="78">
        <f>AVERAGEIFS('WEEKLY DATA'!FI$11:FI$14576,'WEEKLY DATA'!$A$11:$A$14576,'MONTHLY DATA'!$A107,'WEEKLY DATA'!$B$11:$B$14576,'MONTHLY DATA'!$B107)</f>
        <v>277.5</v>
      </c>
      <c r="FJ107" s="78">
        <f>AVERAGEIFS('WEEKLY DATA'!FJ$11:FJ$14576,'WEEKLY DATA'!$A$11:$A$14576,'MONTHLY DATA'!$A107,'WEEKLY DATA'!$B$11:$B$14576,'MONTHLY DATA'!$B107)</f>
        <v>272.5</v>
      </c>
      <c r="FK107" s="154">
        <f t="shared" si="97"/>
        <v>1.8382352941177516E-3</v>
      </c>
      <c r="FL107" s="169">
        <f>AVERAGEIFS('WEEKLY DATA'!FL$11:FL$14576,'WEEKLY DATA'!$A$11:$A$14576,'MONTHLY DATA'!$A107,'WEEKLY DATA'!$B$11:$B$14576,'MONTHLY DATA'!$B107)</f>
        <v>265.625</v>
      </c>
      <c r="FM107" s="78">
        <f>AVERAGEIFS('WEEKLY DATA'!FM$11:FM$14576,'WEEKLY DATA'!$A$11:$A$14576,'MONTHLY DATA'!$A107,'WEEKLY DATA'!$B$11:$B$14576,'MONTHLY DATA'!$B107)</f>
        <v>275.625</v>
      </c>
      <c r="FN107" s="78">
        <f>AVERAGEIFS('WEEKLY DATA'!FN$11:FN$14576,'WEEKLY DATA'!$A$11:$A$14576,'MONTHLY DATA'!$A107,'WEEKLY DATA'!$B$11:$B$14576,'MONTHLY DATA'!$B107)</f>
        <v>270.625</v>
      </c>
      <c r="FO107" s="154">
        <f t="shared" si="98"/>
        <v>9.794776119403048E-3</v>
      </c>
      <c r="FP107" s="78">
        <f>AVERAGEIFS('WEEKLY DATA'!FP$11:FP$14576,'WEEKLY DATA'!$A$11:$A$14576,'MONTHLY DATA'!$A107,'WEEKLY DATA'!$B$11:$B$14576,'MONTHLY DATA'!$B107)</f>
        <v>295</v>
      </c>
      <c r="FQ107" s="78">
        <f>AVERAGEIFS('WEEKLY DATA'!FQ$11:FQ$14576,'WEEKLY DATA'!$A$11:$A$14576,'MONTHLY DATA'!$A107,'WEEKLY DATA'!$B$11:$B$14576,'MONTHLY DATA'!$B107)</f>
        <v>305</v>
      </c>
      <c r="FR107" s="78">
        <f>AVERAGEIFS('WEEKLY DATA'!FR$11:FR$14576,'WEEKLY DATA'!$A$11:$A$14576,'MONTHLY DATA'!$A107,'WEEKLY DATA'!$B$11:$B$14576,'MONTHLY DATA'!$B107)</f>
        <v>300</v>
      </c>
      <c r="FS107" s="154">
        <f t="shared" si="99"/>
        <v>-1.3157894736842146E-2</v>
      </c>
      <c r="FT107" s="78">
        <f>AVERAGEIFS('WEEKLY DATA'!FT$11:FT$14576,'WEEKLY DATA'!$A$11:$A$14576,'MONTHLY DATA'!$A107,'WEEKLY DATA'!$B$11:$B$14576,'MONTHLY DATA'!$B107)</f>
        <v>239.375</v>
      </c>
      <c r="FU107" s="78">
        <f>AVERAGEIFS('WEEKLY DATA'!FU$11:FU$14576,'WEEKLY DATA'!$A$11:$A$14576,'MONTHLY DATA'!$A107,'WEEKLY DATA'!$B$11:$B$14576,'MONTHLY DATA'!$B107)</f>
        <v>249.375</v>
      </c>
      <c r="FV107" s="78">
        <f>AVERAGEIFS('WEEKLY DATA'!FV$11:FV$14576,'WEEKLY DATA'!$A$11:$A$14576,'MONTHLY DATA'!$A107,'WEEKLY DATA'!$B$11:$B$14576,'MONTHLY DATA'!$B107)</f>
        <v>244.375</v>
      </c>
      <c r="FW107" s="154">
        <f t="shared" si="100"/>
        <v>-2.0541082164328706E-2</v>
      </c>
      <c r="FX107" s="78">
        <f>AVERAGEIFS('WEEKLY DATA'!FX$11:FX$14576,'WEEKLY DATA'!$A$11:$A$14576,'MONTHLY DATA'!$A107,'WEEKLY DATA'!$B$11:$B$14576,'MONTHLY DATA'!$B107)</f>
        <v>172.5</v>
      </c>
      <c r="FY107" s="78">
        <f>AVERAGEIFS('WEEKLY DATA'!FY$11:FY$14576,'WEEKLY DATA'!$A$11:$A$14576,'MONTHLY DATA'!$A107,'WEEKLY DATA'!$B$11:$B$14576,'MONTHLY DATA'!$B107)</f>
        <v>182.5</v>
      </c>
      <c r="FZ107" s="78">
        <f>AVERAGEIFS('WEEKLY DATA'!FZ$11:FZ$14576,'WEEKLY DATA'!$A$11:$A$14576,'MONTHLY DATA'!$A107,'WEEKLY DATA'!$B$11:$B$14576,'MONTHLY DATA'!$B107)</f>
        <v>177.5</v>
      </c>
      <c r="GA107" s="154">
        <f t="shared" si="101"/>
        <v>-6.0846560846560815E-2</v>
      </c>
      <c r="GB107" s="78">
        <f>AVERAGEIFS('WEEKLY DATA'!GB$11:GB$14576,'WEEKLY DATA'!$A$11:$A$14576,'MONTHLY DATA'!$A107,'WEEKLY DATA'!$B$11:$B$14576,'MONTHLY DATA'!$B107)</f>
        <v>319.375</v>
      </c>
      <c r="GC107" s="78">
        <f>AVERAGEIFS('WEEKLY DATA'!GC$11:GC$14576,'WEEKLY DATA'!$A$11:$A$14576,'MONTHLY DATA'!$A107,'WEEKLY DATA'!$B$11:$B$14576,'MONTHLY DATA'!$B107)</f>
        <v>329.375</v>
      </c>
      <c r="GD107" s="78">
        <f>AVERAGEIFS('WEEKLY DATA'!GD$11:GD$14576,'WEEKLY DATA'!$A$11:$A$14576,'MONTHLY DATA'!$A107,'WEEKLY DATA'!$B$11:$B$14576,'MONTHLY DATA'!$B107)</f>
        <v>324.375</v>
      </c>
      <c r="GE107" s="154">
        <f t="shared" si="102"/>
        <v>-4.9846625766871711E-3</v>
      </c>
      <c r="GF107" s="169">
        <f>AVERAGEIFS('WEEKLY DATA'!GF$11:GF$14576,'WEEKLY DATA'!$A$11:$A$14576,'MONTHLY DATA'!$A107,'WEEKLY DATA'!$B$11:$B$14576,'MONTHLY DATA'!$B107)</f>
        <v>318.75</v>
      </c>
      <c r="GG107" s="78">
        <f>AVERAGEIFS('WEEKLY DATA'!GG$11:GG$14576,'WEEKLY DATA'!$A$11:$A$14576,'MONTHLY DATA'!$A107,'WEEKLY DATA'!$B$11:$B$14576,'MONTHLY DATA'!$B107)</f>
        <v>328.75</v>
      </c>
      <c r="GH107" s="78">
        <f>AVERAGEIFS('WEEKLY DATA'!GH$11:GH$14576,'WEEKLY DATA'!$A$11:$A$14576,'MONTHLY DATA'!$A107,'WEEKLY DATA'!$B$11:$B$14576,'MONTHLY DATA'!$B107)</f>
        <v>323.75</v>
      </c>
      <c r="GI107" s="154">
        <f t="shared" si="103"/>
        <v>1.171875E-2</v>
      </c>
      <c r="GJ107" s="78">
        <f>AVERAGEIFS('WEEKLY DATA'!GJ$11:GJ$14576,'WEEKLY DATA'!$A$11:$A$14576,'MONTHLY DATA'!$A107,'WEEKLY DATA'!$B$11:$B$14576,'MONTHLY DATA'!$B107)</f>
        <v>423.75</v>
      </c>
      <c r="GK107" s="78">
        <f>AVERAGEIFS('WEEKLY DATA'!GK$11:GK$14576,'WEEKLY DATA'!$A$11:$A$14576,'MONTHLY DATA'!$A107,'WEEKLY DATA'!$B$11:$B$14576,'MONTHLY DATA'!$B107)</f>
        <v>433.75</v>
      </c>
      <c r="GL107" s="78">
        <f>AVERAGEIFS('WEEKLY DATA'!GL$11:GL$14576,'WEEKLY DATA'!$A$11:$A$14576,'MONTHLY DATA'!$A107,'WEEKLY DATA'!$B$11:$B$14576,'MONTHLY DATA'!$B107)</f>
        <v>428.75</v>
      </c>
      <c r="GM107" s="154">
        <f t="shared" si="104"/>
        <v>3.3132530120481896E-2</v>
      </c>
      <c r="GN107" s="78">
        <f>AVERAGEIFS('WEEKLY DATA'!GN$11:GN$14576,'WEEKLY DATA'!$A$11:$A$14576,'MONTHLY DATA'!$A107,'WEEKLY DATA'!$B$11:$B$14576,'MONTHLY DATA'!$B107)</f>
        <v>455</v>
      </c>
      <c r="GO107" s="78">
        <f>AVERAGEIFS('WEEKLY DATA'!GO$11:GO$14576,'WEEKLY DATA'!$A$11:$A$14576,'MONTHLY DATA'!$A107,'WEEKLY DATA'!$B$11:$B$14576,'MONTHLY DATA'!$B107)</f>
        <v>465</v>
      </c>
      <c r="GP107" s="78">
        <f>AVERAGEIFS('WEEKLY DATA'!GP$11:GP$14576,'WEEKLY DATA'!$A$11:$A$14576,'MONTHLY DATA'!$A107,'WEEKLY DATA'!$B$11:$B$14576,'MONTHLY DATA'!$B107)</f>
        <v>460</v>
      </c>
      <c r="GQ107" s="154">
        <f t="shared" si="105"/>
        <v>2.1786492374726851E-3</v>
      </c>
      <c r="GR107" s="78"/>
    </row>
    <row r="108" spans="1:200" ht="15.75" x14ac:dyDescent="0.25">
      <c r="A108">
        <f t="shared" si="55"/>
        <v>2</v>
      </c>
      <c r="B108">
        <f t="shared" si="56"/>
        <v>2018</v>
      </c>
      <c r="C108" s="86">
        <v>43132</v>
      </c>
      <c r="D108" s="78">
        <f>AVERAGEIFS('WEEKLY DATA'!D$11:D$14576,'WEEKLY DATA'!$A$11:$A$14576,'MONTHLY DATA'!$A108,'WEEKLY DATA'!$B$11:$B$14576,'MONTHLY DATA'!$B108)</f>
        <v>346.875</v>
      </c>
      <c r="E108" s="78">
        <f>AVERAGEIFS('WEEKLY DATA'!E$11:E$14576,'WEEKLY DATA'!$A$11:$A$14576,'MONTHLY DATA'!$A108,'WEEKLY DATA'!$B$11:$B$14576,'MONTHLY DATA'!$B108)</f>
        <v>356.875</v>
      </c>
      <c r="F108" s="78">
        <f>AVERAGEIFS('WEEKLY DATA'!F$11:F$14576,'WEEKLY DATA'!$A$11:$A$14576,'MONTHLY DATA'!$A108,'WEEKLY DATA'!$B$11:$B$14576,'MONTHLY DATA'!$B108)</f>
        <v>351.875</v>
      </c>
      <c r="G108" s="154">
        <f t="shared" si="57"/>
        <v>1.8083182640144635E-2</v>
      </c>
      <c r="H108" s="169">
        <f>AVERAGEIFS('WEEKLY DATA'!H$11:H$14576,'WEEKLY DATA'!$A$11:$A$14576,'MONTHLY DATA'!$A108,'WEEKLY DATA'!$B$11:$B$14576,'MONTHLY DATA'!$B108)</f>
        <v>483.75</v>
      </c>
      <c r="I108" s="78">
        <f>AVERAGEIFS('WEEKLY DATA'!I$11:I$14576,'WEEKLY DATA'!$A$11:$A$14576,'MONTHLY DATA'!$A108,'WEEKLY DATA'!$B$11:$B$14576,'MONTHLY DATA'!$B108)</f>
        <v>493.75</v>
      </c>
      <c r="J108" s="78">
        <f>AVERAGEIFS('WEEKLY DATA'!J$11:J$14576,'WEEKLY DATA'!$A$11:$A$14576,'MONTHLY DATA'!$A108,'WEEKLY DATA'!$B$11:$B$14576,'MONTHLY DATA'!$B108)</f>
        <v>488.75</v>
      </c>
      <c r="K108" s="154">
        <f t="shared" si="58"/>
        <v>2.6246719160105014E-2</v>
      </c>
      <c r="L108" s="169">
        <f>AVERAGEIFS('WEEKLY DATA'!L$11:L$14576,'WEEKLY DATA'!$A$11:$A$14576,'MONTHLY DATA'!$A108,'WEEKLY DATA'!$B$11:$B$14576,'MONTHLY DATA'!$B108)</f>
        <v>430</v>
      </c>
      <c r="M108" s="78">
        <f>AVERAGEIFS('WEEKLY DATA'!M$11:M$14576,'WEEKLY DATA'!$A$11:$A$14576,'MONTHLY DATA'!$A108,'WEEKLY DATA'!$B$11:$B$14576,'MONTHLY DATA'!$B108)</f>
        <v>440</v>
      </c>
      <c r="N108" s="78">
        <f>AVERAGEIFS('WEEKLY DATA'!N$11:N$14576,'WEEKLY DATA'!$A$11:$A$14576,'MONTHLY DATA'!$A108,'WEEKLY DATA'!$B$11:$B$14576,'MONTHLY DATA'!$B108)</f>
        <v>435</v>
      </c>
      <c r="O108" s="154">
        <f t="shared" si="59"/>
        <v>5.7803468208093012E-3</v>
      </c>
      <c r="P108" s="169">
        <f>AVERAGEIFS('WEEKLY DATA'!P$11:P$14576,'WEEKLY DATA'!$A$11:$A$14576,'MONTHLY DATA'!$A108,'WEEKLY DATA'!$B$11:$B$14576,'MONTHLY DATA'!$B108)</f>
        <v>342.5</v>
      </c>
      <c r="Q108" s="78">
        <f>AVERAGEIFS('WEEKLY DATA'!Q$11:Q$14576,'WEEKLY DATA'!$A$11:$A$14576,'MONTHLY DATA'!$A108,'WEEKLY DATA'!$B$11:$B$14576,'MONTHLY DATA'!$B108)</f>
        <v>352.5</v>
      </c>
      <c r="R108" s="78">
        <f>AVERAGEIFS('WEEKLY DATA'!R$11:R$14576,'WEEKLY DATA'!$A$11:$A$14576,'MONTHLY DATA'!$A108,'WEEKLY DATA'!$B$11:$B$14576,'MONTHLY DATA'!$B108)</f>
        <v>347.5</v>
      </c>
      <c r="S108" s="154">
        <f t="shared" si="60"/>
        <v>6.5134099616858343E-2</v>
      </c>
      <c r="T108" s="169">
        <f>AVERAGEIFS('WEEKLY DATA'!T$11:T$14576,'WEEKLY DATA'!$A$11:$A$14576,'MONTHLY DATA'!$A108,'WEEKLY DATA'!$B$11:$B$14576,'MONTHLY DATA'!$B108)</f>
        <v>333.75</v>
      </c>
      <c r="U108" s="78">
        <f>AVERAGEIFS('WEEKLY DATA'!U$11:U$14576,'WEEKLY DATA'!$A$11:$A$14576,'MONTHLY DATA'!$A108,'WEEKLY DATA'!$B$11:$B$14576,'MONTHLY DATA'!$B108)</f>
        <v>343.75</v>
      </c>
      <c r="V108" s="78">
        <f>AVERAGEIFS('WEEKLY DATA'!V$11:V$14576,'WEEKLY DATA'!$A$11:$A$14576,'MONTHLY DATA'!$A108,'WEEKLY DATA'!$B$11:$B$14576,'MONTHLY DATA'!$B108)</f>
        <v>338.75</v>
      </c>
      <c r="W108" s="154">
        <f t="shared" si="61"/>
        <v>2.457466918714557E-2</v>
      </c>
      <c r="X108" s="169">
        <f>AVERAGEIFS('WEEKLY DATA'!X$11:X$14576,'WEEKLY DATA'!$A$11:$A$14576,'MONTHLY DATA'!$A108,'WEEKLY DATA'!$B$11:$B$14576,'MONTHLY DATA'!$B108)</f>
        <v>333.75</v>
      </c>
      <c r="Y108" s="78">
        <f>AVERAGEIFS('WEEKLY DATA'!Y$11:Y$14576,'WEEKLY DATA'!$A$11:$A$14576,'MONTHLY DATA'!$A108,'WEEKLY DATA'!$B$11:$B$14576,'MONTHLY DATA'!$B108)</f>
        <v>343.75</v>
      </c>
      <c r="Z108" s="78">
        <f>AVERAGEIFS('WEEKLY DATA'!Z$11:Z$14576,'WEEKLY DATA'!$A$11:$A$14576,'MONTHLY DATA'!$A108,'WEEKLY DATA'!$B$11:$B$14576,'MONTHLY DATA'!$B108)</f>
        <v>338.75</v>
      </c>
      <c r="AA108" s="154">
        <f t="shared" si="62"/>
        <v>3.8314176245210829E-2</v>
      </c>
      <c r="AB108" s="169">
        <f>AVERAGEIFS('WEEKLY DATA'!AB$11:AB$14576,'WEEKLY DATA'!$A$11:$A$14576,'MONTHLY DATA'!$A108,'WEEKLY DATA'!$B$11:$B$14576,'MONTHLY DATA'!$B108)</f>
        <v>370</v>
      </c>
      <c r="AC108" s="78">
        <f>AVERAGEIFS('WEEKLY DATA'!AC$11:AC$14576,'WEEKLY DATA'!$A$11:$A$14576,'MONTHLY DATA'!$A108,'WEEKLY DATA'!$B$11:$B$14576,'MONTHLY DATA'!$B108)</f>
        <v>380</v>
      </c>
      <c r="AD108" s="78">
        <f>AVERAGEIFS('WEEKLY DATA'!AD$11:AD$14576,'WEEKLY DATA'!$A$11:$A$14576,'MONTHLY DATA'!$A108,'WEEKLY DATA'!$B$11:$B$14576,'MONTHLY DATA'!$B108)</f>
        <v>375</v>
      </c>
      <c r="AE108" s="154">
        <f t="shared" si="63"/>
        <v>6.7114093959732557E-3</v>
      </c>
      <c r="AF108" s="169">
        <f>AVERAGEIFS('WEEKLY DATA'!AF$11:AF$14576,'WEEKLY DATA'!$A$11:$A$14576,'MONTHLY DATA'!$A108,'WEEKLY DATA'!$B$11:$B$14576,'MONTHLY DATA'!$B108)</f>
        <v>306.875</v>
      </c>
      <c r="AG108" s="78">
        <f>AVERAGEIFS('WEEKLY DATA'!AG$11:AG$14576,'WEEKLY DATA'!$A$11:$A$14576,'MONTHLY DATA'!$A108,'WEEKLY DATA'!$B$11:$B$14576,'MONTHLY DATA'!$B108)</f>
        <v>316.875</v>
      </c>
      <c r="AH108" s="78">
        <f>AVERAGEIFS('WEEKLY DATA'!AH$11:AH$14576,'WEEKLY DATA'!$A$11:$A$14576,'MONTHLY DATA'!$A108,'WEEKLY DATA'!$B$11:$B$14576,'MONTHLY DATA'!$B108)</f>
        <v>311.875</v>
      </c>
      <c r="AI108" s="154">
        <f t="shared" si="64"/>
        <v>-1.3833992094861691E-2</v>
      </c>
      <c r="AJ108" s="169">
        <f>AVERAGEIFS('WEEKLY DATA'!AJ$11:AJ$14576,'WEEKLY DATA'!$A$11:$A$14576,'MONTHLY DATA'!$A108,'WEEKLY DATA'!$B$11:$B$14576,'MONTHLY DATA'!$B108)</f>
        <v>330.625</v>
      </c>
      <c r="AK108" s="78">
        <f>AVERAGEIFS('WEEKLY DATA'!AK$11:AK$14576,'WEEKLY DATA'!$A$11:$A$14576,'MONTHLY DATA'!$A108,'WEEKLY DATA'!$B$11:$B$14576,'MONTHLY DATA'!$B108)</f>
        <v>340.625</v>
      </c>
      <c r="AL108" s="78">
        <f>AVERAGEIFS('WEEKLY DATA'!AL$11:AL$14576,'WEEKLY DATA'!$A$11:$A$14576,'MONTHLY DATA'!$A108,'WEEKLY DATA'!$B$11:$B$14576,'MONTHLY DATA'!$B108)</f>
        <v>335.625</v>
      </c>
      <c r="AM108" s="154">
        <f t="shared" si="65"/>
        <v>3.0710172744721653E-2</v>
      </c>
      <c r="AN108" s="169">
        <f>AVERAGEIFS('WEEKLY DATA'!AN$11:AN$14576,'WEEKLY DATA'!$A$11:$A$14576,'MONTHLY DATA'!$A108,'WEEKLY DATA'!$B$11:$B$14576,'MONTHLY DATA'!$B108)</f>
        <v>328.75</v>
      </c>
      <c r="AO108" s="78">
        <f>AVERAGEIFS('WEEKLY DATA'!AO$11:AO$14576,'WEEKLY DATA'!$A$11:$A$14576,'MONTHLY DATA'!$A108,'WEEKLY DATA'!$B$11:$B$14576,'MONTHLY DATA'!$B108)</f>
        <v>338.75</v>
      </c>
      <c r="AP108" s="78">
        <f>AVERAGEIFS('WEEKLY DATA'!AP$11:AP$14576,'WEEKLY DATA'!$A$11:$A$14576,'MONTHLY DATA'!$A108,'WEEKLY DATA'!$B$11:$B$14576,'MONTHLY DATA'!$B108)</f>
        <v>333.75</v>
      </c>
      <c r="AQ108" s="154">
        <f t="shared" si="66"/>
        <v>3.0888030888030826E-2</v>
      </c>
      <c r="AR108" s="169">
        <f>AVERAGEIFS('WEEKLY DATA'!AR$11:AR$14576,'WEEKLY DATA'!$A$11:$A$14576,'MONTHLY DATA'!$A108,'WEEKLY DATA'!$B$11:$B$14576,'MONTHLY DATA'!$B108)</f>
        <v>375</v>
      </c>
      <c r="AS108" s="78">
        <f>AVERAGEIFS('WEEKLY DATA'!AS$11:AS$14576,'WEEKLY DATA'!$A$11:$A$14576,'MONTHLY DATA'!$A108,'WEEKLY DATA'!$B$11:$B$14576,'MONTHLY DATA'!$B108)</f>
        <v>385</v>
      </c>
      <c r="AT108" s="78">
        <f>AVERAGEIFS('WEEKLY DATA'!AT$11:AT$14576,'WEEKLY DATA'!$A$11:$A$14576,'MONTHLY DATA'!$A108,'WEEKLY DATA'!$B$11:$B$14576,'MONTHLY DATA'!$B108)</f>
        <v>380</v>
      </c>
      <c r="AU108" s="154">
        <f t="shared" si="67"/>
        <v>6.6225165562914245E-3</v>
      </c>
      <c r="AV108" s="169">
        <f>AVERAGEIFS('WEEKLY DATA'!AV$11:AV$14576,'WEEKLY DATA'!$A$11:$A$14576,'MONTHLY DATA'!$A108,'WEEKLY DATA'!$B$11:$B$14576,'MONTHLY DATA'!$B108)</f>
        <v>312.5</v>
      </c>
      <c r="AW108" s="78">
        <f>AVERAGEIFS('WEEKLY DATA'!AW$11:AW$14576,'WEEKLY DATA'!$A$11:$A$14576,'MONTHLY DATA'!$A108,'WEEKLY DATA'!$B$11:$B$14576,'MONTHLY DATA'!$B108)</f>
        <v>322.5</v>
      </c>
      <c r="AX108" s="78">
        <f>AVERAGEIFS('WEEKLY DATA'!AX$11:AX$14576,'WEEKLY DATA'!$A$11:$A$14576,'MONTHLY DATA'!$A108,'WEEKLY DATA'!$B$11:$B$14576,'MONTHLY DATA'!$B108)</f>
        <v>317.5</v>
      </c>
      <c r="AY108" s="154">
        <f t="shared" si="68"/>
        <v>8.085106382978724E-2</v>
      </c>
      <c r="AZ108" s="169">
        <f>AVERAGEIFS('WEEKLY DATA'!AZ$11:AZ$14576,'WEEKLY DATA'!$A$11:$A$14576,'MONTHLY DATA'!$A108,'WEEKLY DATA'!$B$11:$B$14576,'MONTHLY DATA'!$B108)</f>
        <v>271.875</v>
      </c>
      <c r="BA108" s="78">
        <f>AVERAGEIFS('WEEKLY DATA'!BA$11:BA$14576,'WEEKLY DATA'!$A$11:$A$14576,'MONTHLY DATA'!$A108,'WEEKLY DATA'!$B$11:$B$14576,'MONTHLY DATA'!$B108)</f>
        <v>281.875</v>
      </c>
      <c r="BB108" s="78">
        <f>AVERAGEIFS('WEEKLY DATA'!BB$11:BB$14576,'WEEKLY DATA'!$A$11:$A$14576,'MONTHLY DATA'!$A108,'WEEKLY DATA'!$B$11:$B$14576,'MONTHLY DATA'!$B108)</f>
        <v>276.875</v>
      </c>
      <c r="BC108" s="154">
        <f t="shared" si="69"/>
        <v>2.7842227378190199E-2</v>
      </c>
      <c r="BD108" s="169">
        <f>AVERAGEIFS('WEEKLY DATA'!BD$11:BD$14576,'WEEKLY DATA'!$A$11:$A$14576,'MONTHLY DATA'!$A108,'WEEKLY DATA'!$B$11:$B$14576,'MONTHLY DATA'!$B108)</f>
        <v>268.75</v>
      </c>
      <c r="BE108" s="78">
        <f>AVERAGEIFS('WEEKLY DATA'!BE$11:BE$14576,'WEEKLY DATA'!$A$11:$A$14576,'MONTHLY DATA'!$A108,'WEEKLY DATA'!$B$11:$B$14576,'MONTHLY DATA'!$B108)</f>
        <v>278.75</v>
      </c>
      <c r="BF108" s="78">
        <f>AVERAGEIFS('WEEKLY DATA'!BF$11:BF$14576,'WEEKLY DATA'!$A$11:$A$14576,'MONTHLY DATA'!$A108,'WEEKLY DATA'!$B$11:$B$14576,'MONTHLY DATA'!$B108)</f>
        <v>273.75</v>
      </c>
      <c r="BG108" s="154">
        <f t="shared" si="70"/>
        <v>2.3364485981308469E-2</v>
      </c>
      <c r="BH108" s="169">
        <f>AVERAGEIFS('WEEKLY DATA'!BH$11:BH$14576,'WEEKLY DATA'!$A$11:$A$14576,'MONTHLY DATA'!$A108,'WEEKLY DATA'!$B$11:$B$14576,'MONTHLY DATA'!$B108)</f>
        <v>375</v>
      </c>
      <c r="BI108" s="78">
        <f>AVERAGEIFS('WEEKLY DATA'!BI$11:BI$14576,'WEEKLY DATA'!$A$11:$A$14576,'MONTHLY DATA'!$A108,'WEEKLY DATA'!$B$11:$B$14576,'MONTHLY DATA'!$B108)</f>
        <v>385</v>
      </c>
      <c r="BJ108" s="78">
        <f>AVERAGEIFS('WEEKLY DATA'!BJ$11:BJ$14576,'WEEKLY DATA'!$A$11:$A$14576,'MONTHLY DATA'!$A108,'WEEKLY DATA'!$B$11:$B$14576,'MONTHLY DATA'!$B108)</f>
        <v>380</v>
      </c>
      <c r="BK108" s="154">
        <f t="shared" si="71"/>
        <v>5.9233449477351874E-2</v>
      </c>
      <c r="BL108" s="169">
        <f>AVERAGEIFS('WEEKLY DATA'!BL$11:BL$14576,'WEEKLY DATA'!$A$11:$A$14576,'MONTHLY DATA'!$A108,'WEEKLY DATA'!$B$11:$B$14576,'MONTHLY DATA'!$B108)</f>
        <v>283.75</v>
      </c>
      <c r="BM108" s="78">
        <f>AVERAGEIFS('WEEKLY DATA'!BM$11:BM$14576,'WEEKLY DATA'!$A$11:$A$14576,'MONTHLY DATA'!$A108,'WEEKLY DATA'!$B$11:$B$14576,'MONTHLY DATA'!$B108)</f>
        <v>293.75</v>
      </c>
      <c r="BN108" s="78">
        <f>AVERAGEIFS('WEEKLY DATA'!BN$11:BN$14576,'WEEKLY DATA'!$A$11:$A$14576,'MONTHLY DATA'!$A108,'WEEKLY DATA'!$B$11:$B$14576,'MONTHLY DATA'!$B108)</f>
        <v>288.75</v>
      </c>
      <c r="BO108" s="154">
        <f t="shared" si="72"/>
        <v>2.2123893805309658E-2</v>
      </c>
      <c r="BP108" s="78">
        <f>AVERAGEIFS('WEEKLY DATA'!BP$11:BP$14576,'WEEKLY DATA'!$A$11:$A$14576,'MONTHLY DATA'!$A108,'WEEKLY DATA'!$B$11:$B$14576,'MONTHLY DATA'!$B108)</f>
        <v>321.875</v>
      </c>
      <c r="BQ108" s="78">
        <f>AVERAGEIFS('WEEKLY DATA'!BQ$11:BQ$14576,'WEEKLY DATA'!$A$11:$A$14576,'MONTHLY DATA'!$A108,'WEEKLY DATA'!$B$11:$B$14576,'MONTHLY DATA'!$B108)</f>
        <v>331.875</v>
      </c>
      <c r="BR108" s="78">
        <f>AVERAGEIFS('WEEKLY DATA'!BR$11:BR$14576,'WEEKLY DATA'!$A$11:$A$14576,'MONTHLY DATA'!$A108,'WEEKLY DATA'!$B$11:$B$14576,'MONTHLY DATA'!$B108)</f>
        <v>326.875</v>
      </c>
      <c r="BS108" s="154">
        <f t="shared" si="73"/>
        <v>2.3483365949119372E-2</v>
      </c>
      <c r="BT108" s="78">
        <f>AVERAGEIFS('WEEKLY DATA'!BT$11:BT$14576,'WEEKLY DATA'!$A$11:$A$14576,'MONTHLY DATA'!$A108,'WEEKLY DATA'!$B$11:$B$14576,'MONTHLY DATA'!$B108)</f>
        <v>318.75</v>
      </c>
      <c r="BU108" s="78">
        <f>AVERAGEIFS('WEEKLY DATA'!BU$11:BU$14576,'WEEKLY DATA'!$A$11:$A$14576,'MONTHLY DATA'!$A108,'WEEKLY DATA'!$B$11:$B$14576,'MONTHLY DATA'!$B108)</f>
        <v>328.75</v>
      </c>
      <c r="BV108" s="78">
        <f>AVERAGEIFS('WEEKLY DATA'!BV$11:BV$14576,'WEEKLY DATA'!$A$11:$A$14576,'MONTHLY DATA'!$A108,'WEEKLY DATA'!$B$11:$B$14576,'MONTHLY DATA'!$B108)</f>
        <v>323.75</v>
      </c>
      <c r="BW108" s="154">
        <f t="shared" si="74"/>
        <v>1.9685039370078705E-2</v>
      </c>
      <c r="BX108" s="78">
        <f>AVERAGEIFS('WEEKLY DATA'!BX$11:BX$14576,'WEEKLY DATA'!$A$11:$A$14576,'MONTHLY DATA'!$A108,'WEEKLY DATA'!$B$11:$B$14576,'MONTHLY DATA'!$B108)</f>
        <v>425</v>
      </c>
      <c r="BY108" s="78">
        <f>AVERAGEIFS('WEEKLY DATA'!BY$11:BY$14576,'WEEKLY DATA'!$A$11:$A$14576,'MONTHLY DATA'!$A108,'WEEKLY DATA'!$B$11:$B$14576,'MONTHLY DATA'!$B108)</f>
        <v>435</v>
      </c>
      <c r="BZ108" s="78">
        <f>AVERAGEIFS('WEEKLY DATA'!BZ$11:BZ$14576,'WEEKLY DATA'!$A$11:$A$14576,'MONTHLY DATA'!$A108,'WEEKLY DATA'!$B$11:$B$14576,'MONTHLY DATA'!$B108)</f>
        <v>430</v>
      </c>
      <c r="CA108" s="154">
        <f t="shared" si="75"/>
        <v>5.1987767584097844E-2</v>
      </c>
      <c r="CB108" s="78">
        <f>AVERAGEIFS('WEEKLY DATA'!CB$11:CB$14576,'WEEKLY DATA'!$A$11:$A$14576,'MONTHLY DATA'!$A108,'WEEKLY DATA'!$B$11:$B$14576,'MONTHLY DATA'!$B108)</f>
        <v>425</v>
      </c>
      <c r="CC108" s="78">
        <f>AVERAGEIFS('WEEKLY DATA'!CC$11:CC$14576,'WEEKLY DATA'!$A$11:$A$14576,'MONTHLY DATA'!$A108,'WEEKLY DATA'!$B$11:$B$14576,'MONTHLY DATA'!$B108)</f>
        <v>435</v>
      </c>
      <c r="CD108" s="78">
        <f>AVERAGEIFS('WEEKLY DATA'!CD$11:CD$14576,'WEEKLY DATA'!$A$11:$A$14576,'MONTHLY DATA'!$A108,'WEEKLY DATA'!$B$11:$B$14576,'MONTHLY DATA'!$B108)</f>
        <v>430</v>
      </c>
      <c r="CE108" s="154">
        <f t="shared" si="76"/>
        <v>0</v>
      </c>
      <c r="CF108" s="78">
        <f>AVERAGEIFS('WEEKLY DATA'!CF$11:CF$14576,'WEEKLY DATA'!$A$11:$A$14576,'MONTHLY DATA'!$A108,'WEEKLY DATA'!$B$11:$B$14576,'MONTHLY DATA'!$B108)</f>
        <v>265.625</v>
      </c>
      <c r="CG108" s="78">
        <f>AVERAGEIFS('WEEKLY DATA'!CG$11:CG$14576,'WEEKLY DATA'!$A$11:$A$14576,'MONTHLY DATA'!$A108,'WEEKLY DATA'!$B$11:$B$14576,'MONTHLY DATA'!$B108)</f>
        <v>275.625</v>
      </c>
      <c r="CH108" s="78">
        <f>AVERAGEIFS('WEEKLY DATA'!CH$11:CH$14576,'WEEKLY DATA'!$A$11:$A$14576,'MONTHLY DATA'!$A108,'WEEKLY DATA'!$B$11:$B$14576,'MONTHLY DATA'!$B108)</f>
        <v>270.625</v>
      </c>
      <c r="CI108" s="154">
        <f t="shared" si="77"/>
        <v>3.83693045563549E-2</v>
      </c>
      <c r="CJ108" s="78">
        <f>AVERAGEIFS('WEEKLY DATA'!CJ$11:CJ$14576,'WEEKLY DATA'!$A$11:$A$14576,'MONTHLY DATA'!$A108,'WEEKLY DATA'!$B$11:$B$14576,'MONTHLY DATA'!$B108)</f>
        <v>265.625</v>
      </c>
      <c r="CK108" s="78">
        <f>AVERAGEIFS('WEEKLY DATA'!CK$11:CK$14576,'WEEKLY DATA'!$A$11:$A$14576,'MONTHLY DATA'!$A108,'WEEKLY DATA'!$B$11:$B$14576,'MONTHLY DATA'!$B108)</f>
        <v>275.625</v>
      </c>
      <c r="CL108" s="78">
        <f>AVERAGEIFS('WEEKLY DATA'!CL$11:CL$14576,'WEEKLY DATA'!$A$11:$A$14576,'MONTHLY DATA'!$A108,'WEEKLY DATA'!$B$11:$B$14576,'MONTHLY DATA'!$B108)</f>
        <v>270.625</v>
      </c>
      <c r="CM108" s="154">
        <f t="shared" si="78"/>
        <v>6.6502463054187277E-2</v>
      </c>
      <c r="CN108" s="78">
        <f>AVERAGEIFS('WEEKLY DATA'!CN$11:CN$14576,'WEEKLY DATA'!$A$11:$A$14576,'MONTHLY DATA'!$A108,'WEEKLY DATA'!$B$11:$B$14576,'MONTHLY DATA'!$B108)</f>
        <v>365</v>
      </c>
      <c r="CO108" s="78">
        <f>AVERAGEIFS('WEEKLY DATA'!CO$11:CO$14576,'WEEKLY DATA'!$A$11:$A$14576,'MONTHLY DATA'!$A108,'WEEKLY DATA'!$B$11:$B$14576,'MONTHLY DATA'!$B108)</f>
        <v>375</v>
      </c>
      <c r="CP108" s="78">
        <f>AVERAGEIFS('WEEKLY DATA'!CP$11:CP$14576,'WEEKLY DATA'!$A$11:$A$14576,'MONTHLY DATA'!$A108,'WEEKLY DATA'!$B$11:$B$14576,'MONTHLY DATA'!$B108)</f>
        <v>370</v>
      </c>
      <c r="CQ108" s="154">
        <f t="shared" si="79"/>
        <v>6.0931899641577081E-2</v>
      </c>
      <c r="CR108" s="78">
        <f>AVERAGEIFS('WEEKLY DATA'!CR$11:CR$14576,'WEEKLY DATA'!$A$11:$A$14576,'MONTHLY DATA'!$A108,'WEEKLY DATA'!$B$11:$B$14576,'MONTHLY DATA'!$B108)</f>
        <v>395</v>
      </c>
      <c r="CS108" s="78">
        <f>AVERAGEIFS('WEEKLY DATA'!CS$11:CS$14576,'WEEKLY DATA'!$A$11:$A$14576,'MONTHLY DATA'!$A108,'WEEKLY DATA'!$B$11:$B$14576,'MONTHLY DATA'!$B108)</f>
        <v>405</v>
      </c>
      <c r="CT108" s="78">
        <f>AVERAGEIFS('WEEKLY DATA'!CT$11:CT$14576,'WEEKLY DATA'!$A$11:$A$14576,'MONTHLY DATA'!$A108,'WEEKLY DATA'!$B$11:$B$14576,'MONTHLY DATA'!$B108)</f>
        <v>400</v>
      </c>
      <c r="CU108" s="154">
        <f t="shared" si="80"/>
        <v>0</v>
      </c>
      <c r="CV108" s="169">
        <f>AVERAGEIFS('WEEKLY DATA'!CV$11:CV$14576,'WEEKLY DATA'!$A$11:$A$14576,'MONTHLY DATA'!$A108,'WEEKLY DATA'!$B$11:$B$14576,'MONTHLY DATA'!$B108)</f>
        <v>300.625</v>
      </c>
      <c r="CW108" s="78">
        <f>AVERAGEIFS('WEEKLY DATA'!CW$11:CW$14576,'WEEKLY DATA'!$A$11:$A$14576,'MONTHLY DATA'!$A108,'WEEKLY DATA'!$B$11:$B$14576,'MONTHLY DATA'!$B108)</f>
        <v>310.625</v>
      </c>
      <c r="CX108" s="78">
        <f>AVERAGEIFS('WEEKLY DATA'!CX$11:CX$14576,'WEEKLY DATA'!$A$11:$A$14576,'MONTHLY DATA'!$A108,'WEEKLY DATA'!$B$11:$B$14576,'MONTHLY DATA'!$B108)</f>
        <v>305.625</v>
      </c>
      <c r="CY108" s="154">
        <f t="shared" si="81"/>
        <v>3.8216560509554132E-2</v>
      </c>
      <c r="CZ108" s="169">
        <f>AVERAGEIFS('WEEKLY DATA'!CZ$11:CZ$14576,'WEEKLY DATA'!$A$11:$A$14576,'MONTHLY DATA'!$A108,'WEEKLY DATA'!$B$11:$B$14576,'MONTHLY DATA'!$B108)</f>
        <v>297.5</v>
      </c>
      <c r="DA108" s="78">
        <f>AVERAGEIFS('WEEKLY DATA'!DA$11:DA$14576,'WEEKLY DATA'!$A$11:$A$14576,'MONTHLY DATA'!$A108,'WEEKLY DATA'!$B$11:$B$14576,'MONTHLY DATA'!$B108)</f>
        <v>307.5</v>
      </c>
      <c r="DB108" s="78">
        <f>AVERAGEIFS('WEEKLY DATA'!DB$11:DB$14576,'WEEKLY DATA'!$A$11:$A$14576,'MONTHLY DATA'!$A108,'WEEKLY DATA'!$B$11:$B$14576,'MONTHLY DATA'!$B108)</f>
        <v>302.5</v>
      </c>
      <c r="DC108" s="154">
        <f t="shared" si="82"/>
        <v>4.9891540130151846E-2</v>
      </c>
      <c r="DD108" s="78">
        <f>AVERAGEIFS('WEEKLY DATA'!DD$11:DD$14576,'WEEKLY DATA'!$A$11:$A$14576,'MONTHLY DATA'!$A108,'WEEKLY DATA'!$B$11:$B$14576,'MONTHLY DATA'!$B108)</f>
        <v>415</v>
      </c>
      <c r="DE108" s="78">
        <f>AVERAGEIFS('WEEKLY DATA'!DE$11:DE$14576,'WEEKLY DATA'!$A$11:$A$14576,'MONTHLY DATA'!$A108,'WEEKLY DATA'!$B$11:$B$14576,'MONTHLY DATA'!$B108)</f>
        <v>425</v>
      </c>
      <c r="DF108" s="78">
        <f>AVERAGEIFS('WEEKLY DATA'!DF$11:DF$14576,'WEEKLY DATA'!$A$11:$A$14576,'MONTHLY DATA'!$A108,'WEEKLY DATA'!$B$11:$B$14576,'MONTHLY DATA'!$B108)</f>
        <v>420</v>
      </c>
      <c r="DG108" s="154">
        <f t="shared" si="83"/>
        <v>5.3291536050156685E-2</v>
      </c>
      <c r="DH108" s="78">
        <f>AVERAGEIFS('WEEKLY DATA'!DH$11:DH$14576,'WEEKLY DATA'!$A$11:$A$14576,'MONTHLY DATA'!$A108,'WEEKLY DATA'!$B$11:$B$14576,'MONTHLY DATA'!$B108)</f>
        <v>415</v>
      </c>
      <c r="DI108" s="78">
        <f>AVERAGEIFS('WEEKLY DATA'!DI$11:DI$14576,'WEEKLY DATA'!$A$11:$A$14576,'MONTHLY DATA'!$A108,'WEEKLY DATA'!$B$11:$B$14576,'MONTHLY DATA'!$B108)</f>
        <v>425</v>
      </c>
      <c r="DJ108" s="78">
        <f>AVERAGEIFS('WEEKLY DATA'!DJ$11:DJ$14576,'WEEKLY DATA'!$A$11:$A$14576,'MONTHLY DATA'!$A108,'WEEKLY DATA'!$B$11:$B$14576,'MONTHLY DATA'!$B108)</f>
        <v>420</v>
      </c>
      <c r="DK108" s="154">
        <f t="shared" si="84"/>
        <v>0</v>
      </c>
      <c r="DL108" s="169">
        <f>AVERAGEIFS('WEEKLY DATA'!DL$11:DL$14576,'WEEKLY DATA'!$A$11:$A$14576,'MONTHLY DATA'!$A108,'WEEKLY DATA'!$B$11:$B$14576,'MONTHLY DATA'!$B108)</f>
        <v>270.625</v>
      </c>
      <c r="DM108" s="78">
        <f>AVERAGEIFS('WEEKLY DATA'!DM$11:DM$14576,'WEEKLY DATA'!$A$11:$A$14576,'MONTHLY DATA'!$A108,'WEEKLY DATA'!$B$11:$B$14576,'MONTHLY DATA'!$B108)</f>
        <v>280.625</v>
      </c>
      <c r="DN108" s="78">
        <f>AVERAGEIFS('WEEKLY DATA'!DN$11:DN$14576,'WEEKLY DATA'!$A$11:$A$14576,'MONTHLY DATA'!$A108,'WEEKLY DATA'!$B$11:$B$14576,'MONTHLY DATA'!$B108)</f>
        <v>275.625</v>
      </c>
      <c r="DO108" s="154">
        <f t="shared" si="85"/>
        <v>4.2553191489361764E-2</v>
      </c>
      <c r="DP108" s="78">
        <f>AVERAGEIFS('WEEKLY DATA'!DP$11:DP$14576,'WEEKLY DATA'!$A$11:$A$14576,'MONTHLY DATA'!$A108,'WEEKLY DATA'!$B$11:$B$14576,'MONTHLY DATA'!$B108)</f>
        <v>267.5</v>
      </c>
      <c r="DQ108" s="78">
        <f>AVERAGEIFS('WEEKLY DATA'!DQ$11:DQ$14576,'WEEKLY DATA'!$A$11:$A$14576,'MONTHLY DATA'!$A108,'WEEKLY DATA'!$B$11:$B$14576,'MONTHLY DATA'!$B108)</f>
        <v>277.5</v>
      </c>
      <c r="DR108" s="78">
        <f>AVERAGEIFS('WEEKLY DATA'!DR$11:DR$14576,'WEEKLY DATA'!$A$11:$A$14576,'MONTHLY DATA'!$A108,'WEEKLY DATA'!$B$11:$B$14576,'MONTHLY DATA'!$B108)</f>
        <v>272.5</v>
      </c>
      <c r="DS108" s="154">
        <f t="shared" si="86"/>
        <v>5.5690072639225097E-2</v>
      </c>
      <c r="DT108" s="78">
        <f>AVERAGEIFS('WEEKLY DATA'!DT$11:DT$14576,'WEEKLY DATA'!$A$11:$A$14576,'MONTHLY DATA'!$A108,'WEEKLY DATA'!$B$11:$B$14576,'MONTHLY DATA'!$B108)</f>
        <v>425</v>
      </c>
      <c r="DU108" s="78">
        <f>AVERAGEIFS('WEEKLY DATA'!DU$11:DU$14576,'WEEKLY DATA'!$A$11:$A$14576,'MONTHLY DATA'!$A108,'WEEKLY DATA'!$B$11:$B$14576,'MONTHLY DATA'!$B108)</f>
        <v>435</v>
      </c>
      <c r="DV108" s="78">
        <f>AVERAGEIFS('WEEKLY DATA'!DV$11:DV$14576,'WEEKLY DATA'!$A$11:$A$14576,'MONTHLY DATA'!$A108,'WEEKLY DATA'!$B$11:$B$14576,'MONTHLY DATA'!$B108)</f>
        <v>430</v>
      </c>
      <c r="DW108" s="154">
        <f t="shared" si="87"/>
        <v>5.1987767584097844E-2</v>
      </c>
      <c r="DX108" s="78">
        <f>AVERAGEIFS('WEEKLY DATA'!DX$11:DX$14576,'WEEKLY DATA'!$A$11:$A$14576,'MONTHLY DATA'!$A108,'WEEKLY DATA'!$B$11:$B$14576,'MONTHLY DATA'!$B108)</f>
        <v>425</v>
      </c>
      <c r="DY108" s="78">
        <f>AVERAGEIFS('WEEKLY DATA'!DY$11:DY$14576,'WEEKLY DATA'!$A$11:$A$14576,'MONTHLY DATA'!$A108,'WEEKLY DATA'!$B$11:$B$14576,'MONTHLY DATA'!$B108)</f>
        <v>435</v>
      </c>
      <c r="DZ108" s="78">
        <f>AVERAGEIFS('WEEKLY DATA'!DZ$11:DZ$14576,'WEEKLY DATA'!$A$11:$A$14576,'MONTHLY DATA'!$A108,'WEEKLY DATA'!$B$11:$B$14576,'MONTHLY DATA'!$B108)</f>
        <v>430</v>
      </c>
      <c r="EA108" s="154">
        <f t="shared" si="88"/>
        <v>0</v>
      </c>
      <c r="EB108" s="78">
        <f>AVERAGEIFS('WEEKLY DATA'!EB$11:EB$14576,'WEEKLY DATA'!$A$11:$A$14576,'MONTHLY DATA'!$A108,'WEEKLY DATA'!$B$11:$B$14576,'MONTHLY DATA'!$B108)</f>
        <v>258.75</v>
      </c>
      <c r="EC108" s="78">
        <f>AVERAGEIFS('WEEKLY DATA'!EC$11:EC$14576,'WEEKLY DATA'!$A$11:$A$14576,'MONTHLY DATA'!$A108,'WEEKLY DATA'!$B$11:$B$14576,'MONTHLY DATA'!$B108)</f>
        <v>268.75</v>
      </c>
      <c r="ED108" s="78">
        <f>AVERAGEIFS('WEEKLY DATA'!ED$11:ED$14576,'WEEKLY DATA'!$A$11:$A$14576,'MONTHLY DATA'!$A108,'WEEKLY DATA'!$B$11:$B$14576,'MONTHLY DATA'!$B108)</f>
        <v>263.75</v>
      </c>
      <c r="EE108" s="154">
        <f t="shared" si="89"/>
        <v>4.1975308641975406E-2</v>
      </c>
      <c r="EF108" s="169">
        <f>AVERAGEIFS('WEEKLY DATA'!EF$11:EF$14576,'WEEKLY DATA'!$A$11:$A$14576,'MONTHLY DATA'!$A108,'WEEKLY DATA'!$B$11:$B$14576,'MONTHLY DATA'!$B108)</f>
        <v>255.625</v>
      </c>
      <c r="EG108" s="78">
        <f>AVERAGEIFS('WEEKLY DATA'!EG$11:EG$14576,'WEEKLY DATA'!$A$11:$A$14576,'MONTHLY DATA'!$A108,'WEEKLY DATA'!$B$11:$B$14576,'MONTHLY DATA'!$B108)</f>
        <v>265.625</v>
      </c>
      <c r="EH108" s="78">
        <f>AVERAGEIFS('WEEKLY DATA'!EH$11:EH$14576,'WEEKLY DATA'!$A$11:$A$14576,'MONTHLY DATA'!$A108,'WEEKLY DATA'!$B$11:$B$14576,'MONTHLY DATA'!$B108)</f>
        <v>260.625</v>
      </c>
      <c r="EI108" s="154">
        <f t="shared" si="90"/>
        <v>5.5696202531645644E-2</v>
      </c>
      <c r="EJ108" s="78">
        <f>AVERAGEIFS('WEEKLY DATA'!EJ$11:EJ$14576,'WEEKLY DATA'!$A$11:$A$14576,'MONTHLY DATA'!$A108,'WEEKLY DATA'!$B$11:$B$14576,'MONTHLY DATA'!$B108)</f>
        <v>445</v>
      </c>
      <c r="EK108" s="78">
        <f>AVERAGEIFS('WEEKLY DATA'!EK$11:EK$14576,'WEEKLY DATA'!$A$11:$A$14576,'MONTHLY DATA'!$A108,'WEEKLY DATA'!$B$11:$B$14576,'MONTHLY DATA'!$B108)</f>
        <v>455</v>
      </c>
      <c r="EL108" s="78">
        <f>AVERAGEIFS('WEEKLY DATA'!EL$11:EL$14576,'WEEKLY DATA'!$A$11:$A$14576,'MONTHLY DATA'!$A108,'WEEKLY DATA'!$B$11:$B$14576,'MONTHLY DATA'!$B108)</f>
        <v>450</v>
      </c>
      <c r="EM108" s="154">
        <f t="shared" si="91"/>
        <v>4.9562682215743337E-2</v>
      </c>
      <c r="EN108" s="78">
        <f>AVERAGEIFS('WEEKLY DATA'!EN$11:EN$14576,'WEEKLY DATA'!$A$11:$A$14576,'MONTHLY DATA'!$A108,'WEEKLY DATA'!$B$11:$B$14576,'MONTHLY DATA'!$B108)</f>
        <v>450</v>
      </c>
      <c r="EO108" s="78">
        <f>AVERAGEIFS('WEEKLY DATA'!EO$11:EO$14576,'WEEKLY DATA'!$A$11:$A$14576,'MONTHLY DATA'!$A108,'WEEKLY DATA'!$B$11:$B$14576,'MONTHLY DATA'!$B108)</f>
        <v>460</v>
      </c>
      <c r="EP108" s="78">
        <f>AVERAGEIFS('WEEKLY DATA'!EP$11:EP$14576,'WEEKLY DATA'!$A$11:$A$14576,'MONTHLY DATA'!$A108,'WEEKLY DATA'!$B$11:$B$14576,'MONTHLY DATA'!$B108)</f>
        <v>455</v>
      </c>
      <c r="EQ108" s="154">
        <f t="shared" si="92"/>
        <v>0</v>
      </c>
      <c r="ER108" s="78">
        <f>AVERAGEIFS('WEEKLY DATA'!ER$11:ER$14576,'WEEKLY DATA'!$A$11:$A$14576,'MONTHLY DATA'!$A108,'WEEKLY DATA'!$B$11:$B$14576,'MONTHLY DATA'!$B108)</f>
        <v>254.375</v>
      </c>
      <c r="ES108" s="78">
        <f>AVERAGEIFS('WEEKLY DATA'!ES$11:ES$14576,'WEEKLY DATA'!$A$11:$A$14576,'MONTHLY DATA'!$A108,'WEEKLY DATA'!$B$11:$B$14576,'MONTHLY DATA'!$B108)</f>
        <v>264.375</v>
      </c>
      <c r="ET108" s="78">
        <f>AVERAGEIFS('WEEKLY DATA'!ET$11:ET$14576,'WEEKLY DATA'!$A$11:$A$14576,'MONTHLY DATA'!$A108,'WEEKLY DATA'!$B$11:$B$14576,'MONTHLY DATA'!$B108)</f>
        <v>259.375</v>
      </c>
      <c r="EU108" s="154">
        <f t="shared" si="93"/>
        <v>2.977667493796532E-2</v>
      </c>
      <c r="EV108" s="78">
        <f>AVERAGEIFS('WEEKLY DATA'!EV$11:EV$14576,'WEEKLY DATA'!$A$11:$A$14576,'MONTHLY DATA'!$A108,'WEEKLY DATA'!$B$11:$B$14576,'MONTHLY DATA'!$B108)</f>
        <v>254.375</v>
      </c>
      <c r="EW108" s="78">
        <f>AVERAGEIFS('WEEKLY DATA'!EW$11:EW$14576,'WEEKLY DATA'!$A$11:$A$14576,'MONTHLY DATA'!$A108,'WEEKLY DATA'!$B$11:$B$14576,'MONTHLY DATA'!$B108)</f>
        <v>264.375</v>
      </c>
      <c r="EX108" s="78">
        <f>AVERAGEIFS('WEEKLY DATA'!EX$11:EX$14576,'WEEKLY DATA'!$A$11:$A$14576,'MONTHLY DATA'!$A108,'WEEKLY DATA'!$B$11:$B$14576,'MONTHLY DATA'!$B108)</f>
        <v>259.375</v>
      </c>
      <c r="EY108" s="154">
        <f t="shared" si="94"/>
        <v>3.4912718204488824E-2</v>
      </c>
      <c r="EZ108" s="78">
        <f>AVERAGEIFS('WEEKLY DATA'!EZ$11:EZ$14576,'WEEKLY DATA'!$A$11:$A$14576,'MONTHLY DATA'!$A108,'WEEKLY DATA'!$B$11:$B$14576,'MONTHLY DATA'!$B108)</f>
        <v>430</v>
      </c>
      <c r="FA108" s="78">
        <f>AVERAGEIFS('WEEKLY DATA'!FA$11:FA$14576,'WEEKLY DATA'!$A$11:$A$14576,'MONTHLY DATA'!$A108,'WEEKLY DATA'!$B$11:$B$14576,'MONTHLY DATA'!$B108)</f>
        <v>440</v>
      </c>
      <c r="FB108" s="78">
        <f>AVERAGEIFS('WEEKLY DATA'!FB$11:FB$14576,'WEEKLY DATA'!$A$11:$A$14576,'MONTHLY DATA'!$A108,'WEEKLY DATA'!$B$11:$B$14576,'MONTHLY DATA'!$B108)</f>
        <v>435</v>
      </c>
      <c r="FC108" s="154">
        <f t="shared" si="95"/>
        <v>5.1359516616314105E-2</v>
      </c>
      <c r="FD108" s="78">
        <f>AVERAGEIFS('WEEKLY DATA'!FD$11:FD$14576,'WEEKLY DATA'!$A$11:$A$14576,'MONTHLY DATA'!$A108,'WEEKLY DATA'!$B$11:$B$14576,'MONTHLY DATA'!$B108)</f>
        <v>455</v>
      </c>
      <c r="FE108" s="78">
        <f>AVERAGEIFS('WEEKLY DATA'!FE$11:FE$14576,'WEEKLY DATA'!$A$11:$A$14576,'MONTHLY DATA'!$A108,'WEEKLY DATA'!$B$11:$B$14576,'MONTHLY DATA'!$B108)</f>
        <v>465</v>
      </c>
      <c r="FF108" s="78">
        <f>AVERAGEIFS('WEEKLY DATA'!FF$11:FF$14576,'WEEKLY DATA'!$A$11:$A$14576,'MONTHLY DATA'!$A108,'WEEKLY DATA'!$B$11:$B$14576,'MONTHLY DATA'!$B108)</f>
        <v>460</v>
      </c>
      <c r="FG108" s="154">
        <f t="shared" si="96"/>
        <v>0</v>
      </c>
      <c r="FH108" s="78">
        <f>AVERAGEIFS('WEEKLY DATA'!FH$11:FH$14576,'WEEKLY DATA'!$A$11:$A$14576,'MONTHLY DATA'!$A108,'WEEKLY DATA'!$B$11:$B$14576,'MONTHLY DATA'!$B108)</f>
        <v>271.875</v>
      </c>
      <c r="FI108" s="78">
        <f>AVERAGEIFS('WEEKLY DATA'!FI$11:FI$14576,'WEEKLY DATA'!$A$11:$A$14576,'MONTHLY DATA'!$A108,'WEEKLY DATA'!$B$11:$B$14576,'MONTHLY DATA'!$B108)</f>
        <v>281.875</v>
      </c>
      <c r="FJ108" s="78">
        <f>AVERAGEIFS('WEEKLY DATA'!FJ$11:FJ$14576,'WEEKLY DATA'!$A$11:$A$14576,'MONTHLY DATA'!$A108,'WEEKLY DATA'!$B$11:$B$14576,'MONTHLY DATA'!$B108)</f>
        <v>276.875</v>
      </c>
      <c r="FK108" s="154">
        <f t="shared" si="97"/>
        <v>1.6055045871559592E-2</v>
      </c>
      <c r="FL108" s="169">
        <f>AVERAGEIFS('WEEKLY DATA'!FL$11:FL$14576,'WEEKLY DATA'!$A$11:$A$14576,'MONTHLY DATA'!$A108,'WEEKLY DATA'!$B$11:$B$14576,'MONTHLY DATA'!$B108)</f>
        <v>277.5</v>
      </c>
      <c r="FM108" s="78">
        <f>AVERAGEIFS('WEEKLY DATA'!FM$11:FM$14576,'WEEKLY DATA'!$A$11:$A$14576,'MONTHLY DATA'!$A108,'WEEKLY DATA'!$B$11:$B$14576,'MONTHLY DATA'!$B108)</f>
        <v>287.5</v>
      </c>
      <c r="FN108" s="78">
        <f>AVERAGEIFS('WEEKLY DATA'!FN$11:FN$14576,'WEEKLY DATA'!$A$11:$A$14576,'MONTHLY DATA'!$A108,'WEEKLY DATA'!$B$11:$B$14576,'MONTHLY DATA'!$B108)</f>
        <v>282.5</v>
      </c>
      <c r="FO108" s="154">
        <f t="shared" si="98"/>
        <v>4.387990762124705E-2</v>
      </c>
      <c r="FP108" s="78">
        <f>AVERAGEIFS('WEEKLY DATA'!FP$11:FP$14576,'WEEKLY DATA'!$A$11:$A$14576,'MONTHLY DATA'!$A108,'WEEKLY DATA'!$B$11:$B$14576,'MONTHLY DATA'!$B108)</f>
        <v>295</v>
      </c>
      <c r="FQ108" s="78">
        <f>AVERAGEIFS('WEEKLY DATA'!FQ$11:FQ$14576,'WEEKLY DATA'!$A$11:$A$14576,'MONTHLY DATA'!$A108,'WEEKLY DATA'!$B$11:$B$14576,'MONTHLY DATA'!$B108)</f>
        <v>305</v>
      </c>
      <c r="FR108" s="78">
        <f>AVERAGEIFS('WEEKLY DATA'!FR$11:FR$14576,'WEEKLY DATA'!$A$11:$A$14576,'MONTHLY DATA'!$A108,'WEEKLY DATA'!$B$11:$B$14576,'MONTHLY DATA'!$B108)</f>
        <v>300</v>
      </c>
      <c r="FS108" s="154">
        <f t="shared" si="99"/>
        <v>0</v>
      </c>
      <c r="FT108" s="78">
        <f>AVERAGEIFS('WEEKLY DATA'!FT$11:FT$14576,'WEEKLY DATA'!$A$11:$A$14576,'MONTHLY DATA'!$A108,'WEEKLY DATA'!$B$11:$B$14576,'MONTHLY DATA'!$B108)</f>
        <v>259.375</v>
      </c>
      <c r="FU108" s="78">
        <f>AVERAGEIFS('WEEKLY DATA'!FU$11:FU$14576,'WEEKLY DATA'!$A$11:$A$14576,'MONTHLY DATA'!$A108,'WEEKLY DATA'!$B$11:$B$14576,'MONTHLY DATA'!$B108)</f>
        <v>269.375</v>
      </c>
      <c r="FV108" s="78">
        <f>AVERAGEIFS('WEEKLY DATA'!FV$11:FV$14576,'WEEKLY DATA'!$A$11:$A$14576,'MONTHLY DATA'!$A108,'WEEKLY DATA'!$B$11:$B$14576,'MONTHLY DATA'!$B108)</f>
        <v>264.375</v>
      </c>
      <c r="FW108" s="154">
        <f t="shared" si="100"/>
        <v>8.1841432225064015E-2</v>
      </c>
      <c r="FX108" s="78">
        <f>AVERAGEIFS('WEEKLY DATA'!FX$11:FX$14576,'WEEKLY DATA'!$A$11:$A$14576,'MONTHLY DATA'!$A108,'WEEKLY DATA'!$B$11:$B$14576,'MONTHLY DATA'!$B108)</f>
        <v>170</v>
      </c>
      <c r="FY108" s="78">
        <f>AVERAGEIFS('WEEKLY DATA'!FY$11:FY$14576,'WEEKLY DATA'!$A$11:$A$14576,'MONTHLY DATA'!$A108,'WEEKLY DATA'!$B$11:$B$14576,'MONTHLY DATA'!$B108)</f>
        <v>180</v>
      </c>
      <c r="FZ108" s="78">
        <f>AVERAGEIFS('WEEKLY DATA'!FZ$11:FZ$14576,'WEEKLY DATA'!$A$11:$A$14576,'MONTHLY DATA'!$A108,'WEEKLY DATA'!$B$11:$B$14576,'MONTHLY DATA'!$B108)</f>
        <v>175</v>
      </c>
      <c r="GA108" s="154">
        <f t="shared" si="101"/>
        <v>-1.4084507042253502E-2</v>
      </c>
      <c r="GB108" s="78">
        <f>AVERAGEIFS('WEEKLY DATA'!GB$11:GB$14576,'WEEKLY DATA'!$A$11:$A$14576,'MONTHLY DATA'!$A108,'WEEKLY DATA'!$B$11:$B$14576,'MONTHLY DATA'!$B108)</f>
        <v>330.625</v>
      </c>
      <c r="GC108" s="78">
        <f>AVERAGEIFS('WEEKLY DATA'!GC$11:GC$14576,'WEEKLY DATA'!$A$11:$A$14576,'MONTHLY DATA'!$A108,'WEEKLY DATA'!$B$11:$B$14576,'MONTHLY DATA'!$B108)</f>
        <v>340.625</v>
      </c>
      <c r="GD108" s="78">
        <f>AVERAGEIFS('WEEKLY DATA'!GD$11:GD$14576,'WEEKLY DATA'!$A$11:$A$14576,'MONTHLY DATA'!$A108,'WEEKLY DATA'!$B$11:$B$14576,'MONTHLY DATA'!$B108)</f>
        <v>335.625</v>
      </c>
      <c r="GE108" s="154">
        <f t="shared" si="102"/>
        <v>3.4682080924855585E-2</v>
      </c>
      <c r="GF108" s="169">
        <f>AVERAGEIFS('WEEKLY DATA'!GF$11:GF$14576,'WEEKLY DATA'!$A$11:$A$14576,'MONTHLY DATA'!$A108,'WEEKLY DATA'!$B$11:$B$14576,'MONTHLY DATA'!$B108)</f>
        <v>335.625</v>
      </c>
      <c r="GG108" s="78">
        <f>AVERAGEIFS('WEEKLY DATA'!GG$11:GG$14576,'WEEKLY DATA'!$A$11:$A$14576,'MONTHLY DATA'!$A108,'WEEKLY DATA'!$B$11:$B$14576,'MONTHLY DATA'!$B108)</f>
        <v>345.625</v>
      </c>
      <c r="GH108" s="78">
        <f>AVERAGEIFS('WEEKLY DATA'!GH$11:GH$14576,'WEEKLY DATA'!$A$11:$A$14576,'MONTHLY DATA'!$A108,'WEEKLY DATA'!$B$11:$B$14576,'MONTHLY DATA'!$B108)</f>
        <v>340.625</v>
      </c>
      <c r="GI108" s="154">
        <f t="shared" si="103"/>
        <v>5.212355212355213E-2</v>
      </c>
      <c r="GJ108" s="78">
        <f>AVERAGEIFS('WEEKLY DATA'!GJ$11:GJ$14576,'WEEKLY DATA'!$A$11:$A$14576,'MONTHLY DATA'!$A108,'WEEKLY DATA'!$B$11:$B$14576,'MONTHLY DATA'!$B108)</f>
        <v>445</v>
      </c>
      <c r="GK108" s="78">
        <f>AVERAGEIFS('WEEKLY DATA'!GK$11:GK$14576,'WEEKLY DATA'!$A$11:$A$14576,'MONTHLY DATA'!$A108,'WEEKLY DATA'!$B$11:$B$14576,'MONTHLY DATA'!$B108)</f>
        <v>455</v>
      </c>
      <c r="GL108" s="78">
        <f>AVERAGEIFS('WEEKLY DATA'!GL$11:GL$14576,'WEEKLY DATA'!$A$11:$A$14576,'MONTHLY DATA'!$A108,'WEEKLY DATA'!$B$11:$B$14576,'MONTHLY DATA'!$B108)</f>
        <v>450</v>
      </c>
      <c r="GM108" s="154">
        <f t="shared" si="104"/>
        <v>4.9562682215743337E-2</v>
      </c>
      <c r="GN108" s="78">
        <f>AVERAGEIFS('WEEKLY DATA'!GN$11:GN$14576,'WEEKLY DATA'!$A$11:$A$14576,'MONTHLY DATA'!$A108,'WEEKLY DATA'!$B$11:$B$14576,'MONTHLY DATA'!$B108)</f>
        <v>455</v>
      </c>
      <c r="GO108" s="78">
        <f>AVERAGEIFS('WEEKLY DATA'!GO$11:GO$14576,'WEEKLY DATA'!$A$11:$A$14576,'MONTHLY DATA'!$A108,'WEEKLY DATA'!$B$11:$B$14576,'MONTHLY DATA'!$B108)</f>
        <v>465</v>
      </c>
      <c r="GP108" s="78">
        <f>AVERAGEIFS('WEEKLY DATA'!GP$11:GP$14576,'WEEKLY DATA'!$A$11:$A$14576,'MONTHLY DATA'!$A108,'WEEKLY DATA'!$B$11:$B$14576,'MONTHLY DATA'!$B108)</f>
        <v>460</v>
      </c>
      <c r="GQ108" s="154">
        <f t="shared" si="105"/>
        <v>0</v>
      </c>
      <c r="GR108" s="78"/>
    </row>
    <row r="109" spans="1:200" ht="15.75" x14ac:dyDescent="0.25">
      <c r="A109">
        <f t="shared" si="55"/>
        <v>3</v>
      </c>
      <c r="B109">
        <f t="shared" si="56"/>
        <v>2018</v>
      </c>
      <c r="C109" s="86">
        <v>43160</v>
      </c>
      <c r="D109" s="78">
        <f>AVERAGEIFS('WEEKLY DATA'!D$11:D$14576,'WEEKLY DATA'!$A$11:$A$14576,'MONTHLY DATA'!$A109,'WEEKLY DATA'!$B$11:$B$14576,'MONTHLY DATA'!$B109)</f>
        <v>353</v>
      </c>
      <c r="E109" s="78">
        <f>AVERAGEIFS('WEEKLY DATA'!E$11:E$14576,'WEEKLY DATA'!$A$11:$A$14576,'MONTHLY DATA'!$A109,'WEEKLY DATA'!$B$11:$B$14576,'MONTHLY DATA'!$B109)</f>
        <v>363</v>
      </c>
      <c r="F109" s="78">
        <f>AVERAGEIFS('WEEKLY DATA'!F$11:F$14576,'WEEKLY DATA'!$A$11:$A$14576,'MONTHLY DATA'!$A109,'WEEKLY DATA'!$B$11:$B$14576,'MONTHLY DATA'!$B109)</f>
        <v>358</v>
      </c>
      <c r="G109" s="154">
        <f t="shared" si="57"/>
        <v>1.7406749555950229E-2</v>
      </c>
      <c r="H109" s="169">
        <f>AVERAGEIFS('WEEKLY DATA'!H$11:H$14576,'WEEKLY DATA'!$A$11:$A$14576,'MONTHLY DATA'!$A109,'WEEKLY DATA'!$B$11:$B$14576,'MONTHLY DATA'!$B109)</f>
        <v>487.5</v>
      </c>
      <c r="I109" s="78">
        <f>AVERAGEIFS('WEEKLY DATA'!I$11:I$14576,'WEEKLY DATA'!$A$11:$A$14576,'MONTHLY DATA'!$A109,'WEEKLY DATA'!$B$11:$B$14576,'MONTHLY DATA'!$B109)</f>
        <v>497.5</v>
      </c>
      <c r="J109" s="78">
        <f>AVERAGEIFS('WEEKLY DATA'!J$11:J$14576,'WEEKLY DATA'!$A$11:$A$14576,'MONTHLY DATA'!$A109,'WEEKLY DATA'!$B$11:$B$14576,'MONTHLY DATA'!$B109)</f>
        <v>492.5</v>
      </c>
      <c r="K109" s="154">
        <f t="shared" si="58"/>
        <v>7.6726342710997653E-3</v>
      </c>
      <c r="L109" s="169">
        <f>AVERAGEIFS('WEEKLY DATA'!L$11:L$14576,'WEEKLY DATA'!$A$11:$A$14576,'MONTHLY DATA'!$A109,'WEEKLY DATA'!$B$11:$B$14576,'MONTHLY DATA'!$B109)</f>
        <v>420</v>
      </c>
      <c r="M109" s="78">
        <f>AVERAGEIFS('WEEKLY DATA'!M$11:M$14576,'WEEKLY DATA'!$A$11:$A$14576,'MONTHLY DATA'!$A109,'WEEKLY DATA'!$B$11:$B$14576,'MONTHLY DATA'!$B109)</f>
        <v>430</v>
      </c>
      <c r="N109" s="78">
        <f>AVERAGEIFS('WEEKLY DATA'!N$11:N$14576,'WEEKLY DATA'!$A$11:$A$14576,'MONTHLY DATA'!$A109,'WEEKLY DATA'!$B$11:$B$14576,'MONTHLY DATA'!$B109)</f>
        <v>425</v>
      </c>
      <c r="O109" s="154">
        <f t="shared" si="59"/>
        <v>-2.2988505747126409E-2</v>
      </c>
      <c r="P109" s="169">
        <f>AVERAGEIFS('WEEKLY DATA'!P$11:P$14576,'WEEKLY DATA'!$A$11:$A$14576,'MONTHLY DATA'!$A109,'WEEKLY DATA'!$B$11:$B$14576,'MONTHLY DATA'!$B109)</f>
        <v>368</v>
      </c>
      <c r="Q109" s="78">
        <f>AVERAGEIFS('WEEKLY DATA'!Q$11:Q$14576,'WEEKLY DATA'!$A$11:$A$14576,'MONTHLY DATA'!$A109,'WEEKLY DATA'!$B$11:$B$14576,'MONTHLY DATA'!$B109)</f>
        <v>378</v>
      </c>
      <c r="R109" s="78">
        <f>AVERAGEIFS('WEEKLY DATA'!R$11:R$14576,'WEEKLY DATA'!$A$11:$A$14576,'MONTHLY DATA'!$A109,'WEEKLY DATA'!$B$11:$B$14576,'MONTHLY DATA'!$B109)</f>
        <v>373</v>
      </c>
      <c r="S109" s="154">
        <f t="shared" si="60"/>
        <v>7.3381294964028676E-2</v>
      </c>
      <c r="T109" s="169">
        <f>AVERAGEIFS('WEEKLY DATA'!T$11:T$14576,'WEEKLY DATA'!$A$11:$A$14576,'MONTHLY DATA'!$A109,'WEEKLY DATA'!$B$11:$B$14576,'MONTHLY DATA'!$B109)</f>
        <v>341</v>
      </c>
      <c r="U109" s="78">
        <f>AVERAGEIFS('WEEKLY DATA'!U$11:U$14576,'WEEKLY DATA'!$A$11:$A$14576,'MONTHLY DATA'!$A109,'WEEKLY DATA'!$B$11:$B$14576,'MONTHLY DATA'!$B109)</f>
        <v>351</v>
      </c>
      <c r="V109" s="78">
        <f>AVERAGEIFS('WEEKLY DATA'!V$11:V$14576,'WEEKLY DATA'!$A$11:$A$14576,'MONTHLY DATA'!$A109,'WEEKLY DATA'!$B$11:$B$14576,'MONTHLY DATA'!$B109)</f>
        <v>346</v>
      </c>
      <c r="W109" s="154">
        <f t="shared" si="61"/>
        <v>2.1402214022140154E-2</v>
      </c>
      <c r="X109" s="169">
        <f>AVERAGEIFS('WEEKLY DATA'!X$11:X$14576,'WEEKLY DATA'!$A$11:$A$14576,'MONTHLY DATA'!$A109,'WEEKLY DATA'!$B$11:$B$14576,'MONTHLY DATA'!$B109)</f>
        <v>337.5</v>
      </c>
      <c r="Y109" s="78">
        <f>AVERAGEIFS('WEEKLY DATA'!Y$11:Y$14576,'WEEKLY DATA'!$A$11:$A$14576,'MONTHLY DATA'!$A109,'WEEKLY DATA'!$B$11:$B$14576,'MONTHLY DATA'!$B109)</f>
        <v>347.5</v>
      </c>
      <c r="Z109" s="78">
        <f>AVERAGEIFS('WEEKLY DATA'!Z$11:Z$14576,'WEEKLY DATA'!$A$11:$A$14576,'MONTHLY DATA'!$A109,'WEEKLY DATA'!$B$11:$B$14576,'MONTHLY DATA'!$B109)</f>
        <v>342.5</v>
      </c>
      <c r="AA109" s="154">
        <f t="shared" si="62"/>
        <v>1.1070110701107083E-2</v>
      </c>
      <c r="AB109" s="169">
        <f>AVERAGEIFS('WEEKLY DATA'!AB$11:AB$14576,'WEEKLY DATA'!$A$11:$A$14576,'MONTHLY DATA'!$A109,'WEEKLY DATA'!$B$11:$B$14576,'MONTHLY DATA'!$B109)</f>
        <v>360</v>
      </c>
      <c r="AC109" s="78">
        <f>AVERAGEIFS('WEEKLY DATA'!AC$11:AC$14576,'WEEKLY DATA'!$A$11:$A$14576,'MONTHLY DATA'!$A109,'WEEKLY DATA'!$B$11:$B$14576,'MONTHLY DATA'!$B109)</f>
        <v>370</v>
      </c>
      <c r="AD109" s="78">
        <f>AVERAGEIFS('WEEKLY DATA'!AD$11:AD$14576,'WEEKLY DATA'!$A$11:$A$14576,'MONTHLY DATA'!$A109,'WEEKLY DATA'!$B$11:$B$14576,'MONTHLY DATA'!$B109)</f>
        <v>365</v>
      </c>
      <c r="AE109" s="154">
        <f t="shared" si="63"/>
        <v>-2.6666666666666616E-2</v>
      </c>
      <c r="AF109" s="169">
        <f>AVERAGEIFS('WEEKLY DATA'!AF$11:AF$14576,'WEEKLY DATA'!$A$11:$A$14576,'MONTHLY DATA'!$A109,'WEEKLY DATA'!$B$11:$B$14576,'MONTHLY DATA'!$B109)</f>
        <v>333</v>
      </c>
      <c r="AG109" s="78">
        <f>AVERAGEIFS('WEEKLY DATA'!AG$11:AG$14576,'WEEKLY DATA'!$A$11:$A$14576,'MONTHLY DATA'!$A109,'WEEKLY DATA'!$B$11:$B$14576,'MONTHLY DATA'!$B109)</f>
        <v>343</v>
      </c>
      <c r="AH109" s="78">
        <f>AVERAGEIFS('WEEKLY DATA'!AH$11:AH$14576,'WEEKLY DATA'!$A$11:$A$14576,'MONTHLY DATA'!$A109,'WEEKLY DATA'!$B$11:$B$14576,'MONTHLY DATA'!$B109)</f>
        <v>338</v>
      </c>
      <c r="AI109" s="154">
        <f t="shared" si="64"/>
        <v>8.3767535070140342E-2</v>
      </c>
      <c r="AJ109" s="169">
        <f>AVERAGEIFS('WEEKLY DATA'!AJ$11:AJ$14576,'WEEKLY DATA'!$A$11:$A$14576,'MONTHLY DATA'!$A109,'WEEKLY DATA'!$B$11:$B$14576,'MONTHLY DATA'!$B109)</f>
        <v>336.5</v>
      </c>
      <c r="AK109" s="78">
        <f>AVERAGEIFS('WEEKLY DATA'!AK$11:AK$14576,'WEEKLY DATA'!$A$11:$A$14576,'MONTHLY DATA'!$A109,'WEEKLY DATA'!$B$11:$B$14576,'MONTHLY DATA'!$B109)</f>
        <v>346.5</v>
      </c>
      <c r="AL109" s="78">
        <f>AVERAGEIFS('WEEKLY DATA'!AL$11:AL$14576,'WEEKLY DATA'!$A$11:$A$14576,'MONTHLY DATA'!$A109,'WEEKLY DATA'!$B$11:$B$14576,'MONTHLY DATA'!$B109)</f>
        <v>341.5</v>
      </c>
      <c r="AM109" s="154">
        <f t="shared" si="65"/>
        <v>1.7504655493482346E-2</v>
      </c>
      <c r="AN109" s="169">
        <f>AVERAGEIFS('WEEKLY DATA'!AN$11:AN$14576,'WEEKLY DATA'!$A$11:$A$14576,'MONTHLY DATA'!$A109,'WEEKLY DATA'!$B$11:$B$14576,'MONTHLY DATA'!$B109)</f>
        <v>336</v>
      </c>
      <c r="AO109" s="78">
        <f>AVERAGEIFS('WEEKLY DATA'!AO$11:AO$14576,'WEEKLY DATA'!$A$11:$A$14576,'MONTHLY DATA'!$A109,'WEEKLY DATA'!$B$11:$B$14576,'MONTHLY DATA'!$B109)</f>
        <v>346</v>
      </c>
      <c r="AP109" s="78">
        <f>AVERAGEIFS('WEEKLY DATA'!AP$11:AP$14576,'WEEKLY DATA'!$A$11:$A$14576,'MONTHLY DATA'!$A109,'WEEKLY DATA'!$B$11:$B$14576,'MONTHLY DATA'!$B109)</f>
        <v>341</v>
      </c>
      <c r="AQ109" s="154">
        <f t="shared" si="66"/>
        <v>2.1722846441947663E-2</v>
      </c>
      <c r="AR109" s="169">
        <f>AVERAGEIFS('WEEKLY DATA'!AR$11:AR$14576,'WEEKLY DATA'!$A$11:$A$14576,'MONTHLY DATA'!$A109,'WEEKLY DATA'!$B$11:$B$14576,'MONTHLY DATA'!$B109)</f>
        <v>365</v>
      </c>
      <c r="AS109" s="78">
        <f>AVERAGEIFS('WEEKLY DATA'!AS$11:AS$14576,'WEEKLY DATA'!$A$11:$A$14576,'MONTHLY DATA'!$A109,'WEEKLY DATA'!$B$11:$B$14576,'MONTHLY DATA'!$B109)</f>
        <v>375</v>
      </c>
      <c r="AT109" s="78">
        <f>AVERAGEIFS('WEEKLY DATA'!AT$11:AT$14576,'WEEKLY DATA'!$A$11:$A$14576,'MONTHLY DATA'!$A109,'WEEKLY DATA'!$B$11:$B$14576,'MONTHLY DATA'!$B109)</f>
        <v>370</v>
      </c>
      <c r="AU109" s="154">
        <f t="shared" si="67"/>
        <v>-2.6315789473684181E-2</v>
      </c>
      <c r="AV109" s="169">
        <f>AVERAGEIFS('WEEKLY DATA'!AV$11:AV$14576,'WEEKLY DATA'!$A$11:$A$14576,'MONTHLY DATA'!$A109,'WEEKLY DATA'!$B$11:$B$14576,'MONTHLY DATA'!$B109)</f>
        <v>341</v>
      </c>
      <c r="AW109" s="78">
        <f>AVERAGEIFS('WEEKLY DATA'!AW$11:AW$14576,'WEEKLY DATA'!$A$11:$A$14576,'MONTHLY DATA'!$A109,'WEEKLY DATA'!$B$11:$B$14576,'MONTHLY DATA'!$B109)</f>
        <v>351</v>
      </c>
      <c r="AX109" s="78">
        <f>AVERAGEIFS('WEEKLY DATA'!AX$11:AX$14576,'WEEKLY DATA'!$A$11:$A$14576,'MONTHLY DATA'!$A109,'WEEKLY DATA'!$B$11:$B$14576,'MONTHLY DATA'!$B109)</f>
        <v>346</v>
      </c>
      <c r="AY109" s="154">
        <f t="shared" si="68"/>
        <v>8.9763779527558984E-2</v>
      </c>
      <c r="AZ109" s="169">
        <f>AVERAGEIFS('WEEKLY DATA'!AZ$11:AZ$14576,'WEEKLY DATA'!$A$11:$A$14576,'MONTHLY DATA'!$A109,'WEEKLY DATA'!$B$11:$B$14576,'MONTHLY DATA'!$B109)</f>
        <v>273.5</v>
      </c>
      <c r="BA109" s="78">
        <f>AVERAGEIFS('WEEKLY DATA'!BA$11:BA$14576,'WEEKLY DATA'!$A$11:$A$14576,'MONTHLY DATA'!$A109,'WEEKLY DATA'!$B$11:$B$14576,'MONTHLY DATA'!$B109)</f>
        <v>283.5</v>
      </c>
      <c r="BB109" s="78">
        <f>AVERAGEIFS('WEEKLY DATA'!BB$11:BB$14576,'WEEKLY DATA'!$A$11:$A$14576,'MONTHLY DATA'!$A109,'WEEKLY DATA'!$B$11:$B$14576,'MONTHLY DATA'!$B109)</f>
        <v>278.5</v>
      </c>
      <c r="BC109" s="154">
        <f t="shared" si="69"/>
        <v>5.8690744920992799E-3</v>
      </c>
      <c r="BD109" s="169">
        <f>AVERAGEIFS('WEEKLY DATA'!BD$11:BD$14576,'WEEKLY DATA'!$A$11:$A$14576,'MONTHLY DATA'!$A109,'WEEKLY DATA'!$B$11:$B$14576,'MONTHLY DATA'!$B109)</f>
        <v>273.5</v>
      </c>
      <c r="BE109" s="78">
        <f>AVERAGEIFS('WEEKLY DATA'!BE$11:BE$14576,'WEEKLY DATA'!$A$11:$A$14576,'MONTHLY DATA'!$A109,'WEEKLY DATA'!$B$11:$B$14576,'MONTHLY DATA'!$B109)</f>
        <v>283.5</v>
      </c>
      <c r="BF109" s="78">
        <f>AVERAGEIFS('WEEKLY DATA'!BF$11:BF$14576,'WEEKLY DATA'!$A$11:$A$14576,'MONTHLY DATA'!$A109,'WEEKLY DATA'!$B$11:$B$14576,'MONTHLY DATA'!$B109)</f>
        <v>278.5</v>
      </c>
      <c r="BG109" s="154">
        <f t="shared" si="70"/>
        <v>1.7351598173515947E-2</v>
      </c>
      <c r="BH109" s="169">
        <f>AVERAGEIFS('WEEKLY DATA'!BH$11:BH$14576,'WEEKLY DATA'!$A$11:$A$14576,'MONTHLY DATA'!$A109,'WEEKLY DATA'!$B$11:$B$14576,'MONTHLY DATA'!$B109)</f>
        <v>325.5</v>
      </c>
      <c r="BI109" s="78">
        <f>AVERAGEIFS('WEEKLY DATA'!BI$11:BI$14576,'WEEKLY DATA'!$A$11:$A$14576,'MONTHLY DATA'!$A109,'WEEKLY DATA'!$B$11:$B$14576,'MONTHLY DATA'!$B109)</f>
        <v>335.5</v>
      </c>
      <c r="BJ109" s="78">
        <f>AVERAGEIFS('WEEKLY DATA'!BJ$11:BJ$14576,'WEEKLY DATA'!$A$11:$A$14576,'MONTHLY DATA'!$A109,'WEEKLY DATA'!$B$11:$B$14576,'MONTHLY DATA'!$B109)</f>
        <v>330.5</v>
      </c>
      <c r="BK109" s="154">
        <f t="shared" si="71"/>
        <v>-0.13026315789473686</v>
      </c>
      <c r="BL109" s="169">
        <f>AVERAGEIFS('WEEKLY DATA'!BL$11:BL$14576,'WEEKLY DATA'!$A$11:$A$14576,'MONTHLY DATA'!$A109,'WEEKLY DATA'!$B$11:$B$14576,'MONTHLY DATA'!$B109)</f>
        <v>288.5</v>
      </c>
      <c r="BM109" s="78">
        <f>AVERAGEIFS('WEEKLY DATA'!BM$11:BM$14576,'WEEKLY DATA'!$A$11:$A$14576,'MONTHLY DATA'!$A109,'WEEKLY DATA'!$B$11:$B$14576,'MONTHLY DATA'!$B109)</f>
        <v>298.5</v>
      </c>
      <c r="BN109" s="78">
        <f>AVERAGEIFS('WEEKLY DATA'!BN$11:BN$14576,'WEEKLY DATA'!$A$11:$A$14576,'MONTHLY DATA'!$A109,'WEEKLY DATA'!$B$11:$B$14576,'MONTHLY DATA'!$B109)</f>
        <v>293.5</v>
      </c>
      <c r="BO109" s="154">
        <f t="shared" si="72"/>
        <v>1.6450216450216493E-2</v>
      </c>
      <c r="BP109" s="78">
        <f>AVERAGEIFS('WEEKLY DATA'!BP$11:BP$14576,'WEEKLY DATA'!$A$11:$A$14576,'MONTHLY DATA'!$A109,'WEEKLY DATA'!$B$11:$B$14576,'MONTHLY DATA'!$B109)</f>
        <v>322</v>
      </c>
      <c r="BQ109" s="78">
        <f>AVERAGEIFS('WEEKLY DATA'!BQ$11:BQ$14576,'WEEKLY DATA'!$A$11:$A$14576,'MONTHLY DATA'!$A109,'WEEKLY DATA'!$B$11:$B$14576,'MONTHLY DATA'!$B109)</f>
        <v>332</v>
      </c>
      <c r="BR109" s="78">
        <f>AVERAGEIFS('WEEKLY DATA'!BR$11:BR$14576,'WEEKLY DATA'!$A$11:$A$14576,'MONTHLY DATA'!$A109,'WEEKLY DATA'!$B$11:$B$14576,'MONTHLY DATA'!$B109)</f>
        <v>327</v>
      </c>
      <c r="BS109" s="154">
        <f t="shared" si="73"/>
        <v>3.8240917782017547E-4</v>
      </c>
      <c r="BT109" s="78">
        <f>AVERAGEIFS('WEEKLY DATA'!BT$11:BT$14576,'WEEKLY DATA'!$A$11:$A$14576,'MONTHLY DATA'!$A109,'WEEKLY DATA'!$B$11:$B$14576,'MONTHLY DATA'!$B109)</f>
        <v>322</v>
      </c>
      <c r="BU109" s="78">
        <f>AVERAGEIFS('WEEKLY DATA'!BU$11:BU$14576,'WEEKLY DATA'!$A$11:$A$14576,'MONTHLY DATA'!$A109,'WEEKLY DATA'!$B$11:$B$14576,'MONTHLY DATA'!$B109)</f>
        <v>332</v>
      </c>
      <c r="BV109" s="78">
        <f>AVERAGEIFS('WEEKLY DATA'!BV$11:BV$14576,'WEEKLY DATA'!$A$11:$A$14576,'MONTHLY DATA'!$A109,'WEEKLY DATA'!$B$11:$B$14576,'MONTHLY DATA'!$B109)</f>
        <v>327</v>
      </c>
      <c r="BW109" s="154">
        <f t="shared" si="74"/>
        <v>1.0038610038610063E-2</v>
      </c>
      <c r="BX109" s="78">
        <f>AVERAGEIFS('WEEKLY DATA'!BX$11:BX$14576,'WEEKLY DATA'!$A$11:$A$14576,'MONTHLY DATA'!$A109,'WEEKLY DATA'!$B$11:$B$14576,'MONTHLY DATA'!$B109)</f>
        <v>375.5</v>
      </c>
      <c r="BY109" s="78">
        <f>AVERAGEIFS('WEEKLY DATA'!BY$11:BY$14576,'WEEKLY DATA'!$A$11:$A$14576,'MONTHLY DATA'!$A109,'WEEKLY DATA'!$B$11:$B$14576,'MONTHLY DATA'!$B109)</f>
        <v>385.5</v>
      </c>
      <c r="BZ109" s="78">
        <f>AVERAGEIFS('WEEKLY DATA'!BZ$11:BZ$14576,'WEEKLY DATA'!$A$11:$A$14576,'MONTHLY DATA'!$A109,'WEEKLY DATA'!$B$11:$B$14576,'MONTHLY DATA'!$B109)</f>
        <v>380.5</v>
      </c>
      <c r="CA109" s="154">
        <f t="shared" si="75"/>
        <v>-0.1151162790697674</v>
      </c>
      <c r="CB109" s="78">
        <f>AVERAGEIFS('WEEKLY DATA'!CB$11:CB$14576,'WEEKLY DATA'!$A$11:$A$14576,'MONTHLY DATA'!$A109,'WEEKLY DATA'!$B$11:$B$14576,'MONTHLY DATA'!$B109)</f>
        <v>425</v>
      </c>
      <c r="CC109" s="78">
        <f>AVERAGEIFS('WEEKLY DATA'!CC$11:CC$14576,'WEEKLY DATA'!$A$11:$A$14576,'MONTHLY DATA'!$A109,'WEEKLY DATA'!$B$11:$B$14576,'MONTHLY DATA'!$B109)</f>
        <v>435</v>
      </c>
      <c r="CD109" s="78">
        <f>AVERAGEIFS('WEEKLY DATA'!CD$11:CD$14576,'WEEKLY DATA'!$A$11:$A$14576,'MONTHLY DATA'!$A109,'WEEKLY DATA'!$B$11:$B$14576,'MONTHLY DATA'!$B109)</f>
        <v>430</v>
      </c>
      <c r="CE109" s="154">
        <f t="shared" si="76"/>
        <v>0</v>
      </c>
      <c r="CF109" s="78">
        <f>AVERAGEIFS('WEEKLY DATA'!CF$11:CF$14576,'WEEKLY DATA'!$A$11:$A$14576,'MONTHLY DATA'!$A109,'WEEKLY DATA'!$B$11:$B$14576,'MONTHLY DATA'!$B109)</f>
        <v>274.5</v>
      </c>
      <c r="CG109" s="78">
        <f>AVERAGEIFS('WEEKLY DATA'!CG$11:CG$14576,'WEEKLY DATA'!$A$11:$A$14576,'MONTHLY DATA'!$A109,'WEEKLY DATA'!$B$11:$B$14576,'MONTHLY DATA'!$B109)</f>
        <v>284.5</v>
      </c>
      <c r="CH109" s="78">
        <f>AVERAGEIFS('WEEKLY DATA'!CH$11:CH$14576,'WEEKLY DATA'!$A$11:$A$14576,'MONTHLY DATA'!$A109,'WEEKLY DATA'!$B$11:$B$14576,'MONTHLY DATA'!$B109)</f>
        <v>279.5</v>
      </c>
      <c r="CI109" s="154">
        <f t="shared" si="77"/>
        <v>3.2794457274826883E-2</v>
      </c>
      <c r="CJ109" s="78">
        <f>AVERAGEIFS('WEEKLY DATA'!CJ$11:CJ$14576,'WEEKLY DATA'!$A$11:$A$14576,'MONTHLY DATA'!$A109,'WEEKLY DATA'!$B$11:$B$14576,'MONTHLY DATA'!$B109)</f>
        <v>266</v>
      </c>
      <c r="CK109" s="78">
        <f>AVERAGEIFS('WEEKLY DATA'!CK$11:CK$14576,'WEEKLY DATA'!$A$11:$A$14576,'MONTHLY DATA'!$A109,'WEEKLY DATA'!$B$11:$B$14576,'MONTHLY DATA'!$B109)</f>
        <v>276</v>
      </c>
      <c r="CL109" s="78">
        <f>AVERAGEIFS('WEEKLY DATA'!CL$11:CL$14576,'WEEKLY DATA'!$A$11:$A$14576,'MONTHLY DATA'!$A109,'WEEKLY DATA'!$B$11:$B$14576,'MONTHLY DATA'!$B109)</f>
        <v>271</v>
      </c>
      <c r="CM109" s="154">
        <f t="shared" si="78"/>
        <v>1.3856812933026319E-3</v>
      </c>
      <c r="CN109" s="78">
        <f>AVERAGEIFS('WEEKLY DATA'!CN$11:CN$14576,'WEEKLY DATA'!$A$11:$A$14576,'MONTHLY DATA'!$A109,'WEEKLY DATA'!$B$11:$B$14576,'MONTHLY DATA'!$B109)</f>
        <v>315.5</v>
      </c>
      <c r="CO109" s="78">
        <f>AVERAGEIFS('WEEKLY DATA'!CO$11:CO$14576,'WEEKLY DATA'!$A$11:$A$14576,'MONTHLY DATA'!$A109,'WEEKLY DATA'!$B$11:$B$14576,'MONTHLY DATA'!$B109)</f>
        <v>325.5</v>
      </c>
      <c r="CP109" s="78">
        <f>AVERAGEIFS('WEEKLY DATA'!CP$11:CP$14576,'WEEKLY DATA'!$A$11:$A$14576,'MONTHLY DATA'!$A109,'WEEKLY DATA'!$B$11:$B$14576,'MONTHLY DATA'!$B109)</f>
        <v>320.5</v>
      </c>
      <c r="CQ109" s="154">
        <f t="shared" si="79"/>
        <v>-0.13378378378378375</v>
      </c>
      <c r="CR109" s="78">
        <f>AVERAGEIFS('WEEKLY DATA'!CR$11:CR$14576,'WEEKLY DATA'!$A$11:$A$14576,'MONTHLY DATA'!$A109,'WEEKLY DATA'!$B$11:$B$14576,'MONTHLY DATA'!$B109)</f>
        <v>395</v>
      </c>
      <c r="CS109" s="78">
        <f>AVERAGEIFS('WEEKLY DATA'!CS$11:CS$14576,'WEEKLY DATA'!$A$11:$A$14576,'MONTHLY DATA'!$A109,'WEEKLY DATA'!$B$11:$B$14576,'MONTHLY DATA'!$B109)</f>
        <v>405</v>
      </c>
      <c r="CT109" s="78">
        <f>AVERAGEIFS('WEEKLY DATA'!CT$11:CT$14576,'WEEKLY DATA'!$A$11:$A$14576,'MONTHLY DATA'!$A109,'WEEKLY DATA'!$B$11:$B$14576,'MONTHLY DATA'!$B109)</f>
        <v>400</v>
      </c>
      <c r="CU109" s="154">
        <f t="shared" si="80"/>
        <v>0</v>
      </c>
      <c r="CV109" s="169">
        <f>AVERAGEIFS('WEEKLY DATA'!CV$11:CV$14576,'WEEKLY DATA'!$A$11:$A$14576,'MONTHLY DATA'!$A109,'WEEKLY DATA'!$B$11:$B$14576,'MONTHLY DATA'!$B109)</f>
        <v>308</v>
      </c>
      <c r="CW109" s="78">
        <f>AVERAGEIFS('WEEKLY DATA'!CW$11:CW$14576,'WEEKLY DATA'!$A$11:$A$14576,'MONTHLY DATA'!$A109,'WEEKLY DATA'!$B$11:$B$14576,'MONTHLY DATA'!$B109)</f>
        <v>318</v>
      </c>
      <c r="CX109" s="78">
        <f>AVERAGEIFS('WEEKLY DATA'!CX$11:CX$14576,'WEEKLY DATA'!$A$11:$A$14576,'MONTHLY DATA'!$A109,'WEEKLY DATA'!$B$11:$B$14576,'MONTHLY DATA'!$B109)</f>
        <v>313</v>
      </c>
      <c r="CY109" s="154">
        <f t="shared" si="81"/>
        <v>2.4130879345603207E-2</v>
      </c>
      <c r="CZ109" s="169">
        <f>AVERAGEIFS('WEEKLY DATA'!CZ$11:CZ$14576,'WEEKLY DATA'!$A$11:$A$14576,'MONTHLY DATA'!$A109,'WEEKLY DATA'!$B$11:$B$14576,'MONTHLY DATA'!$B109)</f>
        <v>301</v>
      </c>
      <c r="DA109" s="78">
        <f>AVERAGEIFS('WEEKLY DATA'!DA$11:DA$14576,'WEEKLY DATA'!$A$11:$A$14576,'MONTHLY DATA'!$A109,'WEEKLY DATA'!$B$11:$B$14576,'MONTHLY DATA'!$B109)</f>
        <v>311</v>
      </c>
      <c r="DB109" s="78">
        <f>AVERAGEIFS('WEEKLY DATA'!DB$11:DB$14576,'WEEKLY DATA'!$A$11:$A$14576,'MONTHLY DATA'!$A109,'WEEKLY DATA'!$B$11:$B$14576,'MONTHLY DATA'!$B109)</f>
        <v>306</v>
      </c>
      <c r="DC109" s="154">
        <f t="shared" si="82"/>
        <v>1.1570247933884392E-2</v>
      </c>
      <c r="DD109" s="78">
        <f>AVERAGEIFS('WEEKLY DATA'!DD$11:DD$14576,'WEEKLY DATA'!$A$11:$A$14576,'MONTHLY DATA'!$A109,'WEEKLY DATA'!$B$11:$B$14576,'MONTHLY DATA'!$B109)</f>
        <v>365.5</v>
      </c>
      <c r="DE109" s="78">
        <f>AVERAGEIFS('WEEKLY DATA'!DE$11:DE$14576,'WEEKLY DATA'!$A$11:$A$14576,'MONTHLY DATA'!$A109,'WEEKLY DATA'!$B$11:$B$14576,'MONTHLY DATA'!$B109)</f>
        <v>375.5</v>
      </c>
      <c r="DF109" s="78">
        <f>AVERAGEIFS('WEEKLY DATA'!DF$11:DF$14576,'WEEKLY DATA'!$A$11:$A$14576,'MONTHLY DATA'!$A109,'WEEKLY DATA'!$B$11:$B$14576,'MONTHLY DATA'!$B109)</f>
        <v>370.5</v>
      </c>
      <c r="DG109" s="154">
        <f t="shared" si="83"/>
        <v>-0.11785714285714288</v>
      </c>
      <c r="DH109" s="78">
        <f>AVERAGEIFS('WEEKLY DATA'!DH$11:DH$14576,'WEEKLY DATA'!$A$11:$A$14576,'MONTHLY DATA'!$A109,'WEEKLY DATA'!$B$11:$B$14576,'MONTHLY DATA'!$B109)</f>
        <v>417</v>
      </c>
      <c r="DI109" s="78">
        <f>AVERAGEIFS('WEEKLY DATA'!DI$11:DI$14576,'WEEKLY DATA'!$A$11:$A$14576,'MONTHLY DATA'!$A109,'WEEKLY DATA'!$B$11:$B$14576,'MONTHLY DATA'!$B109)</f>
        <v>427</v>
      </c>
      <c r="DJ109" s="78">
        <f>AVERAGEIFS('WEEKLY DATA'!DJ$11:DJ$14576,'WEEKLY DATA'!$A$11:$A$14576,'MONTHLY DATA'!$A109,'WEEKLY DATA'!$B$11:$B$14576,'MONTHLY DATA'!$B109)</f>
        <v>422</v>
      </c>
      <c r="DK109" s="154">
        <f t="shared" si="84"/>
        <v>4.761904761904745E-3</v>
      </c>
      <c r="DL109" s="169">
        <f>AVERAGEIFS('WEEKLY DATA'!DL$11:DL$14576,'WEEKLY DATA'!$A$11:$A$14576,'MONTHLY DATA'!$A109,'WEEKLY DATA'!$B$11:$B$14576,'MONTHLY DATA'!$B109)</f>
        <v>278</v>
      </c>
      <c r="DM109" s="78">
        <f>AVERAGEIFS('WEEKLY DATA'!DM$11:DM$14576,'WEEKLY DATA'!$A$11:$A$14576,'MONTHLY DATA'!$A109,'WEEKLY DATA'!$B$11:$B$14576,'MONTHLY DATA'!$B109)</f>
        <v>288</v>
      </c>
      <c r="DN109" s="78">
        <f>AVERAGEIFS('WEEKLY DATA'!DN$11:DN$14576,'WEEKLY DATA'!$A$11:$A$14576,'MONTHLY DATA'!$A109,'WEEKLY DATA'!$B$11:$B$14576,'MONTHLY DATA'!$B109)</f>
        <v>283</v>
      </c>
      <c r="DO109" s="154">
        <f t="shared" si="85"/>
        <v>2.6757369614512472E-2</v>
      </c>
      <c r="DP109" s="78">
        <f>AVERAGEIFS('WEEKLY DATA'!DP$11:DP$14576,'WEEKLY DATA'!$A$11:$A$14576,'MONTHLY DATA'!$A109,'WEEKLY DATA'!$B$11:$B$14576,'MONTHLY DATA'!$B109)</f>
        <v>271</v>
      </c>
      <c r="DQ109" s="78">
        <f>AVERAGEIFS('WEEKLY DATA'!DQ$11:DQ$14576,'WEEKLY DATA'!$A$11:$A$14576,'MONTHLY DATA'!$A109,'WEEKLY DATA'!$B$11:$B$14576,'MONTHLY DATA'!$B109)</f>
        <v>281</v>
      </c>
      <c r="DR109" s="78">
        <f>AVERAGEIFS('WEEKLY DATA'!DR$11:DR$14576,'WEEKLY DATA'!$A$11:$A$14576,'MONTHLY DATA'!$A109,'WEEKLY DATA'!$B$11:$B$14576,'MONTHLY DATA'!$B109)</f>
        <v>276</v>
      </c>
      <c r="DS109" s="154">
        <f t="shared" si="86"/>
        <v>1.2844036697247763E-2</v>
      </c>
      <c r="DT109" s="78">
        <f>AVERAGEIFS('WEEKLY DATA'!DT$11:DT$14576,'WEEKLY DATA'!$A$11:$A$14576,'MONTHLY DATA'!$A109,'WEEKLY DATA'!$B$11:$B$14576,'MONTHLY DATA'!$B109)</f>
        <v>375.5</v>
      </c>
      <c r="DU109" s="78">
        <f>AVERAGEIFS('WEEKLY DATA'!DU$11:DU$14576,'WEEKLY DATA'!$A$11:$A$14576,'MONTHLY DATA'!$A109,'WEEKLY DATA'!$B$11:$B$14576,'MONTHLY DATA'!$B109)</f>
        <v>385.5</v>
      </c>
      <c r="DV109" s="78">
        <f>AVERAGEIFS('WEEKLY DATA'!DV$11:DV$14576,'WEEKLY DATA'!$A$11:$A$14576,'MONTHLY DATA'!$A109,'WEEKLY DATA'!$B$11:$B$14576,'MONTHLY DATA'!$B109)</f>
        <v>380.5</v>
      </c>
      <c r="DW109" s="154">
        <f t="shared" si="87"/>
        <v>-0.1151162790697674</v>
      </c>
      <c r="DX109" s="78">
        <f>AVERAGEIFS('WEEKLY DATA'!DX$11:DX$14576,'WEEKLY DATA'!$A$11:$A$14576,'MONTHLY DATA'!$A109,'WEEKLY DATA'!$B$11:$B$14576,'MONTHLY DATA'!$B109)</f>
        <v>427</v>
      </c>
      <c r="DY109" s="78">
        <f>AVERAGEIFS('WEEKLY DATA'!DY$11:DY$14576,'WEEKLY DATA'!$A$11:$A$14576,'MONTHLY DATA'!$A109,'WEEKLY DATA'!$B$11:$B$14576,'MONTHLY DATA'!$B109)</f>
        <v>437</v>
      </c>
      <c r="DZ109" s="78">
        <f>AVERAGEIFS('WEEKLY DATA'!DZ$11:DZ$14576,'WEEKLY DATA'!$A$11:$A$14576,'MONTHLY DATA'!$A109,'WEEKLY DATA'!$B$11:$B$14576,'MONTHLY DATA'!$B109)</f>
        <v>432</v>
      </c>
      <c r="EA109" s="154">
        <f t="shared" si="88"/>
        <v>4.6511627906977715E-3</v>
      </c>
      <c r="EB109" s="78">
        <f>AVERAGEIFS('WEEKLY DATA'!EB$11:EB$14576,'WEEKLY DATA'!$A$11:$A$14576,'MONTHLY DATA'!$A109,'WEEKLY DATA'!$B$11:$B$14576,'MONTHLY DATA'!$B109)</f>
        <v>265</v>
      </c>
      <c r="EC109" s="78">
        <f>AVERAGEIFS('WEEKLY DATA'!EC$11:EC$14576,'WEEKLY DATA'!$A$11:$A$14576,'MONTHLY DATA'!$A109,'WEEKLY DATA'!$B$11:$B$14576,'MONTHLY DATA'!$B109)</f>
        <v>275</v>
      </c>
      <c r="ED109" s="78">
        <f>AVERAGEIFS('WEEKLY DATA'!ED$11:ED$14576,'WEEKLY DATA'!$A$11:$A$14576,'MONTHLY DATA'!$A109,'WEEKLY DATA'!$B$11:$B$14576,'MONTHLY DATA'!$B109)</f>
        <v>270</v>
      </c>
      <c r="EE109" s="154">
        <f t="shared" si="89"/>
        <v>2.3696682464454888E-2</v>
      </c>
      <c r="EF109" s="169">
        <f>AVERAGEIFS('WEEKLY DATA'!EF$11:EF$14576,'WEEKLY DATA'!$A$11:$A$14576,'MONTHLY DATA'!$A109,'WEEKLY DATA'!$B$11:$B$14576,'MONTHLY DATA'!$B109)</f>
        <v>257</v>
      </c>
      <c r="EG109" s="78">
        <f>AVERAGEIFS('WEEKLY DATA'!EG$11:EG$14576,'WEEKLY DATA'!$A$11:$A$14576,'MONTHLY DATA'!$A109,'WEEKLY DATA'!$B$11:$B$14576,'MONTHLY DATA'!$B109)</f>
        <v>267</v>
      </c>
      <c r="EH109" s="78">
        <f>AVERAGEIFS('WEEKLY DATA'!EH$11:EH$14576,'WEEKLY DATA'!$A$11:$A$14576,'MONTHLY DATA'!$A109,'WEEKLY DATA'!$B$11:$B$14576,'MONTHLY DATA'!$B109)</f>
        <v>262</v>
      </c>
      <c r="EI109" s="154">
        <f t="shared" si="90"/>
        <v>5.2757793764988126E-3</v>
      </c>
      <c r="EJ109" s="78">
        <f>AVERAGEIFS('WEEKLY DATA'!EJ$11:EJ$14576,'WEEKLY DATA'!$A$11:$A$14576,'MONTHLY DATA'!$A109,'WEEKLY DATA'!$B$11:$B$14576,'MONTHLY DATA'!$B109)</f>
        <v>395.5</v>
      </c>
      <c r="EK109" s="78">
        <f>AVERAGEIFS('WEEKLY DATA'!EK$11:EK$14576,'WEEKLY DATA'!$A$11:$A$14576,'MONTHLY DATA'!$A109,'WEEKLY DATA'!$B$11:$B$14576,'MONTHLY DATA'!$B109)</f>
        <v>405.5</v>
      </c>
      <c r="EL109" s="78">
        <f>AVERAGEIFS('WEEKLY DATA'!EL$11:EL$14576,'WEEKLY DATA'!$A$11:$A$14576,'MONTHLY DATA'!$A109,'WEEKLY DATA'!$B$11:$B$14576,'MONTHLY DATA'!$B109)</f>
        <v>400.5</v>
      </c>
      <c r="EM109" s="154">
        <f t="shared" si="91"/>
        <v>-0.10999999999999999</v>
      </c>
      <c r="EN109" s="78">
        <f>AVERAGEIFS('WEEKLY DATA'!EN$11:EN$14576,'WEEKLY DATA'!$A$11:$A$14576,'MONTHLY DATA'!$A109,'WEEKLY DATA'!$B$11:$B$14576,'MONTHLY DATA'!$B109)</f>
        <v>450</v>
      </c>
      <c r="EO109" s="78">
        <f>AVERAGEIFS('WEEKLY DATA'!EO$11:EO$14576,'WEEKLY DATA'!$A$11:$A$14576,'MONTHLY DATA'!$A109,'WEEKLY DATA'!$B$11:$B$14576,'MONTHLY DATA'!$B109)</f>
        <v>460</v>
      </c>
      <c r="EP109" s="78">
        <f>AVERAGEIFS('WEEKLY DATA'!EP$11:EP$14576,'WEEKLY DATA'!$A$11:$A$14576,'MONTHLY DATA'!$A109,'WEEKLY DATA'!$B$11:$B$14576,'MONTHLY DATA'!$B109)</f>
        <v>455</v>
      </c>
      <c r="EQ109" s="154">
        <f t="shared" si="92"/>
        <v>0</v>
      </c>
      <c r="ER109" s="78">
        <f>AVERAGEIFS('WEEKLY DATA'!ER$11:ER$14576,'WEEKLY DATA'!$A$11:$A$14576,'MONTHLY DATA'!$A109,'WEEKLY DATA'!$B$11:$B$14576,'MONTHLY DATA'!$B109)</f>
        <v>262</v>
      </c>
      <c r="ES109" s="78">
        <f>AVERAGEIFS('WEEKLY DATA'!ES$11:ES$14576,'WEEKLY DATA'!$A$11:$A$14576,'MONTHLY DATA'!$A109,'WEEKLY DATA'!$B$11:$B$14576,'MONTHLY DATA'!$B109)</f>
        <v>272</v>
      </c>
      <c r="ET109" s="78">
        <f>AVERAGEIFS('WEEKLY DATA'!ET$11:ET$14576,'WEEKLY DATA'!$A$11:$A$14576,'MONTHLY DATA'!$A109,'WEEKLY DATA'!$B$11:$B$14576,'MONTHLY DATA'!$B109)</f>
        <v>267</v>
      </c>
      <c r="EU109" s="154">
        <f t="shared" si="93"/>
        <v>2.9397590361445847E-2</v>
      </c>
      <c r="EV109" s="78">
        <f>AVERAGEIFS('WEEKLY DATA'!EV$11:EV$14576,'WEEKLY DATA'!$A$11:$A$14576,'MONTHLY DATA'!$A109,'WEEKLY DATA'!$B$11:$B$14576,'MONTHLY DATA'!$B109)</f>
        <v>265.5</v>
      </c>
      <c r="EW109" s="78">
        <f>AVERAGEIFS('WEEKLY DATA'!EW$11:EW$14576,'WEEKLY DATA'!$A$11:$A$14576,'MONTHLY DATA'!$A109,'WEEKLY DATA'!$B$11:$B$14576,'MONTHLY DATA'!$B109)</f>
        <v>275.5</v>
      </c>
      <c r="EX109" s="78">
        <f>AVERAGEIFS('WEEKLY DATA'!EX$11:EX$14576,'WEEKLY DATA'!$A$11:$A$14576,'MONTHLY DATA'!$A109,'WEEKLY DATA'!$B$11:$B$14576,'MONTHLY DATA'!$B109)</f>
        <v>270.5</v>
      </c>
      <c r="EY109" s="154">
        <f t="shared" si="94"/>
        <v>4.2891566265060188E-2</v>
      </c>
      <c r="EZ109" s="78">
        <f>AVERAGEIFS('WEEKLY DATA'!EZ$11:EZ$14576,'WEEKLY DATA'!$A$11:$A$14576,'MONTHLY DATA'!$A109,'WEEKLY DATA'!$B$11:$B$14576,'MONTHLY DATA'!$B109)</f>
        <v>380.5</v>
      </c>
      <c r="FA109" s="78">
        <f>AVERAGEIFS('WEEKLY DATA'!FA$11:FA$14576,'WEEKLY DATA'!$A$11:$A$14576,'MONTHLY DATA'!$A109,'WEEKLY DATA'!$B$11:$B$14576,'MONTHLY DATA'!$B109)</f>
        <v>390.5</v>
      </c>
      <c r="FB109" s="78">
        <f>AVERAGEIFS('WEEKLY DATA'!FB$11:FB$14576,'WEEKLY DATA'!$A$11:$A$14576,'MONTHLY DATA'!$A109,'WEEKLY DATA'!$B$11:$B$14576,'MONTHLY DATA'!$B109)</f>
        <v>385.5</v>
      </c>
      <c r="FC109" s="154">
        <f t="shared" si="95"/>
        <v>-0.11379310344827587</v>
      </c>
      <c r="FD109" s="78">
        <f>AVERAGEIFS('WEEKLY DATA'!FD$11:FD$14576,'WEEKLY DATA'!$A$11:$A$14576,'MONTHLY DATA'!$A109,'WEEKLY DATA'!$B$11:$B$14576,'MONTHLY DATA'!$B109)</f>
        <v>453</v>
      </c>
      <c r="FE109" s="78">
        <f>AVERAGEIFS('WEEKLY DATA'!FE$11:FE$14576,'WEEKLY DATA'!$A$11:$A$14576,'MONTHLY DATA'!$A109,'WEEKLY DATA'!$B$11:$B$14576,'MONTHLY DATA'!$B109)</f>
        <v>463</v>
      </c>
      <c r="FF109" s="78">
        <f>AVERAGEIFS('WEEKLY DATA'!FF$11:FF$14576,'WEEKLY DATA'!$A$11:$A$14576,'MONTHLY DATA'!$A109,'WEEKLY DATA'!$B$11:$B$14576,'MONTHLY DATA'!$B109)</f>
        <v>458</v>
      </c>
      <c r="FG109" s="154">
        <f t="shared" si="96"/>
        <v>-4.3478260869564966E-3</v>
      </c>
      <c r="FH109" s="78">
        <f>AVERAGEIFS('WEEKLY DATA'!FH$11:FH$14576,'WEEKLY DATA'!$A$11:$A$14576,'MONTHLY DATA'!$A109,'WEEKLY DATA'!$B$11:$B$14576,'MONTHLY DATA'!$B109)</f>
        <v>278.5</v>
      </c>
      <c r="FI109" s="78">
        <f>AVERAGEIFS('WEEKLY DATA'!FI$11:FI$14576,'WEEKLY DATA'!$A$11:$A$14576,'MONTHLY DATA'!$A109,'WEEKLY DATA'!$B$11:$B$14576,'MONTHLY DATA'!$B109)</f>
        <v>288.5</v>
      </c>
      <c r="FJ109" s="78">
        <f>AVERAGEIFS('WEEKLY DATA'!FJ$11:FJ$14576,'WEEKLY DATA'!$A$11:$A$14576,'MONTHLY DATA'!$A109,'WEEKLY DATA'!$B$11:$B$14576,'MONTHLY DATA'!$B109)</f>
        <v>283.5</v>
      </c>
      <c r="FK109" s="154">
        <f t="shared" si="97"/>
        <v>2.3927765237020227E-2</v>
      </c>
      <c r="FL109" s="169">
        <f>AVERAGEIFS('WEEKLY DATA'!FL$11:FL$14576,'WEEKLY DATA'!$A$11:$A$14576,'MONTHLY DATA'!$A109,'WEEKLY DATA'!$B$11:$B$14576,'MONTHLY DATA'!$B109)</f>
        <v>290.5</v>
      </c>
      <c r="FM109" s="78">
        <f>AVERAGEIFS('WEEKLY DATA'!FM$11:FM$14576,'WEEKLY DATA'!$A$11:$A$14576,'MONTHLY DATA'!$A109,'WEEKLY DATA'!$B$11:$B$14576,'MONTHLY DATA'!$B109)</f>
        <v>300.5</v>
      </c>
      <c r="FN109" s="78">
        <f>AVERAGEIFS('WEEKLY DATA'!FN$11:FN$14576,'WEEKLY DATA'!$A$11:$A$14576,'MONTHLY DATA'!$A109,'WEEKLY DATA'!$B$11:$B$14576,'MONTHLY DATA'!$B109)</f>
        <v>295.5</v>
      </c>
      <c r="FO109" s="154">
        <f t="shared" si="98"/>
        <v>4.6017699115044275E-2</v>
      </c>
      <c r="FP109" s="78">
        <f>AVERAGEIFS('WEEKLY DATA'!FP$11:FP$14576,'WEEKLY DATA'!$A$11:$A$14576,'MONTHLY DATA'!$A109,'WEEKLY DATA'!$B$11:$B$14576,'MONTHLY DATA'!$B109)</f>
        <v>310</v>
      </c>
      <c r="FQ109" s="78">
        <f>AVERAGEIFS('WEEKLY DATA'!FQ$11:FQ$14576,'WEEKLY DATA'!$A$11:$A$14576,'MONTHLY DATA'!$A109,'WEEKLY DATA'!$B$11:$B$14576,'MONTHLY DATA'!$B109)</f>
        <v>320</v>
      </c>
      <c r="FR109" s="78">
        <f>AVERAGEIFS('WEEKLY DATA'!FR$11:FR$14576,'WEEKLY DATA'!$A$11:$A$14576,'MONTHLY DATA'!$A109,'WEEKLY DATA'!$B$11:$B$14576,'MONTHLY DATA'!$B109)</f>
        <v>315</v>
      </c>
      <c r="FS109" s="154">
        <f t="shared" si="99"/>
        <v>5.0000000000000044E-2</v>
      </c>
      <c r="FT109" s="78">
        <f>AVERAGEIFS('WEEKLY DATA'!FT$11:FT$14576,'WEEKLY DATA'!$A$11:$A$14576,'MONTHLY DATA'!$A109,'WEEKLY DATA'!$B$11:$B$14576,'MONTHLY DATA'!$B109)</f>
        <v>279</v>
      </c>
      <c r="FU109" s="78">
        <f>AVERAGEIFS('WEEKLY DATA'!FU$11:FU$14576,'WEEKLY DATA'!$A$11:$A$14576,'MONTHLY DATA'!$A109,'WEEKLY DATA'!$B$11:$B$14576,'MONTHLY DATA'!$B109)</f>
        <v>289</v>
      </c>
      <c r="FV109" s="78">
        <f>AVERAGEIFS('WEEKLY DATA'!FV$11:FV$14576,'WEEKLY DATA'!$A$11:$A$14576,'MONTHLY DATA'!$A109,'WEEKLY DATA'!$B$11:$B$14576,'MONTHLY DATA'!$B109)</f>
        <v>284</v>
      </c>
      <c r="FW109" s="154">
        <f t="shared" si="100"/>
        <v>7.4231678486997632E-2</v>
      </c>
      <c r="FX109" s="78">
        <f>AVERAGEIFS('WEEKLY DATA'!FX$11:FX$14576,'WEEKLY DATA'!$A$11:$A$14576,'MONTHLY DATA'!$A109,'WEEKLY DATA'!$B$11:$B$14576,'MONTHLY DATA'!$B109)</f>
        <v>170.5</v>
      </c>
      <c r="FY109" s="78">
        <f>AVERAGEIFS('WEEKLY DATA'!FY$11:FY$14576,'WEEKLY DATA'!$A$11:$A$14576,'MONTHLY DATA'!$A109,'WEEKLY DATA'!$B$11:$B$14576,'MONTHLY DATA'!$B109)</f>
        <v>180.5</v>
      </c>
      <c r="FZ109" s="78">
        <f>AVERAGEIFS('WEEKLY DATA'!FZ$11:FZ$14576,'WEEKLY DATA'!$A$11:$A$14576,'MONTHLY DATA'!$A109,'WEEKLY DATA'!$B$11:$B$14576,'MONTHLY DATA'!$B109)</f>
        <v>175.5</v>
      </c>
      <c r="GA109" s="154">
        <f t="shared" si="101"/>
        <v>2.8571428571428914E-3</v>
      </c>
      <c r="GB109" s="78">
        <f>AVERAGEIFS('WEEKLY DATA'!GB$11:GB$14576,'WEEKLY DATA'!$A$11:$A$14576,'MONTHLY DATA'!$A109,'WEEKLY DATA'!$B$11:$B$14576,'MONTHLY DATA'!$B109)</f>
        <v>337.5</v>
      </c>
      <c r="GC109" s="78">
        <f>AVERAGEIFS('WEEKLY DATA'!GC$11:GC$14576,'WEEKLY DATA'!$A$11:$A$14576,'MONTHLY DATA'!$A109,'WEEKLY DATA'!$B$11:$B$14576,'MONTHLY DATA'!$B109)</f>
        <v>347.5</v>
      </c>
      <c r="GD109" s="78">
        <f>AVERAGEIFS('WEEKLY DATA'!GD$11:GD$14576,'WEEKLY DATA'!$A$11:$A$14576,'MONTHLY DATA'!$A109,'WEEKLY DATA'!$B$11:$B$14576,'MONTHLY DATA'!$B109)</f>
        <v>342.5</v>
      </c>
      <c r="GE109" s="154">
        <f t="shared" si="102"/>
        <v>2.0484171322160183E-2</v>
      </c>
      <c r="GF109" s="169">
        <f>AVERAGEIFS('WEEKLY DATA'!GF$11:GF$14576,'WEEKLY DATA'!$A$11:$A$14576,'MONTHLY DATA'!$A109,'WEEKLY DATA'!$B$11:$B$14576,'MONTHLY DATA'!$B109)</f>
        <v>336</v>
      </c>
      <c r="GG109" s="78">
        <f>AVERAGEIFS('WEEKLY DATA'!GG$11:GG$14576,'WEEKLY DATA'!$A$11:$A$14576,'MONTHLY DATA'!$A109,'WEEKLY DATA'!$B$11:$B$14576,'MONTHLY DATA'!$B109)</f>
        <v>346</v>
      </c>
      <c r="GH109" s="78">
        <f>AVERAGEIFS('WEEKLY DATA'!GH$11:GH$14576,'WEEKLY DATA'!$A$11:$A$14576,'MONTHLY DATA'!$A109,'WEEKLY DATA'!$B$11:$B$14576,'MONTHLY DATA'!$B109)</f>
        <v>341</v>
      </c>
      <c r="GI109" s="154">
        <f t="shared" si="103"/>
        <v>1.1009174311926717E-3</v>
      </c>
      <c r="GJ109" s="78">
        <f>AVERAGEIFS('WEEKLY DATA'!GJ$11:GJ$14576,'WEEKLY DATA'!$A$11:$A$14576,'MONTHLY DATA'!$A109,'WEEKLY DATA'!$B$11:$B$14576,'MONTHLY DATA'!$B109)</f>
        <v>395.5</v>
      </c>
      <c r="GK109" s="78">
        <f>AVERAGEIFS('WEEKLY DATA'!GK$11:GK$14576,'WEEKLY DATA'!$A$11:$A$14576,'MONTHLY DATA'!$A109,'WEEKLY DATA'!$B$11:$B$14576,'MONTHLY DATA'!$B109)</f>
        <v>405.5</v>
      </c>
      <c r="GL109" s="78">
        <f>AVERAGEIFS('WEEKLY DATA'!GL$11:GL$14576,'WEEKLY DATA'!$A$11:$A$14576,'MONTHLY DATA'!$A109,'WEEKLY DATA'!$B$11:$B$14576,'MONTHLY DATA'!$B109)</f>
        <v>400.5</v>
      </c>
      <c r="GM109" s="154">
        <f t="shared" si="104"/>
        <v>-0.10999999999999999</v>
      </c>
      <c r="GN109" s="78">
        <f>AVERAGEIFS('WEEKLY DATA'!GN$11:GN$14576,'WEEKLY DATA'!$A$11:$A$14576,'MONTHLY DATA'!$A109,'WEEKLY DATA'!$B$11:$B$14576,'MONTHLY DATA'!$B109)</f>
        <v>455</v>
      </c>
      <c r="GO109" s="78">
        <f>AVERAGEIFS('WEEKLY DATA'!GO$11:GO$14576,'WEEKLY DATA'!$A$11:$A$14576,'MONTHLY DATA'!$A109,'WEEKLY DATA'!$B$11:$B$14576,'MONTHLY DATA'!$B109)</f>
        <v>465</v>
      </c>
      <c r="GP109" s="78">
        <f>AVERAGEIFS('WEEKLY DATA'!GP$11:GP$14576,'WEEKLY DATA'!$A$11:$A$14576,'MONTHLY DATA'!$A109,'WEEKLY DATA'!$B$11:$B$14576,'MONTHLY DATA'!$B109)</f>
        <v>460</v>
      </c>
      <c r="GQ109" s="154">
        <f t="shared" si="105"/>
        <v>0</v>
      </c>
      <c r="GR109" s="78"/>
    </row>
    <row r="110" spans="1:200" ht="15.75" x14ac:dyDescent="0.25">
      <c r="A110">
        <f t="shared" si="55"/>
        <v>4</v>
      </c>
      <c r="B110">
        <f t="shared" si="56"/>
        <v>2018</v>
      </c>
      <c r="C110" s="86">
        <v>43191</v>
      </c>
      <c r="D110" s="78">
        <f>AVERAGEIFS('WEEKLY DATA'!D$11:D$14576,'WEEKLY DATA'!$A$11:$A$14576,'MONTHLY DATA'!$A110,'WEEKLY DATA'!$B$11:$B$14576,'MONTHLY DATA'!$B110)</f>
        <v>355.625</v>
      </c>
      <c r="E110" s="78">
        <f>AVERAGEIFS('WEEKLY DATA'!E$11:E$14576,'WEEKLY DATA'!$A$11:$A$14576,'MONTHLY DATA'!$A110,'WEEKLY DATA'!$B$11:$B$14576,'MONTHLY DATA'!$B110)</f>
        <v>365.625</v>
      </c>
      <c r="F110" s="78">
        <f>AVERAGEIFS('WEEKLY DATA'!F$11:F$14576,'WEEKLY DATA'!$A$11:$A$14576,'MONTHLY DATA'!$A110,'WEEKLY DATA'!$B$11:$B$14576,'MONTHLY DATA'!$B110)</f>
        <v>360.625</v>
      </c>
      <c r="G110" s="154">
        <f t="shared" si="57"/>
        <v>7.3324022346368256E-3</v>
      </c>
      <c r="H110" s="169">
        <f>AVERAGEIFS('WEEKLY DATA'!H$11:H$14576,'WEEKLY DATA'!$A$11:$A$14576,'MONTHLY DATA'!$A110,'WEEKLY DATA'!$B$11:$B$14576,'MONTHLY DATA'!$B110)</f>
        <v>493.75</v>
      </c>
      <c r="I110" s="78">
        <f>AVERAGEIFS('WEEKLY DATA'!I$11:I$14576,'WEEKLY DATA'!$A$11:$A$14576,'MONTHLY DATA'!$A110,'WEEKLY DATA'!$B$11:$B$14576,'MONTHLY DATA'!$B110)</f>
        <v>503.75</v>
      </c>
      <c r="J110" s="78">
        <f>AVERAGEIFS('WEEKLY DATA'!J$11:J$14576,'WEEKLY DATA'!$A$11:$A$14576,'MONTHLY DATA'!$A110,'WEEKLY DATA'!$B$11:$B$14576,'MONTHLY DATA'!$B110)</f>
        <v>498.75</v>
      </c>
      <c r="K110" s="154">
        <f t="shared" si="58"/>
        <v>1.2690355329949332E-2</v>
      </c>
      <c r="L110" s="169">
        <f>AVERAGEIFS('WEEKLY DATA'!L$11:L$14576,'WEEKLY DATA'!$A$11:$A$14576,'MONTHLY DATA'!$A110,'WEEKLY DATA'!$B$11:$B$14576,'MONTHLY DATA'!$B110)</f>
        <v>426.25</v>
      </c>
      <c r="M110" s="78">
        <f>AVERAGEIFS('WEEKLY DATA'!M$11:M$14576,'WEEKLY DATA'!$A$11:$A$14576,'MONTHLY DATA'!$A110,'WEEKLY DATA'!$B$11:$B$14576,'MONTHLY DATA'!$B110)</f>
        <v>436.25</v>
      </c>
      <c r="N110" s="78">
        <f>AVERAGEIFS('WEEKLY DATA'!N$11:N$14576,'WEEKLY DATA'!$A$11:$A$14576,'MONTHLY DATA'!$A110,'WEEKLY DATA'!$B$11:$B$14576,'MONTHLY DATA'!$B110)</f>
        <v>431.25</v>
      </c>
      <c r="O110" s="154">
        <f t="shared" si="59"/>
        <v>1.4705882352941124E-2</v>
      </c>
      <c r="P110" s="169">
        <f>AVERAGEIFS('WEEKLY DATA'!P$11:P$14576,'WEEKLY DATA'!$A$11:$A$14576,'MONTHLY DATA'!$A110,'WEEKLY DATA'!$B$11:$B$14576,'MONTHLY DATA'!$B110)</f>
        <v>386.25</v>
      </c>
      <c r="Q110" s="78">
        <f>AVERAGEIFS('WEEKLY DATA'!Q$11:Q$14576,'WEEKLY DATA'!$A$11:$A$14576,'MONTHLY DATA'!$A110,'WEEKLY DATA'!$B$11:$B$14576,'MONTHLY DATA'!$B110)</f>
        <v>396.25</v>
      </c>
      <c r="R110" s="78">
        <f>AVERAGEIFS('WEEKLY DATA'!R$11:R$14576,'WEEKLY DATA'!$A$11:$A$14576,'MONTHLY DATA'!$A110,'WEEKLY DATA'!$B$11:$B$14576,'MONTHLY DATA'!$B110)</f>
        <v>391.25</v>
      </c>
      <c r="S110" s="154">
        <f t="shared" si="60"/>
        <v>4.8927613941018855E-2</v>
      </c>
      <c r="T110" s="169">
        <f>AVERAGEIFS('WEEKLY DATA'!T$11:T$14576,'WEEKLY DATA'!$A$11:$A$14576,'MONTHLY DATA'!$A110,'WEEKLY DATA'!$B$11:$B$14576,'MONTHLY DATA'!$B110)</f>
        <v>351.25</v>
      </c>
      <c r="U110" s="78">
        <f>AVERAGEIFS('WEEKLY DATA'!U$11:U$14576,'WEEKLY DATA'!$A$11:$A$14576,'MONTHLY DATA'!$A110,'WEEKLY DATA'!$B$11:$B$14576,'MONTHLY DATA'!$B110)</f>
        <v>361.25</v>
      </c>
      <c r="V110" s="78">
        <f>AVERAGEIFS('WEEKLY DATA'!V$11:V$14576,'WEEKLY DATA'!$A$11:$A$14576,'MONTHLY DATA'!$A110,'WEEKLY DATA'!$B$11:$B$14576,'MONTHLY DATA'!$B110)</f>
        <v>356.25</v>
      </c>
      <c r="W110" s="154">
        <f t="shared" si="61"/>
        <v>2.9624277456647308E-2</v>
      </c>
      <c r="X110" s="169">
        <f>AVERAGEIFS('WEEKLY DATA'!X$11:X$14576,'WEEKLY DATA'!$A$11:$A$14576,'MONTHLY DATA'!$A110,'WEEKLY DATA'!$B$11:$B$14576,'MONTHLY DATA'!$B110)</f>
        <v>343.75</v>
      </c>
      <c r="Y110" s="78">
        <f>AVERAGEIFS('WEEKLY DATA'!Y$11:Y$14576,'WEEKLY DATA'!$A$11:$A$14576,'MONTHLY DATA'!$A110,'WEEKLY DATA'!$B$11:$B$14576,'MONTHLY DATA'!$B110)</f>
        <v>353.75</v>
      </c>
      <c r="Z110" s="78">
        <f>AVERAGEIFS('WEEKLY DATA'!Z$11:Z$14576,'WEEKLY DATA'!$A$11:$A$14576,'MONTHLY DATA'!$A110,'WEEKLY DATA'!$B$11:$B$14576,'MONTHLY DATA'!$B110)</f>
        <v>348.75</v>
      </c>
      <c r="AA110" s="154">
        <f t="shared" si="62"/>
        <v>1.8248175182481674E-2</v>
      </c>
      <c r="AB110" s="169">
        <f>AVERAGEIFS('WEEKLY DATA'!AB$11:AB$14576,'WEEKLY DATA'!$A$11:$A$14576,'MONTHLY DATA'!$A110,'WEEKLY DATA'!$B$11:$B$14576,'MONTHLY DATA'!$B110)</f>
        <v>366.25</v>
      </c>
      <c r="AC110" s="78">
        <f>AVERAGEIFS('WEEKLY DATA'!AC$11:AC$14576,'WEEKLY DATA'!$A$11:$A$14576,'MONTHLY DATA'!$A110,'WEEKLY DATA'!$B$11:$B$14576,'MONTHLY DATA'!$B110)</f>
        <v>376.25</v>
      </c>
      <c r="AD110" s="78">
        <f>AVERAGEIFS('WEEKLY DATA'!AD$11:AD$14576,'WEEKLY DATA'!$A$11:$A$14576,'MONTHLY DATA'!$A110,'WEEKLY DATA'!$B$11:$B$14576,'MONTHLY DATA'!$B110)</f>
        <v>371.25</v>
      </c>
      <c r="AE110" s="154">
        <f t="shared" si="63"/>
        <v>1.7123287671232834E-2</v>
      </c>
      <c r="AF110" s="169">
        <f>AVERAGEIFS('WEEKLY DATA'!AF$11:AF$14576,'WEEKLY DATA'!$A$11:$A$14576,'MONTHLY DATA'!$A110,'WEEKLY DATA'!$B$11:$B$14576,'MONTHLY DATA'!$B110)</f>
        <v>342.5</v>
      </c>
      <c r="AG110" s="78">
        <f>AVERAGEIFS('WEEKLY DATA'!AG$11:AG$14576,'WEEKLY DATA'!$A$11:$A$14576,'MONTHLY DATA'!$A110,'WEEKLY DATA'!$B$11:$B$14576,'MONTHLY DATA'!$B110)</f>
        <v>352.5</v>
      </c>
      <c r="AH110" s="78">
        <f>AVERAGEIFS('WEEKLY DATA'!AH$11:AH$14576,'WEEKLY DATA'!$A$11:$A$14576,'MONTHLY DATA'!$A110,'WEEKLY DATA'!$B$11:$B$14576,'MONTHLY DATA'!$B110)</f>
        <v>347.5</v>
      </c>
      <c r="AI110" s="154">
        <f t="shared" si="64"/>
        <v>2.8106508875739733E-2</v>
      </c>
      <c r="AJ110" s="169">
        <f>AVERAGEIFS('WEEKLY DATA'!AJ$11:AJ$14576,'WEEKLY DATA'!$A$11:$A$14576,'MONTHLY DATA'!$A110,'WEEKLY DATA'!$B$11:$B$14576,'MONTHLY DATA'!$B110)</f>
        <v>347.5</v>
      </c>
      <c r="AK110" s="78">
        <f>AVERAGEIFS('WEEKLY DATA'!AK$11:AK$14576,'WEEKLY DATA'!$A$11:$A$14576,'MONTHLY DATA'!$A110,'WEEKLY DATA'!$B$11:$B$14576,'MONTHLY DATA'!$B110)</f>
        <v>357.5</v>
      </c>
      <c r="AL110" s="78">
        <f>AVERAGEIFS('WEEKLY DATA'!AL$11:AL$14576,'WEEKLY DATA'!$A$11:$A$14576,'MONTHLY DATA'!$A110,'WEEKLY DATA'!$B$11:$B$14576,'MONTHLY DATA'!$B110)</f>
        <v>352.5</v>
      </c>
      <c r="AM110" s="154">
        <f t="shared" si="65"/>
        <v>3.2210834553440648E-2</v>
      </c>
      <c r="AN110" s="169">
        <f>AVERAGEIFS('WEEKLY DATA'!AN$11:AN$14576,'WEEKLY DATA'!$A$11:$A$14576,'MONTHLY DATA'!$A110,'WEEKLY DATA'!$B$11:$B$14576,'MONTHLY DATA'!$B110)</f>
        <v>342.5</v>
      </c>
      <c r="AO110" s="78">
        <f>AVERAGEIFS('WEEKLY DATA'!AO$11:AO$14576,'WEEKLY DATA'!$A$11:$A$14576,'MONTHLY DATA'!$A110,'WEEKLY DATA'!$B$11:$B$14576,'MONTHLY DATA'!$B110)</f>
        <v>352.5</v>
      </c>
      <c r="AP110" s="78">
        <f>AVERAGEIFS('WEEKLY DATA'!AP$11:AP$14576,'WEEKLY DATA'!$A$11:$A$14576,'MONTHLY DATA'!$A110,'WEEKLY DATA'!$B$11:$B$14576,'MONTHLY DATA'!$B110)</f>
        <v>347.5</v>
      </c>
      <c r="AQ110" s="154">
        <f t="shared" si="66"/>
        <v>1.9061583577712593E-2</v>
      </c>
      <c r="AR110" s="169">
        <f>AVERAGEIFS('WEEKLY DATA'!AR$11:AR$14576,'WEEKLY DATA'!$A$11:$A$14576,'MONTHLY DATA'!$A110,'WEEKLY DATA'!$B$11:$B$14576,'MONTHLY DATA'!$B110)</f>
        <v>371.25</v>
      </c>
      <c r="AS110" s="78">
        <f>AVERAGEIFS('WEEKLY DATA'!AS$11:AS$14576,'WEEKLY DATA'!$A$11:$A$14576,'MONTHLY DATA'!$A110,'WEEKLY DATA'!$B$11:$B$14576,'MONTHLY DATA'!$B110)</f>
        <v>381.25</v>
      </c>
      <c r="AT110" s="78">
        <f>AVERAGEIFS('WEEKLY DATA'!AT$11:AT$14576,'WEEKLY DATA'!$A$11:$A$14576,'MONTHLY DATA'!$A110,'WEEKLY DATA'!$B$11:$B$14576,'MONTHLY DATA'!$B110)</f>
        <v>376.25</v>
      </c>
      <c r="AU110" s="154">
        <f t="shared" si="67"/>
        <v>1.6891891891891886E-2</v>
      </c>
      <c r="AV110" s="169">
        <f>AVERAGEIFS('WEEKLY DATA'!AV$11:AV$14576,'WEEKLY DATA'!$A$11:$A$14576,'MONTHLY DATA'!$A110,'WEEKLY DATA'!$B$11:$B$14576,'MONTHLY DATA'!$B110)</f>
        <v>354.375</v>
      </c>
      <c r="AW110" s="78">
        <f>AVERAGEIFS('WEEKLY DATA'!AW$11:AW$14576,'WEEKLY DATA'!$A$11:$A$14576,'MONTHLY DATA'!$A110,'WEEKLY DATA'!$B$11:$B$14576,'MONTHLY DATA'!$B110)</f>
        <v>364.375</v>
      </c>
      <c r="AX110" s="78">
        <f>AVERAGEIFS('WEEKLY DATA'!AX$11:AX$14576,'WEEKLY DATA'!$A$11:$A$14576,'MONTHLY DATA'!$A110,'WEEKLY DATA'!$B$11:$B$14576,'MONTHLY DATA'!$B110)</f>
        <v>359.375</v>
      </c>
      <c r="AY110" s="154">
        <f t="shared" si="68"/>
        <v>3.8656069364161771E-2</v>
      </c>
      <c r="AZ110" s="169">
        <f>AVERAGEIFS('WEEKLY DATA'!AZ$11:AZ$14576,'WEEKLY DATA'!$A$11:$A$14576,'MONTHLY DATA'!$A110,'WEEKLY DATA'!$B$11:$B$14576,'MONTHLY DATA'!$B110)</f>
        <v>282.5</v>
      </c>
      <c r="BA110" s="78">
        <f>AVERAGEIFS('WEEKLY DATA'!BA$11:BA$14576,'WEEKLY DATA'!$A$11:$A$14576,'MONTHLY DATA'!$A110,'WEEKLY DATA'!$B$11:$B$14576,'MONTHLY DATA'!$B110)</f>
        <v>292.5</v>
      </c>
      <c r="BB110" s="78">
        <f>AVERAGEIFS('WEEKLY DATA'!BB$11:BB$14576,'WEEKLY DATA'!$A$11:$A$14576,'MONTHLY DATA'!$A110,'WEEKLY DATA'!$B$11:$B$14576,'MONTHLY DATA'!$B110)</f>
        <v>287.5</v>
      </c>
      <c r="BC110" s="154">
        <f t="shared" si="69"/>
        <v>3.2315978456014305E-2</v>
      </c>
      <c r="BD110" s="169">
        <f>AVERAGEIFS('WEEKLY DATA'!BD$11:BD$14576,'WEEKLY DATA'!$A$11:$A$14576,'MONTHLY DATA'!$A110,'WEEKLY DATA'!$B$11:$B$14576,'MONTHLY DATA'!$B110)</f>
        <v>282.5</v>
      </c>
      <c r="BE110" s="78">
        <f>AVERAGEIFS('WEEKLY DATA'!BE$11:BE$14576,'WEEKLY DATA'!$A$11:$A$14576,'MONTHLY DATA'!$A110,'WEEKLY DATA'!$B$11:$B$14576,'MONTHLY DATA'!$B110)</f>
        <v>292.5</v>
      </c>
      <c r="BF110" s="78">
        <f>AVERAGEIFS('WEEKLY DATA'!BF$11:BF$14576,'WEEKLY DATA'!$A$11:$A$14576,'MONTHLY DATA'!$A110,'WEEKLY DATA'!$B$11:$B$14576,'MONTHLY DATA'!$B110)</f>
        <v>287.5</v>
      </c>
      <c r="BG110" s="154">
        <f t="shared" si="70"/>
        <v>3.2315978456014305E-2</v>
      </c>
      <c r="BH110" s="169">
        <f>AVERAGEIFS('WEEKLY DATA'!BH$11:BH$14576,'WEEKLY DATA'!$A$11:$A$14576,'MONTHLY DATA'!$A110,'WEEKLY DATA'!$B$11:$B$14576,'MONTHLY DATA'!$B110)</f>
        <v>300.625</v>
      </c>
      <c r="BI110" s="78">
        <f>AVERAGEIFS('WEEKLY DATA'!BI$11:BI$14576,'WEEKLY DATA'!$A$11:$A$14576,'MONTHLY DATA'!$A110,'WEEKLY DATA'!$B$11:$B$14576,'MONTHLY DATA'!$B110)</f>
        <v>310.625</v>
      </c>
      <c r="BJ110" s="78">
        <f>AVERAGEIFS('WEEKLY DATA'!BJ$11:BJ$14576,'WEEKLY DATA'!$A$11:$A$14576,'MONTHLY DATA'!$A110,'WEEKLY DATA'!$B$11:$B$14576,'MONTHLY DATA'!$B110)</f>
        <v>305.625</v>
      </c>
      <c r="BK110" s="154">
        <f t="shared" si="71"/>
        <v>-7.5264750378214784E-2</v>
      </c>
      <c r="BL110" s="169">
        <f>AVERAGEIFS('WEEKLY DATA'!BL$11:BL$14576,'WEEKLY DATA'!$A$11:$A$14576,'MONTHLY DATA'!$A110,'WEEKLY DATA'!$B$11:$B$14576,'MONTHLY DATA'!$B110)</f>
        <v>297.5</v>
      </c>
      <c r="BM110" s="78">
        <f>AVERAGEIFS('WEEKLY DATA'!BM$11:BM$14576,'WEEKLY DATA'!$A$11:$A$14576,'MONTHLY DATA'!$A110,'WEEKLY DATA'!$B$11:$B$14576,'MONTHLY DATA'!$B110)</f>
        <v>307.5</v>
      </c>
      <c r="BN110" s="78">
        <f>AVERAGEIFS('WEEKLY DATA'!BN$11:BN$14576,'WEEKLY DATA'!$A$11:$A$14576,'MONTHLY DATA'!$A110,'WEEKLY DATA'!$B$11:$B$14576,'MONTHLY DATA'!$B110)</f>
        <v>302.5</v>
      </c>
      <c r="BO110" s="154">
        <f t="shared" si="72"/>
        <v>3.0664395229982988E-2</v>
      </c>
      <c r="BP110" s="78">
        <f>AVERAGEIFS('WEEKLY DATA'!BP$11:BP$14576,'WEEKLY DATA'!$A$11:$A$14576,'MONTHLY DATA'!$A110,'WEEKLY DATA'!$B$11:$B$14576,'MONTHLY DATA'!$B110)</f>
        <v>329.375</v>
      </c>
      <c r="BQ110" s="78">
        <f>AVERAGEIFS('WEEKLY DATA'!BQ$11:BQ$14576,'WEEKLY DATA'!$A$11:$A$14576,'MONTHLY DATA'!$A110,'WEEKLY DATA'!$B$11:$B$14576,'MONTHLY DATA'!$B110)</f>
        <v>339.375</v>
      </c>
      <c r="BR110" s="78">
        <f>AVERAGEIFS('WEEKLY DATA'!BR$11:BR$14576,'WEEKLY DATA'!$A$11:$A$14576,'MONTHLY DATA'!$A110,'WEEKLY DATA'!$B$11:$B$14576,'MONTHLY DATA'!$B110)</f>
        <v>334.375</v>
      </c>
      <c r="BS110" s="154">
        <f t="shared" si="73"/>
        <v>2.2553516819571851E-2</v>
      </c>
      <c r="BT110" s="78">
        <f>AVERAGEIFS('WEEKLY DATA'!BT$11:BT$14576,'WEEKLY DATA'!$A$11:$A$14576,'MONTHLY DATA'!$A110,'WEEKLY DATA'!$B$11:$B$14576,'MONTHLY DATA'!$B110)</f>
        <v>327.5</v>
      </c>
      <c r="BU110" s="78">
        <f>AVERAGEIFS('WEEKLY DATA'!BU$11:BU$14576,'WEEKLY DATA'!$A$11:$A$14576,'MONTHLY DATA'!$A110,'WEEKLY DATA'!$B$11:$B$14576,'MONTHLY DATA'!$B110)</f>
        <v>337.5</v>
      </c>
      <c r="BV110" s="78">
        <f>AVERAGEIFS('WEEKLY DATA'!BV$11:BV$14576,'WEEKLY DATA'!$A$11:$A$14576,'MONTHLY DATA'!$A110,'WEEKLY DATA'!$B$11:$B$14576,'MONTHLY DATA'!$B110)</f>
        <v>332.5</v>
      </c>
      <c r="BW110" s="154">
        <f t="shared" si="74"/>
        <v>1.6819571865443361E-2</v>
      </c>
      <c r="BX110" s="78">
        <f>AVERAGEIFS('WEEKLY DATA'!BX$11:BX$14576,'WEEKLY DATA'!$A$11:$A$14576,'MONTHLY DATA'!$A110,'WEEKLY DATA'!$B$11:$B$14576,'MONTHLY DATA'!$B110)</f>
        <v>350.625</v>
      </c>
      <c r="BY110" s="78">
        <f>AVERAGEIFS('WEEKLY DATA'!BY$11:BY$14576,'WEEKLY DATA'!$A$11:$A$14576,'MONTHLY DATA'!$A110,'WEEKLY DATA'!$B$11:$B$14576,'MONTHLY DATA'!$B110)</f>
        <v>360.625</v>
      </c>
      <c r="BZ110" s="78">
        <f>AVERAGEIFS('WEEKLY DATA'!BZ$11:BZ$14576,'WEEKLY DATA'!$A$11:$A$14576,'MONTHLY DATA'!$A110,'WEEKLY DATA'!$B$11:$B$14576,'MONTHLY DATA'!$B110)</f>
        <v>355.625</v>
      </c>
      <c r="CA110" s="154">
        <f t="shared" si="75"/>
        <v>-6.5374507227332512E-2</v>
      </c>
      <c r="CB110" s="78">
        <f>AVERAGEIFS('WEEKLY DATA'!CB$11:CB$14576,'WEEKLY DATA'!$A$11:$A$14576,'MONTHLY DATA'!$A110,'WEEKLY DATA'!$B$11:$B$14576,'MONTHLY DATA'!$B110)</f>
        <v>427.5</v>
      </c>
      <c r="CC110" s="78">
        <f>AVERAGEIFS('WEEKLY DATA'!CC$11:CC$14576,'WEEKLY DATA'!$A$11:$A$14576,'MONTHLY DATA'!$A110,'WEEKLY DATA'!$B$11:$B$14576,'MONTHLY DATA'!$B110)</f>
        <v>437.5</v>
      </c>
      <c r="CD110" s="78">
        <f>AVERAGEIFS('WEEKLY DATA'!CD$11:CD$14576,'WEEKLY DATA'!$A$11:$A$14576,'MONTHLY DATA'!$A110,'WEEKLY DATA'!$B$11:$B$14576,'MONTHLY DATA'!$B110)</f>
        <v>432.5</v>
      </c>
      <c r="CE110" s="154">
        <f t="shared" si="76"/>
        <v>5.8139534883721034E-3</v>
      </c>
      <c r="CF110" s="78">
        <f>AVERAGEIFS('WEEKLY DATA'!CF$11:CF$14576,'WEEKLY DATA'!$A$11:$A$14576,'MONTHLY DATA'!$A110,'WEEKLY DATA'!$B$11:$B$14576,'MONTHLY DATA'!$B110)</f>
        <v>287.5</v>
      </c>
      <c r="CG110" s="78">
        <f>AVERAGEIFS('WEEKLY DATA'!CG$11:CG$14576,'WEEKLY DATA'!$A$11:$A$14576,'MONTHLY DATA'!$A110,'WEEKLY DATA'!$B$11:$B$14576,'MONTHLY DATA'!$B110)</f>
        <v>297.5</v>
      </c>
      <c r="CH110" s="78">
        <f>AVERAGEIFS('WEEKLY DATA'!CH$11:CH$14576,'WEEKLY DATA'!$A$11:$A$14576,'MONTHLY DATA'!$A110,'WEEKLY DATA'!$B$11:$B$14576,'MONTHLY DATA'!$B110)</f>
        <v>292.5</v>
      </c>
      <c r="CI110" s="154">
        <f t="shared" si="77"/>
        <v>4.6511627906976827E-2</v>
      </c>
      <c r="CJ110" s="78">
        <f>AVERAGEIFS('WEEKLY DATA'!CJ$11:CJ$14576,'WEEKLY DATA'!$A$11:$A$14576,'MONTHLY DATA'!$A110,'WEEKLY DATA'!$B$11:$B$14576,'MONTHLY DATA'!$B110)</f>
        <v>278.125</v>
      </c>
      <c r="CK110" s="78">
        <f>AVERAGEIFS('WEEKLY DATA'!CK$11:CK$14576,'WEEKLY DATA'!$A$11:$A$14576,'MONTHLY DATA'!$A110,'WEEKLY DATA'!$B$11:$B$14576,'MONTHLY DATA'!$B110)</f>
        <v>288.125</v>
      </c>
      <c r="CL110" s="78">
        <f>AVERAGEIFS('WEEKLY DATA'!CL$11:CL$14576,'WEEKLY DATA'!$A$11:$A$14576,'MONTHLY DATA'!$A110,'WEEKLY DATA'!$B$11:$B$14576,'MONTHLY DATA'!$B110)</f>
        <v>283.125</v>
      </c>
      <c r="CM110" s="154">
        <f t="shared" si="78"/>
        <v>4.4741697416974091E-2</v>
      </c>
      <c r="CN110" s="78">
        <f>AVERAGEIFS('WEEKLY DATA'!CN$11:CN$14576,'WEEKLY DATA'!$A$11:$A$14576,'MONTHLY DATA'!$A110,'WEEKLY DATA'!$B$11:$B$14576,'MONTHLY DATA'!$B110)</f>
        <v>290.625</v>
      </c>
      <c r="CO110" s="78">
        <f>AVERAGEIFS('WEEKLY DATA'!CO$11:CO$14576,'WEEKLY DATA'!$A$11:$A$14576,'MONTHLY DATA'!$A110,'WEEKLY DATA'!$B$11:$B$14576,'MONTHLY DATA'!$B110)</f>
        <v>300.625</v>
      </c>
      <c r="CP110" s="78">
        <f>AVERAGEIFS('WEEKLY DATA'!CP$11:CP$14576,'WEEKLY DATA'!$A$11:$A$14576,'MONTHLY DATA'!$A110,'WEEKLY DATA'!$B$11:$B$14576,'MONTHLY DATA'!$B110)</f>
        <v>295.625</v>
      </c>
      <c r="CQ110" s="154">
        <f t="shared" si="79"/>
        <v>-7.761310452418102E-2</v>
      </c>
      <c r="CR110" s="78">
        <f>AVERAGEIFS('WEEKLY DATA'!CR$11:CR$14576,'WEEKLY DATA'!$A$11:$A$14576,'MONTHLY DATA'!$A110,'WEEKLY DATA'!$B$11:$B$14576,'MONTHLY DATA'!$B110)</f>
        <v>397.5</v>
      </c>
      <c r="CS110" s="78">
        <f>AVERAGEIFS('WEEKLY DATA'!CS$11:CS$14576,'WEEKLY DATA'!$A$11:$A$14576,'MONTHLY DATA'!$A110,'WEEKLY DATA'!$B$11:$B$14576,'MONTHLY DATA'!$B110)</f>
        <v>407.5</v>
      </c>
      <c r="CT110" s="78">
        <f>AVERAGEIFS('WEEKLY DATA'!CT$11:CT$14576,'WEEKLY DATA'!$A$11:$A$14576,'MONTHLY DATA'!$A110,'WEEKLY DATA'!$B$11:$B$14576,'MONTHLY DATA'!$B110)</f>
        <v>402.5</v>
      </c>
      <c r="CU110" s="154">
        <f t="shared" si="80"/>
        <v>6.2500000000000888E-3</v>
      </c>
      <c r="CV110" s="169">
        <f>AVERAGEIFS('WEEKLY DATA'!CV$11:CV$14576,'WEEKLY DATA'!$A$11:$A$14576,'MONTHLY DATA'!$A110,'WEEKLY DATA'!$B$11:$B$14576,'MONTHLY DATA'!$B110)</f>
        <v>322.5</v>
      </c>
      <c r="CW110" s="78">
        <f>AVERAGEIFS('WEEKLY DATA'!CW$11:CW$14576,'WEEKLY DATA'!$A$11:$A$14576,'MONTHLY DATA'!$A110,'WEEKLY DATA'!$B$11:$B$14576,'MONTHLY DATA'!$B110)</f>
        <v>332.5</v>
      </c>
      <c r="CX110" s="78">
        <f>AVERAGEIFS('WEEKLY DATA'!CX$11:CX$14576,'WEEKLY DATA'!$A$11:$A$14576,'MONTHLY DATA'!$A110,'WEEKLY DATA'!$B$11:$B$14576,'MONTHLY DATA'!$B110)</f>
        <v>327.5</v>
      </c>
      <c r="CY110" s="154">
        <f t="shared" si="81"/>
        <v>4.6325878594249303E-2</v>
      </c>
      <c r="CZ110" s="169">
        <f>AVERAGEIFS('WEEKLY DATA'!CZ$11:CZ$14576,'WEEKLY DATA'!$A$11:$A$14576,'MONTHLY DATA'!$A110,'WEEKLY DATA'!$B$11:$B$14576,'MONTHLY DATA'!$B110)</f>
        <v>311.25</v>
      </c>
      <c r="DA110" s="78">
        <f>AVERAGEIFS('WEEKLY DATA'!DA$11:DA$14576,'WEEKLY DATA'!$A$11:$A$14576,'MONTHLY DATA'!$A110,'WEEKLY DATA'!$B$11:$B$14576,'MONTHLY DATA'!$B110)</f>
        <v>321.25</v>
      </c>
      <c r="DB110" s="78">
        <f>AVERAGEIFS('WEEKLY DATA'!DB$11:DB$14576,'WEEKLY DATA'!$A$11:$A$14576,'MONTHLY DATA'!$A110,'WEEKLY DATA'!$B$11:$B$14576,'MONTHLY DATA'!$B110)</f>
        <v>316.25</v>
      </c>
      <c r="DC110" s="154">
        <f t="shared" si="82"/>
        <v>3.3496732026143894E-2</v>
      </c>
      <c r="DD110" s="78">
        <f>AVERAGEIFS('WEEKLY DATA'!DD$11:DD$14576,'WEEKLY DATA'!$A$11:$A$14576,'MONTHLY DATA'!$A110,'WEEKLY DATA'!$B$11:$B$14576,'MONTHLY DATA'!$B110)</f>
        <v>340.625</v>
      </c>
      <c r="DE110" s="78">
        <f>AVERAGEIFS('WEEKLY DATA'!DE$11:DE$14576,'WEEKLY DATA'!$A$11:$A$14576,'MONTHLY DATA'!$A110,'WEEKLY DATA'!$B$11:$B$14576,'MONTHLY DATA'!$B110)</f>
        <v>350.625</v>
      </c>
      <c r="DF110" s="78">
        <f>AVERAGEIFS('WEEKLY DATA'!DF$11:DF$14576,'WEEKLY DATA'!$A$11:$A$14576,'MONTHLY DATA'!$A110,'WEEKLY DATA'!$B$11:$B$14576,'MONTHLY DATA'!$B110)</f>
        <v>345.625</v>
      </c>
      <c r="DG110" s="154">
        <f t="shared" si="83"/>
        <v>-6.7139001349527661E-2</v>
      </c>
      <c r="DH110" s="78">
        <f>AVERAGEIFS('WEEKLY DATA'!DH$11:DH$14576,'WEEKLY DATA'!$A$11:$A$14576,'MONTHLY DATA'!$A110,'WEEKLY DATA'!$B$11:$B$14576,'MONTHLY DATA'!$B110)</f>
        <v>415</v>
      </c>
      <c r="DI110" s="78">
        <f>AVERAGEIFS('WEEKLY DATA'!DI$11:DI$14576,'WEEKLY DATA'!$A$11:$A$14576,'MONTHLY DATA'!$A110,'WEEKLY DATA'!$B$11:$B$14576,'MONTHLY DATA'!$B110)</f>
        <v>425</v>
      </c>
      <c r="DJ110" s="78">
        <f>AVERAGEIFS('WEEKLY DATA'!DJ$11:DJ$14576,'WEEKLY DATA'!$A$11:$A$14576,'MONTHLY DATA'!$A110,'WEEKLY DATA'!$B$11:$B$14576,'MONTHLY DATA'!$B110)</f>
        <v>420</v>
      </c>
      <c r="DK110" s="154">
        <f t="shared" si="84"/>
        <v>-4.7393364928910442E-3</v>
      </c>
      <c r="DL110" s="169">
        <f>AVERAGEIFS('WEEKLY DATA'!DL$11:DL$14576,'WEEKLY DATA'!$A$11:$A$14576,'MONTHLY DATA'!$A110,'WEEKLY DATA'!$B$11:$B$14576,'MONTHLY DATA'!$B110)</f>
        <v>292.5</v>
      </c>
      <c r="DM110" s="78">
        <f>AVERAGEIFS('WEEKLY DATA'!DM$11:DM$14576,'WEEKLY DATA'!$A$11:$A$14576,'MONTHLY DATA'!$A110,'WEEKLY DATA'!$B$11:$B$14576,'MONTHLY DATA'!$B110)</f>
        <v>302.5</v>
      </c>
      <c r="DN110" s="78">
        <f>AVERAGEIFS('WEEKLY DATA'!DN$11:DN$14576,'WEEKLY DATA'!$A$11:$A$14576,'MONTHLY DATA'!$A110,'WEEKLY DATA'!$B$11:$B$14576,'MONTHLY DATA'!$B110)</f>
        <v>297.5</v>
      </c>
      <c r="DO110" s="154">
        <f t="shared" si="85"/>
        <v>5.1236749116607694E-2</v>
      </c>
      <c r="DP110" s="78">
        <f>AVERAGEIFS('WEEKLY DATA'!DP$11:DP$14576,'WEEKLY DATA'!$A$11:$A$14576,'MONTHLY DATA'!$A110,'WEEKLY DATA'!$B$11:$B$14576,'MONTHLY DATA'!$B110)</f>
        <v>281.25</v>
      </c>
      <c r="DQ110" s="78">
        <f>AVERAGEIFS('WEEKLY DATA'!DQ$11:DQ$14576,'WEEKLY DATA'!$A$11:$A$14576,'MONTHLY DATA'!$A110,'WEEKLY DATA'!$B$11:$B$14576,'MONTHLY DATA'!$B110)</f>
        <v>291.25</v>
      </c>
      <c r="DR110" s="78">
        <f>AVERAGEIFS('WEEKLY DATA'!DR$11:DR$14576,'WEEKLY DATA'!$A$11:$A$14576,'MONTHLY DATA'!$A110,'WEEKLY DATA'!$B$11:$B$14576,'MONTHLY DATA'!$B110)</f>
        <v>286.25</v>
      </c>
      <c r="DS110" s="154">
        <f t="shared" si="86"/>
        <v>3.7137681159420399E-2</v>
      </c>
      <c r="DT110" s="78">
        <f>AVERAGEIFS('WEEKLY DATA'!DT$11:DT$14576,'WEEKLY DATA'!$A$11:$A$14576,'MONTHLY DATA'!$A110,'WEEKLY DATA'!$B$11:$B$14576,'MONTHLY DATA'!$B110)</f>
        <v>350.625</v>
      </c>
      <c r="DU110" s="78">
        <f>AVERAGEIFS('WEEKLY DATA'!DU$11:DU$14576,'WEEKLY DATA'!$A$11:$A$14576,'MONTHLY DATA'!$A110,'WEEKLY DATA'!$B$11:$B$14576,'MONTHLY DATA'!$B110)</f>
        <v>360.625</v>
      </c>
      <c r="DV110" s="78">
        <f>AVERAGEIFS('WEEKLY DATA'!DV$11:DV$14576,'WEEKLY DATA'!$A$11:$A$14576,'MONTHLY DATA'!$A110,'WEEKLY DATA'!$B$11:$B$14576,'MONTHLY DATA'!$B110)</f>
        <v>355.625</v>
      </c>
      <c r="DW110" s="154">
        <f t="shared" si="87"/>
        <v>-6.5374507227332512E-2</v>
      </c>
      <c r="DX110" s="78">
        <f>AVERAGEIFS('WEEKLY DATA'!DX$11:DX$14576,'WEEKLY DATA'!$A$11:$A$14576,'MONTHLY DATA'!$A110,'WEEKLY DATA'!$B$11:$B$14576,'MONTHLY DATA'!$B110)</f>
        <v>425</v>
      </c>
      <c r="DY110" s="78">
        <f>AVERAGEIFS('WEEKLY DATA'!DY$11:DY$14576,'WEEKLY DATA'!$A$11:$A$14576,'MONTHLY DATA'!$A110,'WEEKLY DATA'!$B$11:$B$14576,'MONTHLY DATA'!$B110)</f>
        <v>435</v>
      </c>
      <c r="DZ110" s="78">
        <f>AVERAGEIFS('WEEKLY DATA'!DZ$11:DZ$14576,'WEEKLY DATA'!$A$11:$A$14576,'MONTHLY DATA'!$A110,'WEEKLY DATA'!$B$11:$B$14576,'MONTHLY DATA'!$B110)</f>
        <v>430</v>
      </c>
      <c r="EA110" s="154">
        <f t="shared" si="88"/>
        <v>-4.6296296296296502E-3</v>
      </c>
      <c r="EB110" s="78">
        <f>AVERAGEIFS('WEEKLY DATA'!EB$11:EB$14576,'WEEKLY DATA'!$A$11:$A$14576,'MONTHLY DATA'!$A110,'WEEKLY DATA'!$B$11:$B$14576,'MONTHLY DATA'!$B110)</f>
        <v>277.5</v>
      </c>
      <c r="EC110" s="78">
        <f>AVERAGEIFS('WEEKLY DATA'!EC$11:EC$14576,'WEEKLY DATA'!$A$11:$A$14576,'MONTHLY DATA'!$A110,'WEEKLY DATA'!$B$11:$B$14576,'MONTHLY DATA'!$B110)</f>
        <v>287.5</v>
      </c>
      <c r="ED110" s="78">
        <f>AVERAGEIFS('WEEKLY DATA'!ED$11:ED$14576,'WEEKLY DATA'!$A$11:$A$14576,'MONTHLY DATA'!$A110,'WEEKLY DATA'!$B$11:$B$14576,'MONTHLY DATA'!$B110)</f>
        <v>282.5</v>
      </c>
      <c r="EE110" s="154">
        <f t="shared" si="89"/>
        <v>4.629629629629628E-2</v>
      </c>
      <c r="EF110" s="169">
        <f>AVERAGEIFS('WEEKLY DATA'!EF$11:EF$14576,'WEEKLY DATA'!$A$11:$A$14576,'MONTHLY DATA'!$A110,'WEEKLY DATA'!$B$11:$B$14576,'MONTHLY DATA'!$B110)</f>
        <v>266.25</v>
      </c>
      <c r="EG110" s="78">
        <f>AVERAGEIFS('WEEKLY DATA'!EG$11:EG$14576,'WEEKLY DATA'!$A$11:$A$14576,'MONTHLY DATA'!$A110,'WEEKLY DATA'!$B$11:$B$14576,'MONTHLY DATA'!$B110)</f>
        <v>276.25</v>
      </c>
      <c r="EH110" s="78">
        <f>AVERAGEIFS('WEEKLY DATA'!EH$11:EH$14576,'WEEKLY DATA'!$A$11:$A$14576,'MONTHLY DATA'!$A110,'WEEKLY DATA'!$B$11:$B$14576,'MONTHLY DATA'!$B110)</f>
        <v>271.25</v>
      </c>
      <c r="EI110" s="154">
        <f t="shared" si="90"/>
        <v>3.5305343511450316E-2</v>
      </c>
      <c r="EJ110" s="78">
        <f>AVERAGEIFS('WEEKLY DATA'!EJ$11:EJ$14576,'WEEKLY DATA'!$A$11:$A$14576,'MONTHLY DATA'!$A110,'WEEKLY DATA'!$B$11:$B$14576,'MONTHLY DATA'!$B110)</f>
        <v>370.625</v>
      </c>
      <c r="EK110" s="78">
        <f>AVERAGEIFS('WEEKLY DATA'!EK$11:EK$14576,'WEEKLY DATA'!$A$11:$A$14576,'MONTHLY DATA'!$A110,'WEEKLY DATA'!$B$11:$B$14576,'MONTHLY DATA'!$B110)</f>
        <v>380.625</v>
      </c>
      <c r="EL110" s="78">
        <f>AVERAGEIFS('WEEKLY DATA'!EL$11:EL$14576,'WEEKLY DATA'!$A$11:$A$14576,'MONTHLY DATA'!$A110,'WEEKLY DATA'!$B$11:$B$14576,'MONTHLY DATA'!$B110)</f>
        <v>375.625</v>
      </c>
      <c r="EM110" s="154">
        <f t="shared" si="91"/>
        <v>-6.210986267166041E-2</v>
      </c>
      <c r="EN110" s="78">
        <f>AVERAGEIFS('WEEKLY DATA'!EN$11:EN$14576,'WEEKLY DATA'!$A$11:$A$14576,'MONTHLY DATA'!$A110,'WEEKLY DATA'!$B$11:$B$14576,'MONTHLY DATA'!$B110)</f>
        <v>448.75</v>
      </c>
      <c r="EO110" s="78">
        <f>AVERAGEIFS('WEEKLY DATA'!EO$11:EO$14576,'WEEKLY DATA'!$A$11:$A$14576,'MONTHLY DATA'!$A110,'WEEKLY DATA'!$B$11:$B$14576,'MONTHLY DATA'!$B110)</f>
        <v>458.75</v>
      </c>
      <c r="EP110" s="78">
        <f>AVERAGEIFS('WEEKLY DATA'!EP$11:EP$14576,'WEEKLY DATA'!$A$11:$A$14576,'MONTHLY DATA'!$A110,'WEEKLY DATA'!$B$11:$B$14576,'MONTHLY DATA'!$B110)</f>
        <v>453.75</v>
      </c>
      <c r="EQ110" s="154">
        <f t="shared" si="92"/>
        <v>-2.7472527472527375E-3</v>
      </c>
      <c r="ER110" s="78">
        <f>AVERAGEIFS('WEEKLY DATA'!ER$11:ER$14576,'WEEKLY DATA'!$A$11:$A$14576,'MONTHLY DATA'!$A110,'WEEKLY DATA'!$B$11:$B$14576,'MONTHLY DATA'!$B110)</f>
        <v>265.625</v>
      </c>
      <c r="ES110" s="78">
        <f>AVERAGEIFS('WEEKLY DATA'!ES$11:ES$14576,'WEEKLY DATA'!$A$11:$A$14576,'MONTHLY DATA'!$A110,'WEEKLY DATA'!$B$11:$B$14576,'MONTHLY DATA'!$B110)</f>
        <v>275.625</v>
      </c>
      <c r="ET110" s="78">
        <f>AVERAGEIFS('WEEKLY DATA'!ET$11:ET$14576,'WEEKLY DATA'!$A$11:$A$14576,'MONTHLY DATA'!$A110,'WEEKLY DATA'!$B$11:$B$14576,'MONTHLY DATA'!$B110)</f>
        <v>270.625</v>
      </c>
      <c r="EU110" s="154">
        <f t="shared" si="93"/>
        <v>1.3576779026217123E-2</v>
      </c>
      <c r="EV110" s="78">
        <f>AVERAGEIFS('WEEKLY DATA'!EV$11:EV$14576,'WEEKLY DATA'!$A$11:$A$14576,'MONTHLY DATA'!$A110,'WEEKLY DATA'!$B$11:$B$14576,'MONTHLY DATA'!$B110)</f>
        <v>273.75</v>
      </c>
      <c r="EW110" s="78">
        <f>AVERAGEIFS('WEEKLY DATA'!EW$11:EW$14576,'WEEKLY DATA'!$A$11:$A$14576,'MONTHLY DATA'!$A110,'WEEKLY DATA'!$B$11:$B$14576,'MONTHLY DATA'!$B110)</f>
        <v>283.75</v>
      </c>
      <c r="EX110" s="78">
        <f>AVERAGEIFS('WEEKLY DATA'!EX$11:EX$14576,'WEEKLY DATA'!$A$11:$A$14576,'MONTHLY DATA'!$A110,'WEEKLY DATA'!$B$11:$B$14576,'MONTHLY DATA'!$B110)</f>
        <v>278.75</v>
      </c>
      <c r="EY110" s="154">
        <f t="shared" si="94"/>
        <v>3.0499075785582308E-2</v>
      </c>
      <c r="EZ110" s="78">
        <f>AVERAGEIFS('WEEKLY DATA'!EZ$11:EZ$14576,'WEEKLY DATA'!$A$11:$A$14576,'MONTHLY DATA'!$A110,'WEEKLY DATA'!$B$11:$B$14576,'MONTHLY DATA'!$B110)</f>
        <v>355.625</v>
      </c>
      <c r="FA110" s="78">
        <f>AVERAGEIFS('WEEKLY DATA'!FA$11:FA$14576,'WEEKLY DATA'!$A$11:$A$14576,'MONTHLY DATA'!$A110,'WEEKLY DATA'!$B$11:$B$14576,'MONTHLY DATA'!$B110)</f>
        <v>365.625</v>
      </c>
      <c r="FB110" s="78">
        <f>AVERAGEIFS('WEEKLY DATA'!FB$11:FB$14576,'WEEKLY DATA'!$A$11:$A$14576,'MONTHLY DATA'!$A110,'WEEKLY DATA'!$B$11:$B$14576,'MONTHLY DATA'!$B110)</f>
        <v>360.625</v>
      </c>
      <c r="FC110" s="154">
        <f t="shared" si="95"/>
        <v>-6.4526588845654986E-2</v>
      </c>
      <c r="FD110" s="78">
        <f>AVERAGEIFS('WEEKLY DATA'!FD$11:FD$14576,'WEEKLY DATA'!$A$11:$A$14576,'MONTHLY DATA'!$A110,'WEEKLY DATA'!$B$11:$B$14576,'MONTHLY DATA'!$B110)</f>
        <v>452.5</v>
      </c>
      <c r="FE110" s="78">
        <f>AVERAGEIFS('WEEKLY DATA'!FE$11:FE$14576,'WEEKLY DATA'!$A$11:$A$14576,'MONTHLY DATA'!$A110,'WEEKLY DATA'!$B$11:$B$14576,'MONTHLY DATA'!$B110)</f>
        <v>462.5</v>
      </c>
      <c r="FF110" s="78">
        <f>AVERAGEIFS('WEEKLY DATA'!FF$11:FF$14576,'WEEKLY DATA'!$A$11:$A$14576,'MONTHLY DATA'!$A110,'WEEKLY DATA'!$B$11:$B$14576,'MONTHLY DATA'!$B110)</f>
        <v>457.5</v>
      </c>
      <c r="FG110" s="154">
        <f t="shared" si="96"/>
        <v>-1.0917030567685337E-3</v>
      </c>
      <c r="FH110" s="78">
        <f>AVERAGEIFS('WEEKLY DATA'!FH$11:FH$14576,'WEEKLY DATA'!$A$11:$A$14576,'MONTHLY DATA'!$A110,'WEEKLY DATA'!$B$11:$B$14576,'MONTHLY DATA'!$B110)</f>
        <v>285.625</v>
      </c>
      <c r="FI110" s="78">
        <f>AVERAGEIFS('WEEKLY DATA'!FI$11:FI$14576,'WEEKLY DATA'!$A$11:$A$14576,'MONTHLY DATA'!$A110,'WEEKLY DATA'!$B$11:$B$14576,'MONTHLY DATA'!$B110)</f>
        <v>295.625</v>
      </c>
      <c r="FJ110" s="78">
        <f>AVERAGEIFS('WEEKLY DATA'!FJ$11:FJ$14576,'WEEKLY DATA'!$A$11:$A$14576,'MONTHLY DATA'!$A110,'WEEKLY DATA'!$B$11:$B$14576,'MONTHLY DATA'!$B110)</f>
        <v>290.625</v>
      </c>
      <c r="FK110" s="154">
        <f t="shared" si="97"/>
        <v>2.5132275132275117E-2</v>
      </c>
      <c r="FL110" s="169">
        <f>AVERAGEIFS('WEEKLY DATA'!FL$11:FL$14576,'WEEKLY DATA'!$A$11:$A$14576,'MONTHLY DATA'!$A110,'WEEKLY DATA'!$B$11:$B$14576,'MONTHLY DATA'!$B110)</f>
        <v>295</v>
      </c>
      <c r="FM110" s="78">
        <f>AVERAGEIFS('WEEKLY DATA'!FM$11:FM$14576,'WEEKLY DATA'!$A$11:$A$14576,'MONTHLY DATA'!$A110,'WEEKLY DATA'!$B$11:$B$14576,'MONTHLY DATA'!$B110)</f>
        <v>305</v>
      </c>
      <c r="FN110" s="78">
        <f>AVERAGEIFS('WEEKLY DATA'!FN$11:FN$14576,'WEEKLY DATA'!$A$11:$A$14576,'MONTHLY DATA'!$A110,'WEEKLY DATA'!$B$11:$B$14576,'MONTHLY DATA'!$B110)</f>
        <v>300</v>
      </c>
      <c r="FO110" s="154">
        <f t="shared" si="98"/>
        <v>1.5228426395939021E-2</v>
      </c>
      <c r="FP110" s="78">
        <f>AVERAGEIFS('WEEKLY DATA'!FP$11:FP$14576,'WEEKLY DATA'!$A$11:$A$14576,'MONTHLY DATA'!$A110,'WEEKLY DATA'!$B$11:$B$14576,'MONTHLY DATA'!$B110)</f>
        <v>315</v>
      </c>
      <c r="FQ110" s="78">
        <f>AVERAGEIFS('WEEKLY DATA'!FQ$11:FQ$14576,'WEEKLY DATA'!$A$11:$A$14576,'MONTHLY DATA'!$A110,'WEEKLY DATA'!$B$11:$B$14576,'MONTHLY DATA'!$B110)</f>
        <v>325</v>
      </c>
      <c r="FR110" s="78">
        <f>AVERAGEIFS('WEEKLY DATA'!FR$11:FR$14576,'WEEKLY DATA'!$A$11:$A$14576,'MONTHLY DATA'!$A110,'WEEKLY DATA'!$B$11:$B$14576,'MONTHLY DATA'!$B110)</f>
        <v>320</v>
      </c>
      <c r="FS110" s="154">
        <f t="shared" si="99"/>
        <v>1.5873015873015817E-2</v>
      </c>
      <c r="FT110" s="78">
        <f>AVERAGEIFS('WEEKLY DATA'!FT$11:FT$14576,'WEEKLY DATA'!$A$11:$A$14576,'MONTHLY DATA'!$A110,'WEEKLY DATA'!$B$11:$B$14576,'MONTHLY DATA'!$B110)</f>
        <v>285</v>
      </c>
      <c r="FU110" s="78">
        <f>AVERAGEIFS('WEEKLY DATA'!FU$11:FU$14576,'WEEKLY DATA'!$A$11:$A$14576,'MONTHLY DATA'!$A110,'WEEKLY DATA'!$B$11:$B$14576,'MONTHLY DATA'!$B110)</f>
        <v>295</v>
      </c>
      <c r="FV110" s="78">
        <f>AVERAGEIFS('WEEKLY DATA'!FV$11:FV$14576,'WEEKLY DATA'!$A$11:$A$14576,'MONTHLY DATA'!$A110,'WEEKLY DATA'!$B$11:$B$14576,'MONTHLY DATA'!$B110)</f>
        <v>290</v>
      </c>
      <c r="FW110" s="154">
        <f t="shared" si="100"/>
        <v>2.1126760563380254E-2</v>
      </c>
      <c r="FX110" s="78">
        <f>AVERAGEIFS('WEEKLY DATA'!FX$11:FX$14576,'WEEKLY DATA'!$A$11:$A$14576,'MONTHLY DATA'!$A110,'WEEKLY DATA'!$B$11:$B$14576,'MONTHLY DATA'!$B110)</f>
        <v>186.25</v>
      </c>
      <c r="FY110" s="78">
        <f>AVERAGEIFS('WEEKLY DATA'!FY$11:FY$14576,'WEEKLY DATA'!$A$11:$A$14576,'MONTHLY DATA'!$A110,'WEEKLY DATA'!$B$11:$B$14576,'MONTHLY DATA'!$B110)</f>
        <v>196.25</v>
      </c>
      <c r="FZ110" s="78">
        <f>AVERAGEIFS('WEEKLY DATA'!FZ$11:FZ$14576,'WEEKLY DATA'!$A$11:$A$14576,'MONTHLY DATA'!$A110,'WEEKLY DATA'!$B$11:$B$14576,'MONTHLY DATA'!$B110)</f>
        <v>191.25</v>
      </c>
      <c r="GA110" s="154">
        <f t="shared" si="101"/>
        <v>8.9743589743589647E-2</v>
      </c>
      <c r="GB110" s="78">
        <f>AVERAGEIFS('WEEKLY DATA'!GB$11:GB$14576,'WEEKLY DATA'!$A$11:$A$14576,'MONTHLY DATA'!$A110,'WEEKLY DATA'!$B$11:$B$14576,'MONTHLY DATA'!$B110)</f>
        <v>351.25</v>
      </c>
      <c r="GC110" s="78">
        <f>AVERAGEIFS('WEEKLY DATA'!GC$11:GC$14576,'WEEKLY DATA'!$A$11:$A$14576,'MONTHLY DATA'!$A110,'WEEKLY DATA'!$B$11:$B$14576,'MONTHLY DATA'!$B110)</f>
        <v>361.25</v>
      </c>
      <c r="GD110" s="78">
        <f>AVERAGEIFS('WEEKLY DATA'!GD$11:GD$14576,'WEEKLY DATA'!$A$11:$A$14576,'MONTHLY DATA'!$A110,'WEEKLY DATA'!$B$11:$B$14576,'MONTHLY DATA'!$B110)</f>
        <v>356.25</v>
      </c>
      <c r="GE110" s="154">
        <f t="shared" si="102"/>
        <v>4.014598540145986E-2</v>
      </c>
      <c r="GF110" s="169">
        <f>AVERAGEIFS('WEEKLY DATA'!GF$11:GF$14576,'WEEKLY DATA'!$A$11:$A$14576,'MONTHLY DATA'!$A110,'WEEKLY DATA'!$B$11:$B$14576,'MONTHLY DATA'!$B110)</f>
        <v>348.125</v>
      </c>
      <c r="GG110" s="78">
        <f>AVERAGEIFS('WEEKLY DATA'!GG$11:GG$14576,'WEEKLY DATA'!$A$11:$A$14576,'MONTHLY DATA'!$A110,'WEEKLY DATA'!$B$11:$B$14576,'MONTHLY DATA'!$B110)</f>
        <v>358.125</v>
      </c>
      <c r="GH110" s="78">
        <f>AVERAGEIFS('WEEKLY DATA'!GH$11:GH$14576,'WEEKLY DATA'!$A$11:$A$14576,'MONTHLY DATA'!$A110,'WEEKLY DATA'!$B$11:$B$14576,'MONTHLY DATA'!$B110)</f>
        <v>353.125</v>
      </c>
      <c r="GI110" s="154">
        <f t="shared" si="103"/>
        <v>3.5557184750733217E-2</v>
      </c>
      <c r="GJ110" s="78">
        <f>AVERAGEIFS('WEEKLY DATA'!GJ$11:GJ$14576,'WEEKLY DATA'!$A$11:$A$14576,'MONTHLY DATA'!$A110,'WEEKLY DATA'!$B$11:$B$14576,'MONTHLY DATA'!$B110)</f>
        <v>370.625</v>
      </c>
      <c r="GK110" s="78">
        <f>AVERAGEIFS('WEEKLY DATA'!GK$11:GK$14576,'WEEKLY DATA'!$A$11:$A$14576,'MONTHLY DATA'!$A110,'WEEKLY DATA'!$B$11:$B$14576,'MONTHLY DATA'!$B110)</f>
        <v>380.625</v>
      </c>
      <c r="GL110" s="78">
        <f>AVERAGEIFS('WEEKLY DATA'!GL$11:GL$14576,'WEEKLY DATA'!$A$11:$A$14576,'MONTHLY DATA'!$A110,'WEEKLY DATA'!$B$11:$B$14576,'MONTHLY DATA'!$B110)</f>
        <v>375.625</v>
      </c>
      <c r="GM110" s="154">
        <f t="shared" si="104"/>
        <v>-6.210986267166041E-2</v>
      </c>
      <c r="GN110" s="78">
        <f>AVERAGEIFS('WEEKLY DATA'!GN$11:GN$14576,'WEEKLY DATA'!$A$11:$A$14576,'MONTHLY DATA'!$A110,'WEEKLY DATA'!$B$11:$B$14576,'MONTHLY DATA'!$B110)</f>
        <v>453.75</v>
      </c>
      <c r="GO110" s="78">
        <f>AVERAGEIFS('WEEKLY DATA'!GO$11:GO$14576,'WEEKLY DATA'!$A$11:$A$14576,'MONTHLY DATA'!$A110,'WEEKLY DATA'!$B$11:$B$14576,'MONTHLY DATA'!$B110)</f>
        <v>463.75</v>
      </c>
      <c r="GP110" s="78">
        <f>AVERAGEIFS('WEEKLY DATA'!GP$11:GP$14576,'WEEKLY DATA'!$A$11:$A$14576,'MONTHLY DATA'!$A110,'WEEKLY DATA'!$B$11:$B$14576,'MONTHLY DATA'!$B110)</f>
        <v>458.75</v>
      </c>
      <c r="GQ110" s="154">
        <f t="shared" si="105"/>
        <v>-2.7173913043477826E-3</v>
      </c>
      <c r="GR110" s="78"/>
    </row>
    <row r="111" spans="1:200" ht="15.75" x14ac:dyDescent="0.25">
      <c r="A111">
        <f t="shared" si="55"/>
        <v>5</v>
      </c>
      <c r="B111">
        <f t="shared" si="56"/>
        <v>2018</v>
      </c>
      <c r="C111" s="86">
        <v>43221</v>
      </c>
      <c r="D111" s="78">
        <f>AVERAGEIFS('WEEKLY DATA'!D$11:D$14576,'WEEKLY DATA'!$A$11:$A$14576,'MONTHLY DATA'!$A111,'WEEKLY DATA'!$B$11:$B$14576,'MONTHLY DATA'!$B111)</f>
        <v>395</v>
      </c>
      <c r="E111" s="78">
        <f>AVERAGEIFS('WEEKLY DATA'!E$11:E$14576,'WEEKLY DATA'!$A$11:$A$14576,'MONTHLY DATA'!$A111,'WEEKLY DATA'!$B$11:$B$14576,'MONTHLY DATA'!$B111)</f>
        <v>405</v>
      </c>
      <c r="F111" s="78">
        <f>AVERAGEIFS('WEEKLY DATA'!F$11:F$14576,'WEEKLY DATA'!$A$11:$A$14576,'MONTHLY DATA'!$A111,'WEEKLY DATA'!$B$11:$B$14576,'MONTHLY DATA'!$B111)</f>
        <v>400</v>
      </c>
      <c r="G111" s="154">
        <f t="shared" si="57"/>
        <v>0.10918544194107449</v>
      </c>
      <c r="H111" s="169">
        <f>AVERAGEIFS('WEEKLY DATA'!H$11:H$14576,'WEEKLY DATA'!$A$11:$A$14576,'MONTHLY DATA'!$A111,'WEEKLY DATA'!$B$11:$B$14576,'MONTHLY DATA'!$B111)</f>
        <v>536.875</v>
      </c>
      <c r="I111" s="78">
        <f>AVERAGEIFS('WEEKLY DATA'!I$11:I$14576,'WEEKLY DATA'!$A$11:$A$14576,'MONTHLY DATA'!$A111,'WEEKLY DATA'!$B$11:$B$14576,'MONTHLY DATA'!$B111)</f>
        <v>546.875</v>
      </c>
      <c r="J111" s="78">
        <f>AVERAGEIFS('WEEKLY DATA'!J$11:J$14576,'WEEKLY DATA'!$A$11:$A$14576,'MONTHLY DATA'!$A111,'WEEKLY DATA'!$B$11:$B$14576,'MONTHLY DATA'!$B111)</f>
        <v>541.875</v>
      </c>
      <c r="K111" s="154">
        <f t="shared" si="58"/>
        <v>8.6466165413533913E-2</v>
      </c>
      <c r="L111" s="169">
        <f>AVERAGEIFS('WEEKLY DATA'!L$11:L$14576,'WEEKLY DATA'!$A$11:$A$14576,'MONTHLY DATA'!$A111,'WEEKLY DATA'!$B$11:$B$14576,'MONTHLY DATA'!$B111)</f>
        <v>456.25</v>
      </c>
      <c r="M111" s="78">
        <f>AVERAGEIFS('WEEKLY DATA'!M$11:M$14576,'WEEKLY DATA'!$A$11:$A$14576,'MONTHLY DATA'!$A111,'WEEKLY DATA'!$B$11:$B$14576,'MONTHLY DATA'!$B111)</f>
        <v>466.25</v>
      </c>
      <c r="N111" s="78">
        <f>AVERAGEIFS('WEEKLY DATA'!N$11:N$14576,'WEEKLY DATA'!$A$11:$A$14576,'MONTHLY DATA'!$A111,'WEEKLY DATA'!$B$11:$B$14576,'MONTHLY DATA'!$B111)</f>
        <v>461.25</v>
      </c>
      <c r="O111" s="154">
        <f t="shared" si="59"/>
        <v>6.956521739130439E-2</v>
      </c>
      <c r="P111" s="169">
        <f>AVERAGEIFS('WEEKLY DATA'!P$11:P$14576,'WEEKLY DATA'!$A$11:$A$14576,'MONTHLY DATA'!$A111,'WEEKLY DATA'!$B$11:$B$14576,'MONTHLY DATA'!$B111)</f>
        <v>413.75</v>
      </c>
      <c r="Q111" s="78">
        <f>AVERAGEIFS('WEEKLY DATA'!Q$11:Q$14576,'WEEKLY DATA'!$A$11:$A$14576,'MONTHLY DATA'!$A111,'WEEKLY DATA'!$B$11:$B$14576,'MONTHLY DATA'!$B111)</f>
        <v>423.75</v>
      </c>
      <c r="R111" s="78">
        <f>AVERAGEIFS('WEEKLY DATA'!R$11:R$14576,'WEEKLY DATA'!$A$11:$A$14576,'MONTHLY DATA'!$A111,'WEEKLY DATA'!$B$11:$B$14576,'MONTHLY DATA'!$B111)</f>
        <v>418.75</v>
      </c>
      <c r="S111" s="154">
        <f t="shared" si="60"/>
        <v>7.0287539936102261E-2</v>
      </c>
      <c r="T111" s="169">
        <f>AVERAGEIFS('WEEKLY DATA'!T$11:T$14576,'WEEKLY DATA'!$A$11:$A$14576,'MONTHLY DATA'!$A111,'WEEKLY DATA'!$B$11:$B$14576,'MONTHLY DATA'!$B111)</f>
        <v>388.75</v>
      </c>
      <c r="U111" s="78">
        <f>AVERAGEIFS('WEEKLY DATA'!U$11:U$14576,'WEEKLY DATA'!$A$11:$A$14576,'MONTHLY DATA'!$A111,'WEEKLY DATA'!$B$11:$B$14576,'MONTHLY DATA'!$B111)</f>
        <v>398.75</v>
      </c>
      <c r="V111" s="78">
        <f>AVERAGEIFS('WEEKLY DATA'!V$11:V$14576,'WEEKLY DATA'!$A$11:$A$14576,'MONTHLY DATA'!$A111,'WEEKLY DATA'!$B$11:$B$14576,'MONTHLY DATA'!$B111)</f>
        <v>393.75</v>
      </c>
      <c r="W111" s="154">
        <f t="shared" si="61"/>
        <v>0.10526315789473695</v>
      </c>
      <c r="X111" s="169">
        <f>AVERAGEIFS('WEEKLY DATA'!X$11:X$14576,'WEEKLY DATA'!$A$11:$A$14576,'MONTHLY DATA'!$A111,'WEEKLY DATA'!$B$11:$B$14576,'MONTHLY DATA'!$B111)</f>
        <v>386.875</v>
      </c>
      <c r="Y111" s="78">
        <f>AVERAGEIFS('WEEKLY DATA'!Y$11:Y$14576,'WEEKLY DATA'!$A$11:$A$14576,'MONTHLY DATA'!$A111,'WEEKLY DATA'!$B$11:$B$14576,'MONTHLY DATA'!$B111)</f>
        <v>396.875</v>
      </c>
      <c r="Z111" s="78">
        <f>AVERAGEIFS('WEEKLY DATA'!Z$11:Z$14576,'WEEKLY DATA'!$A$11:$A$14576,'MONTHLY DATA'!$A111,'WEEKLY DATA'!$B$11:$B$14576,'MONTHLY DATA'!$B111)</f>
        <v>391.875</v>
      </c>
      <c r="AA111" s="154">
        <f t="shared" si="62"/>
        <v>0.12365591397849451</v>
      </c>
      <c r="AB111" s="169">
        <f>AVERAGEIFS('WEEKLY DATA'!AB$11:AB$14576,'WEEKLY DATA'!$A$11:$A$14576,'MONTHLY DATA'!$A111,'WEEKLY DATA'!$B$11:$B$14576,'MONTHLY DATA'!$B111)</f>
        <v>396.25</v>
      </c>
      <c r="AC111" s="78">
        <f>AVERAGEIFS('WEEKLY DATA'!AC$11:AC$14576,'WEEKLY DATA'!$A$11:$A$14576,'MONTHLY DATA'!$A111,'WEEKLY DATA'!$B$11:$B$14576,'MONTHLY DATA'!$B111)</f>
        <v>406.25</v>
      </c>
      <c r="AD111" s="78">
        <f>AVERAGEIFS('WEEKLY DATA'!AD$11:AD$14576,'WEEKLY DATA'!$A$11:$A$14576,'MONTHLY DATA'!$A111,'WEEKLY DATA'!$B$11:$B$14576,'MONTHLY DATA'!$B111)</f>
        <v>401.25</v>
      </c>
      <c r="AE111" s="154">
        <f t="shared" si="63"/>
        <v>8.0808080808080884E-2</v>
      </c>
      <c r="AF111" s="169">
        <f>AVERAGEIFS('WEEKLY DATA'!AF$11:AF$14576,'WEEKLY DATA'!$A$11:$A$14576,'MONTHLY DATA'!$A111,'WEEKLY DATA'!$B$11:$B$14576,'MONTHLY DATA'!$B111)</f>
        <v>375.625</v>
      </c>
      <c r="AG111" s="78">
        <f>AVERAGEIFS('WEEKLY DATA'!AG$11:AG$14576,'WEEKLY DATA'!$A$11:$A$14576,'MONTHLY DATA'!$A111,'WEEKLY DATA'!$B$11:$B$14576,'MONTHLY DATA'!$B111)</f>
        <v>385.625</v>
      </c>
      <c r="AH111" s="78">
        <f>AVERAGEIFS('WEEKLY DATA'!AH$11:AH$14576,'WEEKLY DATA'!$A$11:$A$14576,'MONTHLY DATA'!$A111,'WEEKLY DATA'!$B$11:$B$14576,'MONTHLY DATA'!$B111)</f>
        <v>380.625</v>
      </c>
      <c r="AI111" s="154">
        <f t="shared" si="64"/>
        <v>9.5323741007194318E-2</v>
      </c>
      <c r="AJ111" s="169">
        <f>AVERAGEIFS('WEEKLY DATA'!AJ$11:AJ$14576,'WEEKLY DATA'!$A$11:$A$14576,'MONTHLY DATA'!$A111,'WEEKLY DATA'!$B$11:$B$14576,'MONTHLY DATA'!$B111)</f>
        <v>376.875</v>
      </c>
      <c r="AK111" s="78">
        <f>AVERAGEIFS('WEEKLY DATA'!AK$11:AK$14576,'WEEKLY DATA'!$A$11:$A$14576,'MONTHLY DATA'!$A111,'WEEKLY DATA'!$B$11:$B$14576,'MONTHLY DATA'!$B111)</f>
        <v>386.875</v>
      </c>
      <c r="AL111" s="78">
        <f>AVERAGEIFS('WEEKLY DATA'!AL$11:AL$14576,'WEEKLY DATA'!$A$11:$A$14576,'MONTHLY DATA'!$A111,'WEEKLY DATA'!$B$11:$B$14576,'MONTHLY DATA'!$B111)</f>
        <v>381.875</v>
      </c>
      <c r="AM111" s="154">
        <f t="shared" si="65"/>
        <v>8.3333333333333259E-2</v>
      </c>
      <c r="AN111" s="169">
        <f>AVERAGEIFS('WEEKLY DATA'!AN$11:AN$14576,'WEEKLY DATA'!$A$11:$A$14576,'MONTHLY DATA'!$A111,'WEEKLY DATA'!$B$11:$B$14576,'MONTHLY DATA'!$B111)</f>
        <v>372.5</v>
      </c>
      <c r="AO111" s="78">
        <f>AVERAGEIFS('WEEKLY DATA'!AO$11:AO$14576,'WEEKLY DATA'!$A$11:$A$14576,'MONTHLY DATA'!$A111,'WEEKLY DATA'!$B$11:$B$14576,'MONTHLY DATA'!$B111)</f>
        <v>382.5</v>
      </c>
      <c r="AP111" s="78">
        <f>AVERAGEIFS('WEEKLY DATA'!AP$11:AP$14576,'WEEKLY DATA'!$A$11:$A$14576,'MONTHLY DATA'!$A111,'WEEKLY DATA'!$B$11:$B$14576,'MONTHLY DATA'!$B111)</f>
        <v>377.5</v>
      </c>
      <c r="AQ111" s="154">
        <f t="shared" si="66"/>
        <v>8.6330935251798468E-2</v>
      </c>
      <c r="AR111" s="169">
        <f>AVERAGEIFS('WEEKLY DATA'!AR$11:AR$14576,'WEEKLY DATA'!$A$11:$A$14576,'MONTHLY DATA'!$A111,'WEEKLY DATA'!$B$11:$B$14576,'MONTHLY DATA'!$B111)</f>
        <v>401.25</v>
      </c>
      <c r="AS111" s="78">
        <f>AVERAGEIFS('WEEKLY DATA'!AS$11:AS$14576,'WEEKLY DATA'!$A$11:$A$14576,'MONTHLY DATA'!$A111,'WEEKLY DATA'!$B$11:$B$14576,'MONTHLY DATA'!$B111)</f>
        <v>411.25</v>
      </c>
      <c r="AT111" s="78">
        <f>AVERAGEIFS('WEEKLY DATA'!AT$11:AT$14576,'WEEKLY DATA'!$A$11:$A$14576,'MONTHLY DATA'!$A111,'WEEKLY DATA'!$B$11:$B$14576,'MONTHLY DATA'!$B111)</f>
        <v>406.25</v>
      </c>
      <c r="AU111" s="154">
        <f t="shared" si="67"/>
        <v>7.9734219269103068E-2</v>
      </c>
      <c r="AV111" s="169">
        <f>AVERAGEIFS('WEEKLY DATA'!AV$11:AV$14576,'WEEKLY DATA'!$A$11:$A$14576,'MONTHLY DATA'!$A111,'WEEKLY DATA'!$B$11:$B$14576,'MONTHLY DATA'!$B111)</f>
        <v>379.375</v>
      </c>
      <c r="AW111" s="78">
        <f>AVERAGEIFS('WEEKLY DATA'!AW$11:AW$14576,'WEEKLY DATA'!$A$11:$A$14576,'MONTHLY DATA'!$A111,'WEEKLY DATA'!$B$11:$B$14576,'MONTHLY DATA'!$B111)</f>
        <v>389.375</v>
      </c>
      <c r="AX111" s="78">
        <f>AVERAGEIFS('WEEKLY DATA'!AX$11:AX$14576,'WEEKLY DATA'!$A$11:$A$14576,'MONTHLY DATA'!$A111,'WEEKLY DATA'!$B$11:$B$14576,'MONTHLY DATA'!$B111)</f>
        <v>384.375</v>
      </c>
      <c r="AY111" s="154">
        <f t="shared" si="68"/>
        <v>6.956521739130439E-2</v>
      </c>
      <c r="AZ111" s="169">
        <f>AVERAGEIFS('WEEKLY DATA'!AZ$11:AZ$14576,'WEEKLY DATA'!$A$11:$A$14576,'MONTHLY DATA'!$A111,'WEEKLY DATA'!$B$11:$B$14576,'MONTHLY DATA'!$B111)</f>
        <v>316.25</v>
      </c>
      <c r="BA111" s="78">
        <f>AVERAGEIFS('WEEKLY DATA'!BA$11:BA$14576,'WEEKLY DATA'!$A$11:$A$14576,'MONTHLY DATA'!$A111,'WEEKLY DATA'!$B$11:$B$14576,'MONTHLY DATA'!$B111)</f>
        <v>326.25</v>
      </c>
      <c r="BB111" s="78">
        <f>AVERAGEIFS('WEEKLY DATA'!BB$11:BB$14576,'WEEKLY DATA'!$A$11:$A$14576,'MONTHLY DATA'!$A111,'WEEKLY DATA'!$B$11:$B$14576,'MONTHLY DATA'!$B111)</f>
        <v>321.25</v>
      </c>
      <c r="BC111" s="154">
        <f t="shared" si="69"/>
        <v>0.11739130434782608</v>
      </c>
      <c r="BD111" s="169">
        <f>AVERAGEIFS('WEEKLY DATA'!BD$11:BD$14576,'WEEKLY DATA'!$A$11:$A$14576,'MONTHLY DATA'!$A111,'WEEKLY DATA'!$B$11:$B$14576,'MONTHLY DATA'!$B111)</f>
        <v>317.5</v>
      </c>
      <c r="BE111" s="78">
        <f>AVERAGEIFS('WEEKLY DATA'!BE$11:BE$14576,'WEEKLY DATA'!$A$11:$A$14576,'MONTHLY DATA'!$A111,'WEEKLY DATA'!$B$11:$B$14576,'MONTHLY DATA'!$B111)</f>
        <v>327.5</v>
      </c>
      <c r="BF111" s="78">
        <f>AVERAGEIFS('WEEKLY DATA'!BF$11:BF$14576,'WEEKLY DATA'!$A$11:$A$14576,'MONTHLY DATA'!$A111,'WEEKLY DATA'!$B$11:$B$14576,'MONTHLY DATA'!$B111)</f>
        <v>322.5</v>
      </c>
      <c r="BG111" s="154">
        <f t="shared" si="70"/>
        <v>0.12173913043478257</v>
      </c>
      <c r="BH111" s="169">
        <f>AVERAGEIFS('WEEKLY DATA'!BH$11:BH$14576,'WEEKLY DATA'!$A$11:$A$14576,'MONTHLY DATA'!$A111,'WEEKLY DATA'!$B$11:$B$14576,'MONTHLY DATA'!$B111)</f>
        <v>333.75</v>
      </c>
      <c r="BI111" s="78">
        <f>AVERAGEIFS('WEEKLY DATA'!BI$11:BI$14576,'WEEKLY DATA'!$A$11:$A$14576,'MONTHLY DATA'!$A111,'WEEKLY DATA'!$B$11:$B$14576,'MONTHLY DATA'!$B111)</f>
        <v>343.75</v>
      </c>
      <c r="BJ111" s="78">
        <f>AVERAGEIFS('WEEKLY DATA'!BJ$11:BJ$14576,'WEEKLY DATA'!$A$11:$A$14576,'MONTHLY DATA'!$A111,'WEEKLY DATA'!$B$11:$B$14576,'MONTHLY DATA'!$B111)</f>
        <v>338.75</v>
      </c>
      <c r="BK111" s="154">
        <f t="shared" si="71"/>
        <v>0.10838445807770958</v>
      </c>
      <c r="BL111" s="169">
        <f>AVERAGEIFS('WEEKLY DATA'!BL$11:BL$14576,'WEEKLY DATA'!$A$11:$A$14576,'MONTHLY DATA'!$A111,'WEEKLY DATA'!$B$11:$B$14576,'MONTHLY DATA'!$B111)</f>
        <v>332.5</v>
      </c>
      <c r="BM111" s="78">
        <f>AVERAGEIFS('WEEKLY DATA'!BM$11:BM$14576,'WEEKLY DATA'!$A$11:$A$14576,'MONTHLY DATA'!$A111,'WEEKLY DATA'!$B$11:$B$14576,'MONTHLY DATA'!$B111)</f>
        <v>342.5</v>
      </c>
      <c r="BN111" s="78">
        <f>AVERAGEIFS('WEEKLY DATA'!BN$11:BN$14576,'WEEKLY DATA'!$A$11:$A$14576,'MONTHLY DATA'!$A111,'WEEKLY DATA'!$B$11:$B$14576,'MONTHLY DATA'!$B111)</f>
        <v>337.5</v>
      </c>
      <c r="BO111" s="154">
        <f t="shared" si="72"/>
        <v>0.11570247933884303</v>
      </c>
      <c r="BP111" s="78">
        <f>AVERAGEIFS('WEEKLY DATA'!BP$11:BP$14576,'WEEKLY DATA'!$A$11:$A$14576,'MONTHLY DATA'!$A111,'WEEKLY DATA'!$B$11:$B$14576,'MONTHLY DATA'!$B111)</f>
        <v>366.25</v>
      </c>
      <c r="BQ111" s="78">
        <f>AVERAGEIFS('WEEKLY DATA'!BQ$11:BQ$14576,'WEEKLY DATA'!$A$11:$A$14576,'MONTHLY DATA'!$A111,'WEEKLY DATA'!$B$11:$B$14576,'MONTHLY DATA'!$B111)</f>
        <v>376.25</v>
      </c>
      <c r="BR111" s="78">
        <f>AVERAGEIFS('WEEKLY DATA'!BR$11:BR$14576,'WEEKLY DATA'!$A$11:$A$14576,'MONTHLY DATA'!$A111,'WEEKLY DATA'!$B$11:$B$14576,'MONTHLY DATA'!$B111)</f>
        <v>371.25</v>
      </c>
      <c r="BS111" s="154">
        <f t="shared" si="73"/>
        <v>0.11028037383177569</v>
      </c>
      <c r="BT111" s="78">
        <f>AVERAGEIFS('WEEKLY DATA'!BT$11:BT$14576,'WEEKLY DATA'!$A$11:$A$14576,'MONTHLY DATA'!$A111,'WEEKLY DATA'!$B$11:$B$14576,'MONTHLY DATA'!$B111)</f>
        <v>365</v>
      </c>
      <c r="BU111" s="78">
        <f>AVERAGEIFS('WEEKLY DATA'!BU$11:BU$14576,'WEEKLY DATA'!$A$11:$A$14576,'MONTHLY DATA'!$A111,'WEEKLY DATA'!$B$11:$B$14576,'MONTHLY DATA'!$B111)</f>
        <v>375</v>
      </c>
      <c r="BV111" s="78">
        <f>AVERAGEIFS('WEEKLY DATA'!BV$11:BV$14576,'WEEKLY DATA'!$A$11:$A$14576,'MONTHLY DATA'!$A111,'WEEKLY DATA'!$B$11:$B$14576,'MONTHLY DATA'!$B111)</f>
        <v>370</v>
      </c>
      <c r="BW111" s="154">
        <f t="shared" si="74"/>
        <v>0.11278195488721798</v>
      </c>
      <c r="BX111" s="78">
        <f>AVERAGEIFS('WEEKLY DATA'!BX$11:BX$14576,'WEEKLY DATA'!$A$11:$A$14576,'MONTHLY DATA'!$A111,'WEEKLY DATA'!$B$11:$B$14576,'MONTHLY DATA'!$B111)</f>
        <v>383.75</v>
      </c>
      <c r="BY111" s="78">
        <f>AVERAGEIFS('WEEKLY DATA'!BY$11:BY$14576,'WEEKLY DATA'!$A$11:$A$14576,'MONTHLY DATA'!$A111,'WEEKLY DATA'!$B$11:$B$14576,'MONTHLY DATA'!$B111)</f>
        <v>393.75</v>
      </c>
      <c r="BZ111" s="78">
        <f>AVERAGEIFS('WEEKLY DATA'!BZ$11:BZ$14576,'WEEKLY DATA'!$A$11:$A$14576,'MONTHLY DATA'!$A111,'WEEKLY DATA'!$B$11:$B$14576,'MONTHLY DATA'!$B111)</f>
        <v>388.75</v>
      </c>
      <c r="CA111" s="154">
        <f t="shared" si="75"/>
        <v>9.3145869947276028E-2</v>
      </c>
      <c r="CB111" s="78">
        <f>AVERAGEIFS('WEEKLY DATA'!CB$11:CB$14576,'WEEKLY DATA'!$A$11:$A$14576,'MONTHLY DATA'!$A111,'WEEKLY DATA'!$B$11:$B$14576,'MONTHLY DATA'!$B111)</f>
        <v>444.375</v>
      </c>
      <c r="CC111" s="78">
        <f>AVERAGEIFS('WEEKLY DATA'!CC$11:CC$14576,'WEEKLY DATA'!$A$11:$A$14576,'MONTHLY DATA'!$A111,'WEEKLY DATA'!$B$11:$B$14576,'MONTHLY DATA'!$B111)</f>
        <v>454.375</v>
      </c>
      <c r="CD111" s="78">
        <f>AVERAGEIFS('WEEKLY DATA'!CD$11:CD$14576,'WEEKLY DATA'!$A$11:$A$14576,'MONTHLY DATA'!$A111,'WEEKLY DATA'!$B$11:$B$14576,'MONTHLY DATA'!$B111)</f>
        <v>449.375</v>
      </c>
      <c r="CE111" s="154">
        <f t="shared" si="76"/>
        <v>3.9017341040462394E-2</v>
      </c>
      <c r="CF111" s="78">
        <f>AVERAGEIFS('WEEKLY DATA'!CF$11:CF$14576,'WEEKLY DATA'!$A$11:$A$14576,'MONTHLY DATA'!$A111,'WEEKLY DATA'!$B$11:$B$14576,'MONTHLY DATA'!$B111)</f>
        <v>312.5</v>
      </c>
      <c r="CG111" s="78">
        <f>AVERAGEIFS('WEEKLY DATA'!CG$11:CG$14576,'WEEKLY DATA'!$A$11:$A$14576,'MONTHLY DATA'!$A111,'WEEKLY DATA'!$B$11:$B$14576,'MONTHLY DATA'!$B111)</f>
        <v>322.5</v>
      </c>
      <c r="CH111" s="78">
        <f>AVERAGEIFS('WEEKLY DATA'!CH$11:CH$14576,'WEEKLY DATA'!$A$11:$A$14576,'MONTHLY DATA'!$A111,'WEEKLY DATA'!$B$11:$B$14576,'MONTHLY DATA'!$B111)</f>
        <v>317.5</v>
      </c>
      <c r="CI111" s="154">
        <f t="shared" si="77"/>
        <v>8.5470085470085388E-2</v>
      </c>
      <c r="CJ111" s="78">
        <f>AVERAGEIFS('WEEKLY DATA'!CJ$11:CJ$14576,'WEEKLY DATA'!$A$11:$A$14576,'MONTHLY DATA'!$A111,'WEEKLY DATA'!$B$11:$B$14576,'MONTHLY DATA'!$B111)</f>
        <v>308.75</v>
      </c>
      <c r="CK111" s="78">
        <f>AVERAGEIFS('WEEKLY DATA'!CK$11:CK$14576,'WEEKLY DATA'!$A$11:$A$14576,'MONTHLY DATA'!$A111,'WEEKLY DATA'!$B$11:$B$14576,'MONTHLY DATA'!$B111)</f>
        <v>318.75</v>
      </c>
      <c r="CL111" s="78">
        <f>AVERAGEIFS('WEEKLY DATA'!CL$11:CL$14576,'WEEKLY DATA'!$A$11:$A$14576,'MONTHLY DATA'!$A111,'WEEKLY DATA'!$B$11:$B$14576,'MONTHLY DATA'!$B111)</f>
        <v>313.75</v>
      </c>
      <c r="CM111" s="154">
        <f t="shared" si="78"/>
        <v>0.10816777041942616</v>
      </c>
      <c r="CN111" s="78">
        <f>AVERAGEIFS('WEEKLY DATA'!CN$11:CN$14576,'WEEKLY DATA'!$A$11:$A$14576,'MONTHLY DATA'!$A111,'WEEKLY DATA'!$B$11:$B$14576,'MONTHLY DATA'!$B111)</f>
        <v>332.5</v>
      </c>
      <c r="CO111" s="78">
        <f>AVERAGEIFS('WEEKLY DATA'!CO$11:CO$14576,'WEEKLY DATA'!$A$11:$A$14576,'MONTHLY DATA'!$A111,'WEEKLY DATA'!$B$11:$B$14576,'MONTHLY DATA'!$B111)</f>
        <v>342.5</v>
      </c>
      <c r="CP111" s="78">
        <f>AVERAGEIFS('WEEKLY DATA'!CP$11:CP$14576,'WEEKLY DATA'!$A$11:$A$14576,'MONTHLY DATA'!$A111,'WEEKLY DATA'!$B$11:$B$14576,'MONTHLY DATA'!$B111)</f>
        <v>337.5</v>
      </c>
      <c r="CQ111" s="154">
        <f t="shared" si="79"/>
        <v>0.14164904862579286</v>
      </c>
      <c r="CR111" s="78">
        <f>AVERAGEIFS('WEEKLY DATA'!CR$11:CR$14576,'WEEKLY DATA'!$A$11:$A$14576,'MONTHLY DATA'!$A111,'WEEKLY DATA'!$B$11:$B$14576,'MONTHLY DATA'!$B111)</f>
        <v>414.375</v>
      </c>
      <c r="CS111" s="78">
        <f>AVERAGEIFS('WEEKLY DATA'!CS$11:CS$14576,'WEEKLY DATA'!$A$11:$A$14576,'MONTHLY DATA'!$A111,'WEEKLY DATA'!$B$11:$B$14576,'MONTHLY DATA'!$B111)</f>
        <v>424.375</v>
      </c>
      <c r="CT111" s="78">
        <f>AVERAGEIFS('WEEKLY DATA'!CT$11:CT$14576,'WEEKLY DATA'!$A$11:$A$14576,'MONTHLY DATA'!$A111,'WEEKLY DATA'!$B$11:$B$14576,'MONTHLY DATA'!$B111)</f>
        <v>419.375</v>
      </c>
      <c r="CU111" s="154">
        <f t="shared" si="80"/>
        <v>4.1925465838509313E-2</v>
      </c>
      <c r="CV111" s="169">
        <f>AVERAGEIFS('WEEKLY DATA'!CV$11:CV$14576,'WEEKLY DATA'!$A$11:$A$14576,'MONTHLY DATA'!$A111,'WEEKLY DATA'!$B$11:$B$14576,'MONTHLY DATA'!$B111)</f>
        <v>347.5</v>
      </c>
      <c r="CW111" s="78">
        <f>AVERAGEIFS('WEEKLY DATA'!CW$11:CW$14576,'WEEKLY DATA'!$A$11:$A$14576,'MONTHLY DATA'!$A111,'WEEKLY DATA'!$B$11:$B$14576,'MONTHLY DATA'!$B111)</f>
        <v>357.5</v>
      </c>
      <c r="CX111" s="78">
        <f>AVERAGEIFS('WEEKLY DATA'!CX$11:CX$14576,'WEEKLY DATA'!$A$11:$A$14576,'MONTHLY DATA'!$A111,'WEEKLY DATA'!$B$11:$B$14576,'MONTHLY DATA'!$B111)</f>
        <v>352.5</v>
      </c>
      <c r="CY111" s="154">
        <f t="shared" si="81"/>
        <v>7.6335877862595325E-2</v>
      </c>
      <c r="CZ111" s="169">
        <f>AVERAGEIFS('WEEKLY DATA'!CZ$11:CZ$14576,'WEEKLY DATA'!$A$11:$A$14576,'MONTHLY DATA'!$A111,'WEEKLY DATA'!$B$11:$B$14576,'MONTHLY DATA'!$B111)</f>
        <v>343.75</v>
      </c>
      <c r="DA111" s="78">
        <f>AVERAGEIFS('WEEKLY DATA'!DA$11:DA$14576,'WEEKLY DATA'!$A$11:$A$14576,'MONTHLY DATA'!$A111,'WEEKLY DATA'!$B$11:$B$14576,'MONTHLY DATA'!$B111)</f>
        <v>353.75</v>
      </c>
      <c r="DB111" s="78">
        <f>AVERAGEIFS('WEEKLY DATA'!DB$11:DB$14576,'WEEKLY DATA'!$A$11:$A$14576,'MONTHLY DATA'!$A111,'WEEKLY DATA'!$B$11:$B$14576,'MONTHLY DATA'!$B111)</f>
        <v>348.75</v>
      </c>
      <c r="DC111" s="154">
        <f t="shared" si="82"/>
        <v>0.1027667984189724</v>
      </c>
      <c r="DD111" s="78">
        <f>AVERAGEIFS('WEEKLY DATA'!DD$11:DD$14576,'WEEKLY DATA'!$A$11:$A$14576,'MONTHLY DATA'!$A111,'WEEKLY DATA'!$B$11:$B$14576,'MONTHLY DATA'!$B111)</f>
        <v>373.75</v>
      </c>
      <c r="DE111" s="78">
        <f>AVERAGEIFS('WEEKLY DATA'!DE$11:DE$14576,'WEEKLY DATA'!$A$11:$A$14576,'MONTHLY DATA'!$A111,'WEEKLY DATA'!$B$11:$B$14576,'MONTHLY DATA'!$B111)</f>
        <v>383.75</v>
      </c>
      <c r="DF111" s="78">
        <f>AVERAGEIFS('WEEKLY DATA'!DF$11:DF$14576,'WEEKLY DATA'!$A$11:$A$14576,'MONTHLY DATA'!$A111,'WEEKLY DATA'!$B$11:$B$14576,'MONTHLY DATA'!$B111)</f>
        <v>378.75</v>
      </c>
      <c r="DG111" s="154">
        <f t="shared" si="83"/>
        <v>9.5840867992766698E-2</v>
      </c>
      <c r="DH111" s="78">
        <f>AVERAGEIFS('WEEKLY DATA'!DH$11:DH$14576,'WEEKLY DATA'!$A$11:$A$14576,'MONTHLY DATA'!$A111,'WEEKLY DATA'!$B$11:$B$14576,'MONTHLY DATA'!$B111)</f>
        <v>429.375</v>
      </c>
      <c r="DI111" s="78">
        <f>AVERAGEIFS('WEEKLY DATA'!DI$11:DI$14576,'WEEKLY DATA'!$A$11:$A$14576,'MONTHLY DATA'!$A111,'WEEKLY DATA'!$B$11:$B$14576,'MONTHLY DATA'!$B111)</f>
        <v>439.375</v>
      </c>
      <c r="DJ111" s="78">
        <f>AVERAGEIFS('WEEKLY DATA'!DJ$11:DJ$14576,'WEEKLY DATA'!$A$11:$A$14576,'MONTHLY DATA'!$A111,'WEEKLY DATA'!$B$11:$B$14576,'MONTHLY DATA'!$B111)</f>
        <v>434.375</v>
      </c>
      <c r="DK111" s="154">
        <f t="shared" si="84"/>
        <v>3.4226190476190466E-2</v>
      </c>
      <c r="DL111" s="169">
        <f>AVERAGEIFS('WEEKLY DATA'!DL$11:DL$14576,'WEEKLY DATA'!$A$11:$A$14576,'MONTHLY DATA'!$A111,'WEEKLY DATA'!$B$11:$B$14576,'MONTHLY DATA'!$B111)</f>
        <v>317.5</v>
      </c>
      <c r="DM111" s="78">
        <f>AVERAGEIFS('WEEKLY DATA'!DM$11:DM$14576,'WEEKLY DATA'!$A$11:$A$14576,'MONTHLY DATA'!$A111,'WEEKLY DATA'!$B$11:$B$14576,'MONTHLY DATA'!$B111)</f>
        <v>327.5</v>
      </c>
      <c r="DN111" s="78">
        <f>AVERAGEIFS('WEEKLY DATA'!DN$11:DN$14576,'WEEKLY DATA'!$A$11:$A$14576,'MONTHLY DATA'!$A111,'WEEKLY DATA'!$B$11:$B$14576,'MONTHLY DATA'!$B111)</f>
        <v>322.5</v>
      </c>
      <c r="DO111" s="154">
        <f t="shared" si="85"/>
        <v>8.4033613445378075E-2</v>
      </c>
      <c r="DP111" s="78">
        <f>AVERAGEIFS('WEEKLY DATA'!DP$11:DP$14576,'WEEKLY DATA'!$A$11:$A$14576,'MONTHLY DATA'!$A111,'WEEKLY DATA'!$B$11:$B$14576,'MONTHLY DATA'!$B111)</f>
        <v>313.75</v>
      </c>
      <c r="DQ111" s="78">
        <f>AVERAGEIFS('WEEKLY DATA'!DQ$11:DQ$14576,'WEEKLY DATA'!$A$11:$A$14576,'MONTHLY DATA'!$A111,'WEEKLY DATA'!$B$11:$B$14576,'MONTHLY DATA'!$B111)</f>
        <v>323.75</v>
      </c>
      <c r="DR111" s="78">
        <f>AVERAGEIFS('WEEKLY DATA'!DR$11:DR$14576,'WEEKLY DATA'!$A$11:$A$14576,'MONTHLY DATA'!$A111,'WEEKLY DATA'!$B$11:$B$14576,'MONTHLY DATA'!$B111)</f>
        <v>318.75</v>
      </c>
      <c r="DS111" s="154">
        <f t="shared" si="86"/>
        <v>0.11353711790393017</v>
      </c>
      <c r="DT111" s="78">
        <f>AVERAGEIFS('WEEKLY DATA'!DT$11:DT$14576,'WEEKLY DATA'!$A$11:$A$14576,'MONTHLY DATA'!$A111,'WEEKLY DATA'!$B$11:$B$14576,'MONTHLY DATA'!$B111)</f>
        <v>383.75</v>
      </c>
      <c r="DU111" s="78">
        <f>AVERAGEIFS('WEEKLY DATA'!DU$11:DU$14576,'WEEKLY DATA'!$A$11:$A$14576,'MONTHLY DATA'!$A111,'WEEKLY DATA'!$B$11:$B$14576,'MONTHLY DATA'!$B111)</f>
        <v>393.75</v>
      </c>
      <c r="DV111" s="78">
        <f>AVERAGEIFS('WEEKLY DATA'!DV$11:DV$14576,'WEEKLY DATA'!$A$11:$A$14576,'MONTHLY DATA'!$A111,'WEEKLY DATA'!$B$11:$B$14576,'MONTHLY DATA'!$B111)</f>
        <v>388.75</v>
      </c>
      <c r="DW111" s="154">
        <f t="shared" si="87"/>
        <v>9.3145869947276028E-2</v>
      </c>
      <c r="DX111" s="78">
        <f>AVERAGEIFS('WEEKLY DATA'!DX$11:DX$14576,'WEEKLY DATA'!$A$11:$A$14576,'MONTHLY DATA'!$A111,'WEEKLY DATA'!$B$11:$B$14576,'MONTHLY DATA'!$B111)</f>
        <v>439.375</v>
      </c>
      <c r="DY111" s="78">
        <f>AVERAGEIFS('WEEKLY DATA'!DY$11:DY$14576,'WEEKLY DATA'!$A$11:$A$14576,'MONTHLY DATA'!$A111,'WEEKLY DATA'!$B$11:$B$14576,'MONTHLY DATA'!$B111)</f>
        <v>449.375</v>
      </c>
      <c r="DZ111" s="78">
        <f>AVERAGEIFS('WEEKLY DATA'!DZ$11:DZ$14576,'WEEKLY DATA'!$A$11:$A$14576,'MONTHLY DATA'!$A111,'WEEKLY DATA'!$B$11:$B$14576,'MONTHLY DATA'!$B111)</f>
        <v>444.375</v>
      </c>
      <c r="EA111" s="154">
        <f t="shared" si="88"/>
        <v>3.3430232558139483E-2</v>
      </c>
      <c r="EB111" s="78">
        <f>AVERAGEIFS('WEEKLY DATA'!EB$11:EB$14576,'WEEKLY DATA'!$A$11:$A$14576,'MONTHLY DATA'!$A111,'WEEKLY DATA'!$B$11:$B$14576,'MONTHLY DATA'!$B111)</f>
        <v>302.5</v>
      </c>
      <c r="EC111" s="78">
        <f>AVERAGEIFS('WEEKLY DATA'!EC$11:EC$14576,'WEEKLY DATA'!$A$11:$A$14576,'MONTHLY DATA'!$A111,'WEEKLY DATA'!$B$11:$B$14576,'MONTHLY DATA'!$B111)</f>
        <v>312.5</v>
      </c>
      <c r="ED111" s="78">
        <f>AVERAGEIFS('WEEKLY DATA'!ED$11:ED$14576,'WEEKLY DATA'!$A$11:$A$14576,'MONTHLY DATA'!$A111,'WEEKLY DATA'!$B$11:$B$14576,'MONTHLY DATA'!$B111)</f>
        <v>307.5</v>
      </c>
      <c r="EE111" s="154">
        <f t="shared" si="89"/>
        <v>8.8495575221238854E-2</v>
      </c>
      <c r="EF111" s="169">
        <f>AVERAGEIFS('WEEKLY DATA'!EF$11:EF$14576,'WEEKLY DATA'!$A$11:$A$14576,'MONTHLY DATA'!$A111,'WEEKLY DATA'!$B$11:$B$14576,'MONTHLY DATA'!$B111)</f>
        <v>298.75</v>
      </c>
      <c r="EG111" s="78">
        <f>AVERAGEIFS('WEEKLY DATA'!EG$11:EG$14576,'WEEKLY DATA'!$A$11:$A$14576,'MONTHLY DATA'!$A111,'WEEKLY DATA'!$B$11:$B$14576,'MONTHLY DATA'!$B111)</f>
        <v>308.75</v>
      </c>
      <c r="EH111" s="78">
        <f>AVERAGEIFS('WEEKLY DATA'!EH$11:EH$14576,'WEEKLY DATA'!$A$11:$A$14576,'MONTHLY DATA'!$A111,'WEEKLY DATA'!$B$11:$B$14576,'MONTHLY DATA'!$B111)</f>
        <v>303.75</v>
      </c>
      <c r="EI111" s="154">
        <f t="shared" si="90"/>
        <v>0.1198156682027649</v>
      </c>
      <c r="EJ111" s="78">
        <f>AVERAGEIFS('WEEKLY DATA'!EJ$11:EJ$14576,'WEEKLY DATA'!$A$11:$A$14576,'MONTHLY DATA'!$A111,'WEEKLY DATA'!$B$11:$B$14576,'MONTHLY DATA'!$B111)</f>
        <v>403.75</v>
      </c>
      <c r="EK111" s="78">
        <f>AVERAGEIFS('WEEKLY DATA'!EK$11:EK$14576,'WEEKLY DATA'!$A$11:$A$14576,'MONTHLY DATA'!$A111,'WEEKLY DATA'!$B$11:$B$14576,'MONTHLY DATA'!$B111)</f>
        <v>413.75</v>
      </c>
      <c r="EL111" s="78">
        <f>AVERAGEIFS('WEEKLY DATA'!EL$11:EL$14576,'WEEKLY DATA'!$A$11:$A$14576,'MONTHLY DATA'!$A111,'WEEKLY DATA'!$B$11:$B$14576,'MONTHLY DATA'!$B111)</f>
        <v>408.75</v>
      </c>
      <c r="EM111" s="154">
        <f t="shared" si="91"/>
        <v>8.8186356073211236E-2</v>
      </c>
      <c r="EN111" s="78">
        <f>AVERAGEIFS('WEEKLY DATA'!EN$11:EN$14576,'WEEKLY DATA'!$A$11:$A$14576,'MONTHLY DATA'!$A111,'WEEKLY DATA'!$B$11:$B$14576,'MONTHLY DATA'!$B111)</f>
        <v>464.375</v>
      </c>
      <c r="EO111" s="78">
        <f>AVERAGEIFS('WEEKLY DATA'!EO$11:EO$14576,'WEEKLY DATA'!$A$11:$A$14576,'MONTHLY DATA'!$A111,'WEEKLY DATA'!$B$11:$B$14576,'MONTHLY DATA'!$B111)</f>
        <v>474.375</v>
      </c>
      <c r="EP111" s="78">
        <f>AVERAGEIFS('WEEKLY DATA'!EP$11:EP$14576,'WEEKLY DATA'!$A$11:$A$14576,'MONTHLY DATA'!$A111,'WEEKLY DATA'!$B$11:$B$14576,'MONTHLY DATA'!$B111)</f>
        <v>469.375</v>
      </c>
      <c r="EQ111" s="154">
        <f t="shared" si="92"/>
        <v>3.4435261707989051E-2</v>
      </c>
      <c r="ER111" s="78">
        <f>AVERAGEIFS('WEEKLY DATA'!ER$11:ER$14576,'WEEKLY DATA'!$A$11:$A$14576,'MONTHLY DATA'!$A111,'WEEKLY DATA'!$B$11:$B$14576,'MONTHLY DATA'!$B111)</f>
        <v>293.75</v>
      </c>
      <c r="ES111" s="78">
        <f>AVERAGEIFS('WEEKLY DATA'!ES$11:ES$14576,'WEEKLY DATA'!$A$11:$A$14576,'MONTHLY DATA'!$A111,'WEEKLY DATA'!$B$11:$B$14576,'MONTHLY DATA'!$B111)</f>
        <v>303.75</v>
      </c>
      <c r="ET111" s="78">
        <f>AVERAGEIFS('WEEKLY DATA'!ET$11:ET$14576,'WEEKLY DATA'!$A$11:$A$14576,'MONTHLY DATA'!$A111,'WEEKLY DATA'!$B$11:$B$14576,'MONTHLY DATA'!$B111)</f>
        <v>298.75</v>
      </c>
      <c r="EU111" s="154">
        <f t="shared" si="93"/>
        <v>0.10392609699769051</v>
      </c>
      <c r="EV111" s="78">
        <f>AVERAGEIFS('WEEKLY DATA'!EV$11:EV$14576,'WEEKLY DATA'!$A$11:$A$14576,'MONTHLY DATA'!$A111,'WEEKLY DATA'!$B$11:$B$14576,'MONTHLY DATA'!$B111)</f>
        <v>284.375</v>
      </c>
      <c r="EW111" s="78">
        <f>AVERAGEIFS('WEEKLY DATA'!EW$11:EW$14576,'WEEKLY DATA'!$A$11:$A$14576,'MONTHLY DATA'!$A111,'WEEKLY DATA'!$B$11:$B$14576,'MONTHLY DATA'!$B111)</f>
        <v>294.375</v>
      </c>
      <c r="EX111" s="78">
        <f>AVERAGEIFS('WEEKLY DATA'!EX$11:EX$14576,'WEEKLY DATA'!$A$11:$A$14576,'MONTHLY DATA'!$A111,'WEEKLY DATA'!$B$11:$B$14576,'MONTHLY DATA'!$B111)</f>
        <v>289.375</v>
      </c>
      <c r="EY111" s="154">
        <f t="shared" si="94"/>
        <v>3.811659192825112E-2</v>
      </c>
      <c r="EZ111" s="78">
        <f>AVERAGEIFS('WEEKLY DATA'!EZ$11:EZ$14576,'WEEKLY DATA'!$A$11:$A$14576,'MONTHLY DATA'!$A111,'WEEKLY DATA'!$B$11:$B$14576,'MONTHLY DATA'!$B111)</f>
        <v>388.75</v>
      </c>
      <c r="FA111" s="78">
        <f>AVERAGEIFS('WEEKLY DATA'!FA$11:FA$14576,'WEEKLY DATA'!$A$11:$A$14576,'MONTHLY DATA'!$A111,'WEEKLY DATA'!$B$11:$B$14576,'MONTHLY DATA'!$B111)</f>
        <v>398.75</v>
      </c>
      <c r="FB111" s="78">
        <f>AVERAGEIFS('WEEKLY DATA'!FB$11:FB$14576,'WEEKLY DATA'!$A$11:$A$14576,'MONTHLY DATA'!$A111,'WEEKLY DATA'!$B$11:$B$14576,'MONTHLY DATA'!$B111)</f>
        <v>393.75</v>
      </c>
      <c r="FC111" s="154">
        <f t="shared" si="95"/>
        <v>9.1854419410745125E-2</v>
      </c>
      <c r="FD111" s="78">
        <f>AVERAGEIFS('WEEKLY DATA'!FD$11:FD$14576,'WEEKLY DATA'!$A$11:$A$14576,'MONTHLY DATA'!$A111,'WEEKLY DATA'!$B$11:$B$14576,'MONTHLY DATA'!$B111)</f>
        <v>469.375</v>
      </c>
      <c r="FE111" s="78">
        <f>AVERAGEIFS('WEEKLY DATA'!FE$11:FE$14576,'WEEKLY DATA'!$A$11:$A$14576,'MONTHLY DATA'!$A111,'WEEKLY DATA'!$B$11:$B$14576,'MONTHLY DATA'!$B111)</f>
        <v>479.375</v>
      </c>
      <c r="FF111" s="78">
        <f>AVERAGEIFS('WEEKLY DATA'!FF$11:FF$14576,'WEEKLY DATA'!$A$11:$A$14576,'MONTHLY DATA'!$A111,'WEEKLY DATA'!$B$11:$B$14576,'MONTHLY DATA'!$B111)</f>
        <v>474.375</v>
      </c>
      <c r="FG111" s="154">
        <f t="shared" si="96"/>
        <v>3.688524590163933E-2</v>
      </c>
      <c r="FH111" s="78">
        <f>AVERAGEIFS('WEEKLY DATA'!FH$11:FH$14576,'WEEKLY DATA'!$A$11:$A$14576,'MONTHLY DATA'!$A111,'WEEKLY DATA'!$B$11:$B$14576,'MONTHLY DATA'!$B111)</f>
        <v>296.25</v>
      </c>
      <c r="FI111" s="78">
        <f>AVERAGEIFS('WEEKLY DATA'!FI$11:FI$14576,'WEEKLY DATA'!$A$11:$A$14576,'MONTHLY DATA'!$A111,'WEEKLY DATA'!$B$11:$B$14576,'MONTHLY DATA'!$B111)</f>
        <v>306.25</v>
      </c>
      <c r="FJ111" s="78">
        <f>AVERAGEIFS('WEEKLY DATA'!FJ$11:FJ$14576,'WEEKLY DATA'!$A$11:$A$14576,'MONTHLY DATA'!$A111,'WEEKLY DATA'!$B$11:$B$14576,'MONTHLY DATA'!$B111)</f>
        <v>301.25</v>
      </c>
      <c r="FK111" s="154">
        <f t="shared" si="97"/>
        <v>3.6559139784946293E-2</v>
      </c>
      <c r="FL111" s="169">
        <f>AVERAGEIFS('WEEKLY DATA'!FL$11:FL$14576,'WEEKLY DATA'!$A$11:$A$14576,'MONTHLY DATA'!$A111,'WEEKLY DATA'!$B$11:$B$14576,'MONTHLY DATA'!$B111)</f>
        <v>295</v>
      </c>
      <c r="FM111" s="78">
        <f>AVERAGEIFS('WEEKLY DATA'!FM$11:FM$14576,'WEEKLY DATA'!$A$11:$A$14576,'MONTHLY DATA'!$A111,'WEEKLY DATA'!$B$11:$B$14576,'MONTHLY DATA'!$B111)</f>
        <v>305</v>
      </c>
      <c r="FN111" s="78">
        <f>AVERAGEIFS('WEEKLY DATA'!FN$11:FN$14576,'WEEKLY DATA'!$A$11:$A$14576,'MONTHLY DATA'!$A111,'WEEKLY DATA'!$B$11:$B$14576,'MONTHLY DATA'!$B111)</f>
        <v>300</v>
      </c>
      <c r="FO111" s="154">
        <f t="shared" si="98"/>
        <v>0</v>
      </c>
      <c r="FP111" s="78">
        <f>AVERAGEIFS('WEEKLY DATA'!FP$11:FP$14576,'WEEKLY DATA'!$A$11:$A$14576,'MONTHLY DATA'!$A111,'WEEKLY DATA'!$B$11:$B$14576,'MONTHLY DATA'!$B111)</f>
        <v>319.375</v>
      </c>
      <c r="FQ111" s="78">
        <f>AVERAGEIFS('WEEKLY DATA'!FQ$11:FQ$14576,'WEEKLY DATA'!$A$11:$A$14576,'MONTHLY DATA'!$A111,'WEEKLY DATA'!$B$11:$B$14576,'MONTHLY DATA'!$B111)</f>
        <v>329.375</v>
      </c>
      <c r="FR111" s="78">
        <f>AVERAGEIFS('WEEKLY DATA'!FR$11:FR$14576,'WEEKLY DATA'!$A$11:$A$14576,'MONTHLY DATA'!$A111,'WEEKLY DATA'!$B$11:$B$14576,'MONTHLY DATA'!$B111)</f>
        <v>324.375</v>
      </c>
      <c r="FS111" s="154">
        <f t="shared" si="99"/>
        <v>1.3671875E-2</v>
      </c>
      <c r="FT111" s="78">
        <f>AVERAGEIFS('WEEKLY DATA'!FT$11:FT$14576,'WEEKLY DATA'!$A$11:$A$14576,'MONTHLY DATA'!$A111,'WEEKLY DATA'!$B$11:$B$14576,'MONTHLY DATA'!$B111)</f>
        <v>321.25</v>
      </c>
      <c r="FU111" s="78">
        <f>AVERAGEIFS('WEEKLY DATA'!FU$11:FU$14576,'WEEKLY DATA'!$A$11:$A$14576,'MONTHLY DATA'!$A111,'WEEKLY DATA'!$B$11:$B$14576,'MONTHLY DATA'!$B111)</f>
        <v>331.25</v>
      </c>
      <c r="FV111" s="78">
        <f>AVERAGEIFS('WEEKLY DATA'!FV$11:FV$14576,'WEEKLY DATA'!$A$11:$A$14576,'MONTHLY DATA'!$A111,'WEEKLY DATA'!$B$11:$B$14576,'MONTHLY DATA'!$B111)</f>
        <v>326.25</v>
      </c>
      <c r="FW111" s="154">
        <f t="shared" si="100"/>
        <v>0.125</v>
      </c>
      <c r="FX111" s="78">
        <f>AVERAGEIFS('WEEKLY DATA'!FX$11:FX$14576,'WEEKLY DATA'!$A$11:$A$14576,'MONTHLY DATA'!$A111,'WEEKLY DATA'!$B$11:$B$14576,'MONTHLY DATA'!$B111)</f>
        <v>201.25</v>
      </c>
      <c r="FY111" s="78">
        <f>AVERAGEIFS('WEEKLY DATA'!FY$11:FY$14576,'WEEKLY DATA'!$A$11:$A$14576,'MONTHLY DATA'!$A111,'WEEKLY DATA'!$B$11:$B$14576,'MONTHLY DATA'!$B111)</f>
        <v>211.25</v>
      </c>
      <c r="FZ111" s="78">
        <f>AVERAGEIFS('WEEKLY DATA'!FZ$11:FZ$14576,'WEEKLY DATA'!$A$11:$A$14576,'MONTHLY DATA'!$A111,'WEEKLY DATA'!$B$11:$B$14576,'MONTHLY DATA'!$B111)</f>
        <v>206.25</v>
      </c>
      <c r="GA111" s="154">
        <f t="shared" si="101"/>
        <v>7.8431372549019551E-2</v>
      </c>
      <c r="GB111" s="78">
        <f>AVERAGEIFS('WEEKLY DATA'!GB$11:GB$14576,'WEEKLY DATA'!$A$11:$A$14576,'MONTHLY DATA'!$A111,'WEEKLY DATA'!$B$11:$B$14576,'MONTHLY DATA'!$B111)</f>
        <v>376.25</v>
      </c>
      <c r="GC111" s="78">
        <f>AVERAGEIFS('WEEKLY DATA'!GC$11:GC$14576,'WEEKLY DATA'!$A$11:$A$14576,'MONTHLY DATA'!$A111,'WEEKLY DATA'!$B$11:$B$14576,'MONTHLY DATA'!$B111)</f>
        <v>386.25</v>
      </c>
      <c r="GD111" s="78">
        <f>AVERAGEIFS('WEEKLY DATA'!GD$11:GD$14576,'WEEKLY DATA'!$A$11:$A$14576,'MONTHLY DATA'!$A111,'WEEKLY DATA'!$B$11:$B$14576,'MONTHLY DATA'!$B111)</f>
        <v>381.25</v>
      </c>
      <c r="GE111" s="154">
        <f t="shared" si="102"/>
        <v>7.0175438596491224E-2</v>
      </c>
      <c r="GF111" s="169">
        <f>AVERAGEIFS('WEEKLY DATA'!GF$11:GF$14576,'WEEKLY DATA'!$A$11:$A$14576,'MONTHLY DATA'!$A111,'WEEKLY DATA'!$B$11:$B$14576,'MONTHLY DATA'!$B111)</f>
        <v>378.75</v>
      </c>
      <c r="GG111" s="78">
        <f>AVERAGEIFS('WEEKLY DATA'!GG$11:GG$14576,'WEEKLY DATA'!$A$11:$A$14576,'MONTHLY DATA'!$A111,'WEEKLY DATA'!$B$11:$B$14576,'MONTHLY DATA'!$B111)</f>
        <v>388.75</v>
      </c>
      <c r="GH111" s="78">
        <f>AVERAGEIFS('WEEKLY DATA'!GH$11:GH$14576,'WEEKLY DATA'!$A$11:$A$14576,'MONTHLY DATA'!$A111,'WEEKLY DATA'!$B$11:$B$14576,'MONTHLY DATA'!$B111)</f>
        <v>383.75</v>
      </c>
      <c r="GI111" s="154">
        <f t="shared" si="103"/>
        <v>8.6725663716814116E-2</v>
      </c>
      <c r="GJ111" s="78">
        <f>AVERAGEIFS('WEEKLY DATA'!GJ$11:GJ$14576,'WEEKLY DATA'!$A$11:$A$14576,'MONTHLY DATA'!$A111,'WEEKLY DATA'!$B$11:$B$14576,'MONTHLY DATA'!$B111)</f>
        <v>403.75</v>
      </c>
      <c r="GK111" s="78">
        <f>AVERAGEIFS('WEEKLY DATA'!GK$11:GK$14576,'WEEKLY DATA'!$A$11:$A$14576,'MONTHLY DATA'!$A111,'WEEKLY DATA'!$B$11:$B$14576,'MONTHLY DATA'!$B111)</f>
        <v>413.75</v>
      </c>
      <c r="GL111" s="78">
        <f>AVERAGEIFS('WEEKLY DATA'!GL$11:GL$14576,'WEEKLY DATA'!$A$11:$A$14576,'MONTHLY DATA'!$A111,'WEEKLY DATA'!$B$11:$B$14576,'MONTHLY DATA'!$B111)</f>
        <v>408.75</v>
      </c>
      <c r="GM111" s="154">
        <f t="shared" si="104"/>
        <v>8.8186356073211236E-2</v>
      </c>
      <c r="GN111" s="78">
        <f>AVERAGEIFS('WEEKLY DATA'!GN$11:GN$14576,'WEEKLY DATA'!$A$11:$A$14576,'MONTHLY DATA'!$A111,'WEEKLY DATA'!$B$11:$B$14576,'MONTHLY DATA'!$B111)</f>
        <v>469.375</v>
      </c>
      <c r="GO111" s="78">
        <f>AVERAGEIFS('WEEKLY DATA'!GO$11:GO$14576,'WEEKLY DATA'!$A$11:$A$14576,'MONTHLY DATA'!$A111,'WEEKLY DATA'!$B$11:$B$14576,'MONTHLY DATA'!$B111)</f>
        <v>479.375</v>
      </c>
      <c r="GP111" s="78">
        <f>AVERAGEIFS('WEEKLY DATA'!GP$11:GP$14576,'WEEKLY DATA'!$A$11:$A$14576,'MONTHLY DATA'!$A111,'WEEKLY DATA'!$B$11:$B$14576,'MONTHLY DATA'!$B111)</f>
        <v>474.375</v>
      </c>
      <c r="GQ111" s="154">
        <f t="shared" si="105"/>
        <v>3.4059945504087086E-2</v>
      </c>
      <c r="GR111" s="78"/>
    </row>
    <row r="112" spans="1:200" ht="15.75" x14ac:dyDescent="0.25">
      <c r="A112">
        <f t="shared" si="55"/>
        <v>6</v>
      </c>
      <c r="B112">
        <f t="shared" si="56"/>
        <v>2018</v>
      </c>
      <c r="C112" s="86">
        <v>43252</v>
      </c>
      <c r="D112" s="78">
        <f>AVERAGEIFS('WEEKLY DATA'!D$11:D$14576,'WEEKLY DATA'!$A$11:$A$14576,'MONTHLY DATA'!$A112,'WEEKLY DATA'!$B$11:$B$14576,'MONTHLY DATA'!$B112)</f>
        <v>419</v>
      </c>
      <c r="E112" s="78">
        <f>AVERAGEIFS('WEEKLY DATA'!E$11:E$14576,'WEEKLY DATA'!$A$11:$A$14576,'MONTHLY DATA'!$A112,'WEEKLY DATA'!$B$11:$B$14576,'MONTHLY DATA'!$B112)</f>
        <v>429</v>
      </c>
      <c r="F112" s="78">
        <f>AVERAGEIFS('WEEKLY DATA'!F$11:F$14576,'WEEKLY DATA'!$A$11:$A$14576,'MONTHLY DATA'!$A112,'WEEKLY DATA'!$B$11:$B$14576,'MONTHLY DATA'!$B112)</f>
        <v>424</v>
      </c>
      <c r="G112" s="154">
        <f t="shared" si="57"/>
        <v>6.0000000000000053E-2</v>
      </c>
      <c r="H112" s="169">
        <f>AVERAGEIFS('WEEKLY DATA'!H$11:H$14576,'WEEKLY DATA'!$A$11:$A$14576,'MONTHLY DATA'!$A112,'WEEKLY DATA'!$B$11:$B$14576,'MONTHLY DATA'!$B112)</f>
        <v>561</v>
      </c>
      <c r="I112" s="78">
        <f>AVERAGEIFS('WEEKLY DATA'!I$11:I$14576,'WEEKLY DATA'!$A$11:$A$14576,'MONTHLY DATA'!$A112,'WEEKLY DATA'!$B$11:$B$14576,'MONTHLY DATA'!$B112)</f>
        <v>571</v>
      </c>
      <c r="J112" s="78">
        <f>AVERAGEIFS('WEEKLY DATA'!J$11:J$14576,'WEEKLY DATA'!$A$11:$A$14576,'MONTHLY DATA'!$A112,'WEEKLY DATA'!$B$11:$B$14576,'MONTHLY DATA'!$B112)</f>
        <v>566</v>
      </c>
      <c r="K112" s="154">
        <f t="shared" si="58"/>
        <v>4.4521337946943573E-2</v>
      </c>
      <c r="L112" s="169">
        <f>AVERAGEIFS('WEEKLY DATA'!L$11:L$14576,'WEEKLY DATA'!$A$11:$A$14576,'MONTHLY DATA'!$A112,'WEEKLY DATA'!$B$11:$B$14576,'MONTHLY DATA'!$B112)</f>
        <v>478.5</v>
      </c>
      <c r="M112" s="78">
        <f>AVERAGEIFS('WEEKLY DATA'!M$11:M$14576,'WEEKLY DATA'!$A$11:$A$14576,'MONTHLY DATA'!$A112,'WEEKLY DATA'!$B$11:$B$14576,'MONTHLY DATA'!$B112)</f>
        <v>488.5</v>
      </c>
      <c r="N112" s="78">
        <f>AVERAGEIFS('WEEKLY DATA'!N$11:N$14576,'WEEKLY DATA'!$A$11:$A$14576,'MONTHLY DATA'!$A112,'WEEKLY DATA'!$B$11:$B$14576,'MONTHLY DATA'!$B112)</f>
        <v>483.5</v>
      </c>
      <c r="O112" s="154">
        <f t="shared" si="59"/>
        <v>4.8238482384823866E-2</v>
      </c>
      <c r="P112" s="169">
        <f>AVERAGEIFS('WEEKLY DATA'!P$11:P$14576,'WEEKLY DATA'!$A$11:$A$14576,'MONTHLY DATA'!$A112,'WEEKLY DATA'!$B$11:$B$14576,'MONTHLY DATA'!$B112)</f>
        <v>395.5</v>
      </c>
      <c r="Q112" s="78">
        <f>AVERAGEIFS('WEEKLY DATA'!Q$11:Q$14576,'WEEKLY DATA'!$A$11:$A$14576,'MONTHLY DATA'!$A112,'WEEKLY DATA'!$B$11:$B$14576,'MONTHLY DATA'!$B112)</f>
        <v>405.5</v>
      </c>
      <c r="R112" s="78">
        <f>AVERAGEIFS('WEEKLY DATA'!R$11:R$14576,'WEEKLY DATA'!$A$11:$A$14576,'MONTHLY DATA'!$A112,'WEEKLY DATA'!$B$11:$B$14576,'MONTHLY DATA'!$B112)</f>
        <v>400.5</v>
      </c>
      <c r="S112" s="154">
        <f t="shared" si="60"/>
        <v>-4.3582089552238856E-2</v>
      </c>
      <c r="T112" s="169">
        <f>AVERAGEIFS('WEEKLY DATA'!T$11:T$14576,'WEEKLY DATA'!$A$11:$A$14576,'MONTHLY DATA'!$A112,'WEEKLY DATA'!$B$11:$B$14576,'MONTHLY DATA'!$B112)</f>
        <v>408</v>
      </c>
      <c r="U112" s="78">
        <f>AVERAGEIFS('WEEKLY DATA'!U$11:U$14576,'WEEKLY DATA'!$A$11:$A$14576,'MONTHLY DATA'!$A112,'WEEKLY DATA'!$B$11:$B$14576,'MONTHLY DATA'!$B112)</f>
        <v>418</v>
      </c>
      <c r="V112" s="78">
        <f>AVERAGEIFS('WEEKLY DATA'!V$11:V$14576,'WEEKLY DATA'!$A$11:$A$14576,'MONTHLY DATA'!$A112,'WEEKLY DATA'!$B$11:$B$14576,'MONTHLY DATA'!$B112)</f>
        <v>413</v>
      </c>
      <c r="W112" s="154">
        <f t="shared" si="61"/>
        <v>4.8888888888888982E-2</v>
      </c>
      <c r="X112" s="169">
        <f>AVERAGEIFS('WEEKLY DATA'!X$11:X$14576,'WEEKLY DATA'!$A$11:$A$14576,'MONTHLY DATA'!$A112,'WEEKLY DATA'!$B$11:$B$14576,'MONTHLY DATA'!$B112)</f>
        <v>411</v>
      </c>
      <c r="Y112" s="78">
        <f>AVERAGEIFS('WEEKLY DATA'!Y$11:Y$14576,'WEEKLY DATA'!$A$11:$A$14576,'MONTHLY DATA'!$A112,'WEEKLY DATA'!$B$11:$B$14576,'MONTHLY DATA'!$B112)</f>
        <v>421</v>
      </c>
      <c r="Z112" s="78">
        <f>AVERAGEIFS('WEEKLY DATA'!Z$11:Z$14576,'WEEKLY DATA'!$A$11:$A$14576,'MONTHLY DATA'!$A112,'WEEKLY DATA'!$B$11:$B$14576,'MONTHLY DATA'!$B112)</f>
        <v>416</v>
      </c>
      <c r="AA112" s="154">
        <f t="shared" si="62"/>
        <v>6.1562998405103597E-2</v>
      </c>
      <c r="AB112" s="169">
        <f>AVERAGEIFS('WEEKLY DATA'!AB$11:AB$14576,'WEEKLY DATA'!$A$11:$A$14576,'MONTHLY DATA'!$A112,'WEEKLY DATA'!$B$11:$B$14576,'MONTHLY DATA'!$B112)</f>
        <v>418.5</v>
      </c>
      <c r="AC112" s="78">
        <f>AVERAGEIFS('WEEKLY DATA'!AC$11:AC$14576,'WEEKLY DATA'!$A$11:$A$14576,'MONTHLY DATA'!$A112,'WEEKLY DATA'!$B$11:$B$14576,'MONTHLY DATA'!$B112)</f>
        <v>428.5</v>
      </c>
      <c r="AD112" s="78">
        <f>AVERAGEIFS('WEEKLY DATA'!AD$11:AD$14576,'WEEKLY DATA'!$A$11:$A$14576,'MONTHLY DATA'!$A112,'WEEKLY DATA'!$B$11:$B$14576,'MONTHLY DATA'!$B112)</f>
        <v>423.5</v>
      </c>
      <c r="AE112" s="154">
        <f t="shared" si="63"/>
        <v>5.5451713395638702E-2</v>
      </c>
      <c r="AF112" s="169">
        <f>AVERAGEIFS('WEEKLY DATA'!AF$11:AF$14576,'WEEKLY DATA'!$A$11:$A$14576,'MONTHLY DATA'!$A112,'WEEKLY DATA'!$B$11:$B$14576,'MONTHLY DATA'!$B112)</f>
        <v>368</v>
      </c>
      <c r="AG112" s="78">
        <f>AVERAGEIFS('WEEKLY DATA'!AG$11:AG$14576,'WEEKLY DATA'!$A$11:$A$14576,'MONTHLY DATA'!$A112,'WEEKLY DATA'!$B$11:$B$14576,'MONTHLY DATA'!$B112)</f>
        <v>378</v>
      </c>
      <c r="AH112" s="78">
        <f>AVERAGEIFS('WEEKLY DATA'!AH$11:AH$14576,'WEEKLY DATA'!$A$11:$A$14576,'MONTHLY DATA'!$A112,'WEEKLY DATA'!$B$11:$B$14576,'MONTHLY DATA'!$B112)</f>
        <v>373</v>
      </c>
      <c r="AI112" s="154">
        <f t="shared" si="64"/>
        <v>-2.0032840722495893E-2</v>
      </c>
      <c r="AJ112" s="169">
        <f>AVERAGEIFS('WEEKLY DATA'!AJ$11:AJ$14576,'WEEKLY DATA'!$A$11:$A$14576,'MONTHLY DATA'!$A112,'WEEKLY DATA'!$B$11:$B$14576,'MONTHLY DATA'!$B112)</f>
        <v>401.5</v>
      </c>
      <c r="AK112" s="78">
        <f>AVERAGEIFS('WEEKLY DATA'!AK$11:AK$14576,'WEEKLY DATA'!$A$11:$A$14576,'MONTHLY DATA'!$A112,'WEEKLY DATA'!$B$11:$B$14576,'MONTHLY DATA'!$B112)</f>
        <v>411.5</v>
      </c>
      <c r="AL112" s="78">
        <f>AVERAGEIFS('WEEKLY DATA'!AL$11:AL$14576,'WEEKLY DATA'!$A$11:$A$14576,'MONTHLY DATA'!$A112,'WEEKLY DATA'!$B$11:$B$14576,'MONTHLY DATA'!$B112)</f>
        <v>406.5</v>
      </c>
      <c r="AM112" s="154">
        <f t="shared" si="65"/>
        <v>6.4484451718494373E-2</v>
      </c>
      <c r="AN112" s="169">
        <f>AVERAGEIFS('WEEKLY DATA'!AN$11:AN$14576,'WEEKLY DATA'!$A$11:$A$14576,'MONTHLY DATA'!$A112,'WEEKLY DATA'!$B$11:$B$14576,'MONTHLY DATA'!$B112)</f>
        <v>400</v>
      </c>
      <c r="AO112" s="78">
        <f>AVERAGEIFS('WEEKLY DATA'!AO$11:AO$14576,'WEEKLY DATA'!$A$11:$A$14576,'MONTHLY DATA'!$A112,'WEEKLY DATA'!$B$11:$B$14576,'MONTHLY DATA'!$B112)</f>
        <v>410</v>
      </c>
      <c r="AP112" s="78">
        <f>AVERAGEIFS('WEEKLY DATA'!AP$11:AP$14576,'WEEKLY DATA'!$A$11:$A$14576,'MONTHLY DATA'!$A112,'WEEKLY DATA'!$B$11:$B$14576,'MONTHLY DATA'!$B112)</f>
        <v>405</v>
      </c>
      <c r="AQ112" s="154">
        <f t="shared" si="66"/>
        <v>7.2847682119205226E-2</v>
      </c>
      <c r="AR112" s="169">
        <f>AVERAGEIFS('WEEKLY DATA'!AR$11:AR$14576,'WEEKLY DATA'!$A$11:$A$14576,'MONTHLY DATA'!$A112,'WEEKLY DATA'!$B$11:$B$14576,'MONTHLY DATA'!$B112)</f>
        <v>423.5</v>
      </c>
      <c r="AS112" s="78">
        <f>AVERAGEIFS('WEEKLY DATA'!AS$11:AS$14576,'WEEKLY DATA'!$A$11:$A$14576,'MONTHLY DATA'!$A112,'WEEKLY DATA'!$B$11:$B$14576,'MONTHLY DATA'!$B112)</f>
        <v>433.5</v>
      </c>
      <c r="AT112" s="78">
        <f>AVERAGEIFS('WEEKLY DATA'!AT$11:AT$14576,'WEEKLY DATA'!$A$11:$A$14576,'MONTHLY DATA'!$A112,'WEEKLY DATA'!$B$11:$B$14576,'MONTHLY DATA'!$B112)</f>
        <v>428.5</v>
      </c>
      <c r="AU112" s="154">
        <f t="shared" si="67"/>
        <v>5.4769230769230681E-2</v>
      </c>
      <c r="AV112" s="169">
        <f>AVERAGEIFS('WEEKLY DATA'!AV$11:AV$14576,'WEEKLY DATA'!$A$11:$A$14576,'MONTHLY DATA'!$A112,'WEEKLY DATA'!$B$11:$B$14576,'MONTHLY DATA'!$B112)</f>
        <v>371</v>
      </c>
      <c r="AW112" s="78">
        <f>AVERAGEIFS('WEEKLY DATA'!AW$11:AW$14576,'WEEKLY DATA'!$A$11:$A$14576,'MONTHLY DATA'!$A112,'WEEKLY DATA'!$B$11:$B$14576,'MONTHLY DATA'!$B112)</f>
        <v>381</v>
      </c>
      <c r="AX112" s="78">
        <f>AVERAGEIFS('WEEKLY DATA'!AX$11:AX$14576,'WEEKLY DATA'!$A$11:$A$14576,'MONTHLY DATA'!$A112,'WEEKLY DATA'!$B$11:$B$14576,'MONTHLY DATA'!$B112)</f>
        <v>376</v>
      </c>
      <c r="AY112" s="154">
        <f t="shared" si="68"/>
        <v>-2.1788617886178807E-2</v>
      </c>
      <c r="AZ112" s="169">
        <f>AVERAGEIFS('WEEKLY DATA'!AZ$11:AZ$14576,'WEEKLY DATA'!$A$11:$A$14576,'MONTHLY DATA'!$A112,'WEEKLY DATA'!$B$11:$B$14576,'MONTHLY DATA'!$B112)</f>
        <v>338</v>
      </c>
      <c r="BA112" s="78">
        <f>AVERAGEIFS('WEEKLY DATA'!BA$11:BA$14576,'WEEKLY DATA'!$A$11:$A$14576,'MONTHLY DATA'!$A112,'WEEKLY DATA'!$B$11:$B$14576,'MONTHLY DATA'!$B112)</f>
        <v>348</v>
      </c>
      <c r="BB112" s="78">
        <f>AVERAGEIFS('WEEKLY DATA'!BB$11:BB$14576,'WEEKLY DATA'!$A$11:$A$14576,'MONTHLY DATA'!$A112,'WEEKLY DATA'!$B$11:$B$14576,'MONTHLY DATA'!$B112)</f>
        <v>343</v>
      </c>
      <c r="BC112" s="154">
        <f t="shared" si="69"/>
        <v>6.7704280155642005E-2</v>
      </c>
      <c r="BD112" s="169">
        <f>AVERAGEIFS('WEEKLY DATA'!BD$11:BD$14576,'WEEKLY DATA'!$A$11:$A$14576,'MONTHLY DATA'!$A112,'WEEKLY DATA'!$B$11:$B$14576,'MONTHLY DATA'!$B112)</f>
        <v>339</v>
      </c>
      <c r="BE112" s="78">
        <f>AVERAGEIFS('WEEKLY DATA'!BE$11:BE$14576,'WEEKLY DATA'!$A$11:$A$14576,'MONTHLY DATA'!$A112,'WEEKLY DATA'!$B$11:$B$14576,'MONTHLY DATA'!$B112)</f>
        <v>349</v>
      </c>
      <c r="BF112" s="78">
        <f>AVERAGEIFS('WEEKLY DATA'!BF$11:BF$14576,'WEEKLY DATA'!$A$11:$A$14576,'MONTHLY DATA'!$A112,'WEEKLY DATA'!$B$11:$B$14576,'MONTHLY DATA'!$B112)</f>
        <v>344</v>
      </c>
      <c r="BG112" s="154">
        <f t="shared" si="70"/>
        <v>6.6666666666666652E-2</v>
      </c>
      <c r="BH112" s="169">
        <f>AVERAGEIFS('WEEKLY DATA'!BH$11:BH$14576,'WEEKLY DATA'!$A$11:$A$14576,'MONTHLY DATA'!$A112,'WEEKLY DATA'!$B$11:$B$14576,'MONTHLY DATA'!$B112)</f>
        <v>362.5</v>
      </c>
      <c r="BI112" s="78">
        <f>AVERAGEIFS('WEEKLY DATA'!BI$11:BI$14576,'WEEKLY DATA'!$A$11:$A$14576,'MONTHLY DATA'!$A112,'WEEKLY DATA'!$B$11:$B$14576,'MONTHLY DATA'!$B112)</f>
        <v>372.5</v>
      </c>
      <c r="BJ112" s="78">
        <f>AVERAGEIFS('WEEKLY DATA'!BJ$11:BJ$14576,'WEEKLY DATA'!$A$11:$A$14576,'MONTHLY DATA'!$A112,'WEEKLY DATA'!$B$11:$B$14576,'MONTHLY DATA'!$B112)</f>
        <v>367.5</v>
      </c>
      <c r="BK112" s="154">
        <f t="shared" si="71"/>
        <v>8.4870848708487046E-2</v>
      </c>
      <c r="BL112" s="169">
        <f>AVERAGEIFS('WEEKLY DATA'!BL$11:BL$14576,'WEEKLY DATA'!$A$11:$A$14576,'MONTHLY DATA'!$A112,'WEEKLY DATA'!$B$11:$B$14576,'MONTHLY DATA'!$B112)</f>
        <v>354</v>
      </c>
      <c r="BM112" s="78">
        <f>AVERAGEIFS('WEEKLY DATA'!BM$11:BM$14576,'WEEKLY DATA'!$A$11:$A$14576,'MONTHLY DATA'!$A112,'WEEKLY DATA'!$B$11:$B$14576,'MONTHLY DATA'!$B112)</f>
        <v>364</v>
      </c>
      <c r="BN112" s="78">
        <f>AVERAGEIFS('WEEKLY DATA'!BN$11:BN$14576,'WEEKLY DATA'!$A$11:$A$14576,'MONTHLY DATA'!$A112,'WEEKLY DATA'!$B$11:$B$14576,'MONTHLY DATA'!$B112)</f>
        <v>359</v>
      </c>
      <c r="BO112" s="154">
        <f t="shared" si="72"/>
        <v>6.3703703703703596E-2</v>
      </c>
      <c r="BP112" s="78">
        <f>AVERAGEIFS('WEEKLY DATA'!BP$11:BP$14576,'WEEKLY DATA'!$A$11:$A$14576,'MONTHLY DATA'!$A112,'WEEKLY DATA'!$B$11:$B$14576,'MONTHLY DATA'!$B112)</f>
        <v>388</v>
      </c>
      <c r="BQ112" s="78">
        <f>AVERAGEIFS('WEEKLY DATA'!BQ$11:BQ$14576,'WEEKLY DATA'!$A$11:$A$14576,'MONTHLY DATA'!$A112,'WEEKLY DATA'!$B$11:$B$14576,'MONTHLY DATA'!$B112)</f>
        <v>398</v>
      </c>
      <c r="BR112" s="78">
        <f>AVERAGEIFS('WEEKLY DATA'!BR$11:BR$14576,'WEEKLY DATA'!$A$11:$A$14576,'MONTHLY DATA'!$A112,'WEEKLY DATA'!$B$11:$B$14576,'MONTHLY DATA'!$B112)</f>
        <v>393</v>
      </c>
      <c r="BS112" s="154">
        <f t="shared" si="73"/>
        <v>5.8585858585858519E-2</v>
      </c>
      <c r="BT112" s="78">
        <f>AVERAGEIFS('WEEKLY DATA'!BT$11:BT$14576,'WEEKLY DATA'!$A$11:$A$14576,'MONTHLY DATA'!$A112,'WEEKLY DATA'!$B$11:$B$14576,'MONTHLY DATA'!$B112)</f>
        <v>389</v>
      </c>
      <c r="BU112" s="78">
        <f>AVERAGEIFS('WEEKLY DATA'!BU$11:BU$14576,'WEEKLY DATA'!$A$11:$A$14576,'MONTHLY DATA'!$A112,'WEEKLY DATA'!$B$11:$B$14576,'MONTHLY DATA'!$B112)</f>
        <v>399</v>
      </c>
      <c r="BV112" s="78">
        <f>AVERAGEIFS('WEEKLY DATA'!BV$11:BV$14576,'WEEKLY DATA'!$A$11:$A$14576,'MONTHLY DATA'!$A112,'WEEKLY DATA'!$B$11:$B$14576,'MONTHLY DATA'!$B112)</f>
        <v>394</v>
      </c>
      <c r="BW112" s="154">
        <f t="shared" si="74"/>
        <v>6.4864864864864868E-2</v>
      </c>
      <c r="BX112" s="78">
        <f>AVERAGEIFS('WEEKLY DATA'!BX$11:BX$14576,'WEEKLY DATA'!$A$11:$A$14576,'MONTHLY DATA'!$A112,'WEEKLY DATA'!$B$11:$B$14576,'MONTHLY DATA'!$B112)</f>
        <v>412.5</v>
      </c>
      <c r="BY112" s="78">
        <f>AVERAGEIFS('WEEKLY DATA'!BY$11:BY$14576,'WEEKLY DATA'!$A$11:$A$14576,'MONTHLY DATA'!$A112,'WEEKLY DATA'!$B$11:$B$14576,'MONTHLY DATA'!$B112)</f>
        <v>422.5</v>
      </c>
      <c r="BZ112" s="78">
        <f>AVERAGEIFS('WEEKLY DATA'!BZ$11:BZ$14576,'WEEKLY DATA'!$A$11:$A$14576,'MONTHLY DATA'!$A112,'WEEKLY DATA'!$B$11:$B$14576,'MONTHLY DATA'!$B112)</f>
        <v>417.5</v>
      </c>
      <c r="CA112" s="154">
        <f t="shared" si="75"/>
        <v>7.3954983922829509E-2</v>
      </c>
      <c r="CB112" s="78">
        <f>AVERAGEIFS('WEEKLY DATA'!CB$11:CB$14576,'WEEKLY DATA'!$A$11:$A$14576,'MONTHLY DATA'!$A112,'WEEKLY DATA'!$B$11:$B$14576,'MONTHLY DATA'!$B112)</f>
        <v>468.5</v>
      </c>
      <c r="CC112" s="78">
        <f>AVERAGEIFS('WEEKLY DATA'!CC$11:CC$14576,'WEEKLY DATA'!$A$11:$A$14576,'MONTHLY DATA'!$A112,'WEEKLY DATA'!$B$11:$B$14576,'MONTHLY DATA'!$B112)</f>
        <v>478.5</v>
      </c>
      <c r="CD112" s="78">
        <f>AVERAGEIFS('WEEKLY DATA'!CD$11:CD$14576,'WEEKLY DATA'!$A$11:$A$14576,'MONTHLY DATA'!$A112,'WEEKLY DATA'!$B$11:$B$14576,'MONTHLY DATA'!$B112)</f>
        <v>473.5</v>
      </c>
      <c r="CE112" s="154">
        <f t="shared" si="76"/>
        <v>5.3685674547983231E-2</v>
      </c>
      <c r="CF112" s="78">
        <f>AVERAGEIFS('WEEKLY DATA'!CF$11:CF$14576,'WEEKLY DATA'!$A$11:$A$14576,'MONTHLY DATA'!$A112,'WEEKLY DATA'!$B$11:$B$14576,'MONTHLY DATA'!$B112)</f>
        <v>335.5</v>
      </c>
      <c r="CG112" s="78">
        <f>AVERAGEIFS('WEEKLY DATA'!CG$11:CG$14576,'WEEKLY DATA'!$A$11:$A$14576,'MONTHLY DATA'!$A112,'WEEKLY DATA'!$B$11:$B$14576,'MONTHLY DATA'!$B112)</f>
        <v>345.5</v>
      </c>
      <c r="CH112" s="78">
        <f>AVERAGEIFS('WEEKLY DATA'!CH$11:CH$14576,'WEEKLY DATA'!$A$11:$A$14576,'MONTHLY DATA'!$A112,'WEEKLY DATA'!$B$11:$B$14576,'MONTHLY DATA'!$B112)</f>
        <v>340.5</v>
      </c>
      <c r="CI112" s="154">
        <f t="shared" si="77"/>
        <v>7.244094488188968E-2</v>
      </c>
      <c r="CJ112" s="78">
        <f>AVERAGEIFS('WEEKLY DATA'!CJ$11:CJ$14576,'WEEKLY DATA'!$A$11:$A$14576,'MONTHLY DATA'!$A112,'WEEKLY DATA'!$B$11:$B$14576,'MONTHLY DATA'!$B112)</f>
        <v>329</v>
      </c>
      <c r="CK112" s="78">
        <f>AVERAGEIFS('WEEKLY DATA'!CK$11:CK$14576,'WEEKLY DATA'!$A$11:$A$14576,'MONTHLY DATA'!$A112,'WEEKLY DATA'!$B$11:$B$14576,'MONTHLY DATA'!$B112)</f>
        <v>339</v>
      </c>
      <c r="CL112" s="78">
        <f>AVERAGEIFS('WEEKLY DATA'!CL$11:CL$14576,'WEEKLY DATA'!$A$11:$A$14576,'MONTHLY DATA'!$A112,'WEEKLY DATA'!$B$11:$B$14576,'MONTHLY DATA'!$B112)</f>
        <v>334</v>
      </c>
      <c r="CM112" s="154">
        <f t="shared" si="78"/>
        <v>6.4541832669322785E-2</v>
      </c>
      <c r="CN112" s="78">
        <f>AVERAGEIFS('WEEKLY DATA'!CN$11:CN$14576,'WEEKLY DATA'!$A$11:$A$14576,'MONTHLY DATA'!$A112,'WEEKLY DATA'!$B$11:$B$14576,'MONTHLY DATA'!$B112)</f>
        <v>362.5</v>
      </c>
      <c r="CO112" s="78">
        <f>AVERAGEIFS('WEEKLY DATA'!CO$11:CO$14576,'WEEKLY DATA'!$A$11:$A$14576,'MONTHLY DATA'!$A112,'WEEKLY DATA'!$B$11:$B$14576,'MONTHLY DATA'!$B112)</f>
        <v>372.5</v>
      </c>
      <c r="CP112" s="78">
        <f>AVERAGEIFS('WEEKLY DATA'!CP$11:CP$14576,'WEEKLY DATA'!$A$11:$A$14576,'MONTHLY DATA'!$A112,'WEEKLY DATA'!$B$11:$B$14576,'MONTHLY DATA'!$B112)</f>
        <v>367.5</v>
      </c>
      <c r="CQ112" s="154">
        <f t="shared" si="79"/>
        <v>8.8888888888888795E-2</v>
      </c>
      <c r="CR112" s="78">
        <f>AVERAGEIFS('WEEKLY DATA'!CR$11:CR$14576,'WEEKLY DATA'!$A$11:$A$14576,'MONTHLY DATA'!$A112,'WEEKLY DATA'!$B$11:$B$14576,'MONTHLY DATA'!$B112)</f>
        <v>438.5</v>
      </c>
      <c r="CS112" s="78">
        <f>AVERAGEIFS('WEEKLY DATA'!CS$11:CS$14576,'WEEKLY DATA'!$A$11:$A$14576,'MONTHLY DATA'!$A112,'WEEKLY DATA'!$B$11:$B$14576,'MONTHLY DATA'!$B112)</f>
        <v>448.5</v>
      </c>
      <c r="CT112" s="78">
        <f>AVERAGEIFS('WEEKLY DATA'!CT$11:CT$14576,'WEEKLY DATA'!$A$11:$A$14576,'MONTHLY DATA'!$A112,'WEEKLY DATA'!$B$11:$B$14576,'MONTHLY DATA'!$B112)</f>
        <v>443.5</v>
      </c>
      <c r="CU112" s="154">
        <f t="shared" si="80"/>
        <v>5.7526080476900221E-2</v>
      </c>
      <c r="CV112" s="169">
        <f>AVERAGEIFS('WEEKLY DATA'!CV$11:CV$14576,'WEEKLY DATA'!$A$11:$A$14576,'MONTHLY DATA'!$A112,'WEEKLY DATA'!$B$11:$B$14576,'MONTHLY DATA'!$B112)</f>
        <v>368.5</v>
      </c>
      <c r="CW112" s="78">
        <f>AVERAGEIFS('WEEKLY DATA'!CW$11:CW$14576,'WEEKLY DATA'!$A$11:$A$14576,'MONTHLY DATA'!$A112,'WEEKLY DATA'!$B$11:$B$14576,'MONTHLY DATA'!$B112)</f>
        <v>378.5</v>
      </c>
      <c r="CX112" s="78">
        <f>AVERAGEIFS('WEEKLY DATA'!CX$11:CX$14576,'WEEKLY DATA'!$A$11:$A$14576,'MONTHLY DATA'!$A112,'WEEKLY DATA'!$B$11:$B$14576,'MONTHLY DATA'!$B112)</f>
        <v>373.5</v>
      </c>
      <c r="CY112" s="154">
        <f t="shared" si="81"/>
        <v>5.9574468085106469E-2</v>
      </c>
      <c r="CZ112" s="169">
        <f>AVERAGEIFS('WEEKLY DATA'!CZ$11:CZ$14576,'WEEKLY DATA'!$A$11:$A$14576,'MONTHLY DATA'!$A112,'WEEKLY DATA'!$B$11:$B$14576,'MONTHLY DATA'!$B112)</f>
        <v>362.5</v>
      </c>
      <c r="DA112" s="78">
        <f>AVERAGEIFS('WEEKLY DATA'!DA$11:DA$14576,'WEEKLY DATA'!$A$11:$A$14576,'MONTHLY DATA'!$A112,'WEEKLY DATA'!$B$11:$B$14576,'MONTHLY DATA'!$B112)</f>
        <v>372.5</v>
      </c>
      <c r="DB112" s="78">
        <f>AVERAGEIFS('WEEKLY DATA'!DB$11:DB$14576,'WEEKLY DATA'!$A$11:$A$14576,'MONTHLY DATA'!$A112,'WEEKLY DATA'!$B$11:$B$14576,'MONTHLY DATA'!$B112)</f>
        <v>367.5</v>
      </c>
      <c r="DC112" s="154">
        <f t="shared" si="82"/>
        <v>5.3763440860215006E-2</v>
      </c>
      <c r="DD112" s="78">
        <f>AVERAGEIFS('WEEKLY DATA'!DD$11:DD$14576,'WEEKLY DATA'!$A$11:$A$14576,'MONTHLY DATA'!$A112,'WEEKLY DATA'!$B$11:$B$14576,'MONTHLY DATA'!$B112)</f>
        <v>402.5</v>
      </c>
      <c r="DE112" s="78">
        <f>AVERAGEIFS('WEEKLY DATA'!DE$11:DE$14576,'WEEKLY DATA'!$A$11:$A$14576,'MONTHLY DATA'!$A112,'WEEKLY DATA'!$B$11:$B$14576,'MONTHLY DATA'!$B112)</f>
        <v>412.5</v>
      </c>
      <c r="DF112" s="78">
        <f>AVERAGEIFS('WEEKLY DATA'!DF$11:DF$14576,'WEEKLY DATA'!$A$11:$A$14576,'MONTHLY DATA'!$A112,'WEEKLY DATA'!$B$11:$B$14576,'MONTHLY DATA'!$B112)</f>
        <v>407.5</v>
      </c>
      <c r="DG112" s="154">
        <f t="shared" si="83"/>
        <v>7.5907590759075827E-2</v>
      </c>
      <c r="DH112" s="78">
        <f>AVERAGEIFS('WEEKLY DATA'!DH$11:DH$14576,'WEEKLY DATA'!$A$11:$A$14576,'MONTHLY DATA'!$A112,'WEEKLY DATA'!$B$11:$B$14576,'MONTHLY DATA'!$B112)</f>
        <v>463.5</v>
      </c>
      <c r="DI112" s="78">
        <f>AVERAGEIFS('WEEKLY DATA'!DI$11:DI$14576,'WEEKLY DATA'!$A$11:$A$14576,'MONTHLY DATA'!$A112,'WEEKLY DATA'!$B$11:$B$14576,'MONTHLY DATA'!$B112)</f>
        <v>473.5</v>
      </c>
      <c r="DJ112" s="78">
        <f>AVERAGEIFS('WEEKLY DATA'!DJ$11:DJ$14576,'WEEKLY DATA'!$A$11:$A$14576,'MONTHLY DATA'!$A112,'WEEKLY DATA'!$B$11:$B$14576,'MONTHLY DATA'!$B112)</f>
        <v>468.5</v>
      </c>
      <c r="DK112" s="154">
        <f t="shared" si="84"/>
        <v>7.8561151079136637E-2</v>
      </c>
      <c r="DL112" s="169">
        <f>AVERAGEIFS('WEEKLY DATA'!DL$11:DL$14576,'WEEKLY DATA'!$A$11:$A$14576,'MONTHLY DATA'!$A112,'WEEKLY DATA'!$B$11:$B$14576,'MONTHLY DATA'!$B112)</f>
        <v>340.5</v>
      </c>
      <c r="DM112" s="78">
        <f>AVERAGEIFS('WEEKLY DATA'!DM$11:DM$14576,'WEEKLY DATA'!$A$11:$A$14576,'MONTHLY DATA'!$A112,'WEEKLY DATA'!$B$11:$B$14576,'MONTHLY DATA'!$B112)</f>
        <v>350.5</v>
      </c>
      <c r="DN112" s="78">
        <f>AVERAGEIFS('WEEKLY DATA'!DN$11:DN$14576,'WEEKLY DATA'!$A$11:$A$14576,'MONTHLY DATA'!$A112,'WEEKLY DATA'!$B$11:$B$14576,'MONTHLY DATA'!$B112)</f>
        <v>345.5</v>
      </c>
      <c r="DO112" s="154">
        <f t="shared" si="85"/>
        <v>7.1317829457364423E-2</v>
      </c>
      <c r="DP112" s="78">
        <f>AVERAGEIFS('WEEKLY DATA'!DP$11:DP$14576,'WEEKLY DATA'!$A$11:$A$14576,'MONTHLY DATA'!$A112,'WEEKLY DATA'!$B$11:$B$14576,'MONTHLY DATA'!$B112)</f>
        <v>332.5</v>
      </c>
      <c r="DQ112" s="78">
        <f>AVERAGEIFS('WEEKLY DATA'!DQ$11:DQ$14576,'WEEKLY DATA'!$A$11:$A$14576,'MONTHLY DATA'!$A112,'WEEKLY DATA'!$B$11:$B$14576,'MONTHLY DATA'!$B112)</f>
        <v>342.5</v>
      </c>
      <c r="DR112" s="78">
        <f>AVERAGEIFS('WEEKLY DATA'!DR$11:DR$14576,'WEEKLY DATA'!$A$11:$A$14576,'MONTHLY DATA'!$A112,'WEEKLY DATA'!$B$11:$B$14576,'MONTHLY DATA'!$B112)</f>
        <v>337.5</v>
      </c>
      <c r="DS112" s="154">
        <f t="shared" si="86"/>
        <v>5.8823529411764719E-2</v>
      </c>
      <c r="DT112" s="78">
        <f>AVERAGEIFS('WEEKLY DATA'!DT$11:DT$14576,'WEEKLY DATA'!$A$11:$A$14576,'MONTHLY DATA'!$A112,'WEEKLY DATA'!$B$11:$B$14576,'MONTHLY DATA'!$B112)</f>
        <v>412.5</v>
      </c>
      <c r="DU112" s="78">
        <f>AVERAGEIFS('WEEKLY DATA'!DU$11:DU$14576,'WEEKLY DATA'!$A$11:$A$14576,'MONTHLY DATA'!$A112,'WEEKLY DATA'!$B$11:$B$14576,'MONTHLY DATA'!$B112)</f>
        <v>422.5</v>
      </c>
      <c r="DV112" s="78">
        <f>AVERAGEIFS('WEEKLY DATA'!DV$11:DV$14576,'WEEKLY DATA'!$A$11:$A$14576,'MONTHLY DATA'!$A112,'WEEKLY DATA'!$B$11:$B$14576,'MONTHLY DATA'!$B112)</f>
        <v>417.5</v>
      </c>
      <c r="DW112" s="154">
        <f t="shared" si="87"/>
        <v>7.3954983922829509E-2</v>
      </c>
      <c r="DX112" s="78">
        <f>AVERAGEIFS('WEEKLY DATA'!DX$11:DX$14576,'WEEKLY DATA'!$A$11:$A$14576,'MONTHLY DATA'!$A112,'WEEKLY DATA'!$B$11:$B$14576,'MONTHLY DATA'!$B112)</f>
        <v>473.5</v>
      </c>
      <c r="DY112" s="78">
        <f>AVERAGEIFS('WEEKLY DATA'!DY$11:DY$14576,'WEEKLY DATA'!$A$11:$A$14576,'MONTHLY DATA'!$A112,'WEEKLY DATA'!$B$11:$B$14576,'MONTHLY DATA'!$B112)</f>
        <v>483.5</v>
      </c>
      <c r="DZ112" s="78">
        <f>AVERAGEIFS('WEEKLY DATA'!DZ$11:DZ$14576,'WEEKLY DATA'!$A$11:$A$14576,'MONTHLY DATA'!$A112,'WEEKLY DATA'!$B$11:$B$14576,'MONTHLY DATA'!$B112)</f>
        <v>478.5</v>
      </c>
      <c r="EA112" s="154">
        <f t="shared" si="88"/>
        <v>7.6793248945147718E-2</v>
      </c>
      <c r="EB112" s="78">
        <f>AVERAGEIFS('WEEKLY DATA'!EB$11:EB$14576,'WEEKLY DATA'!$A$11:$A$14576,'MONTHLY DATA'!$A112,'WEEKLY DATA'!$B$11:$B$14576,'MONTHLY DATA'!$B112)</f>
        <v>325.5</v>
      </c>
      <c r="EC112" s="78">
        <f>AVERAGEIFS('WEEKLY DATA'!EC$11:EC$14576,'WEEKLY DATA'!$A$11:$A$14576,'MONTHLY DATA'!$A112,'WEEKLY DATA'!$B$11:$B$14576,'MONTHLY DATA'!$B112)</f>
        <v>335.5</v>
      </c>
      <c r="ED112" s="78">
        <f>AVERAGEIFS('WEEKLY DATA'!ED$11:ED$14576,'WEEKLY DATA'!$A$11:$A$14576,'MONTHLY DATA'!$A112,'WEEKLY DATA'!$B$11:$B$14576,'MONTHLY DATA'!$B112)</f>
        <v>330.5</v>
      </c>
      <c r="EE112" s="154">
        <f t="shared" si="89"/>
        <v>7.4796747967479593E-2</v>
      </c>
      <c r="EF112" s="169">
        <f>AVERAGEIFS('WEEKLY DATA'!EF$11:EF$14576,'WEEKLY DATA'!$A$11:$A$14576,'MONTHLY DATA'!$A112,'WEEKLY DATA'!$B$11:$B$14576,'MONTHLY DATA'!$B112)</f>
        <v>317.5</v>
      </c>
      <c r="EG112" s="78">
        <f>AVERAGEIFS('WEEKLY DATA'!EG$11:EG$14576,'WEEKLY DATA'!$A$11:$A$14576,'MONTHLY DATA'!$A112,'WEEKLY DATA'!$B$11:$B$14576,'MONTHLY DATA'!$B112)</f>
        <v>327.5</v>
      </c>
      <c r="EH112" s="78">
        <f>AVERAGEIFS('WEEKLY DATA'!EH$11:EH$14576,'WEEKLY DATA'!$A$11:$A$14576,'MONTHLY DATA'!$A112,'WEEKLY DATA'!$B$11:$B$14576,'MONTHLY DATA'!$B112)</f>
        <v>322.5</v>
      </c>
      <c r="EI112" s="154">
        <f t="shared" si="90"/>
        <v>6.1728395061728447E-2</v>
      </c>
      <c r="EJ112" s="78">
        <f>AVERAGEIFS('WEEKLY DATA'!EJ$11:EJ$14576,'WEEKLY DATA'!$A$11:$A$14576,'MONTHLY DATA'!$A112,'WEEKLY DATA'!$B$11:$B$14576,'MONTHLY DATA'!$B112)</f>
        <v>432.5</v>
      </c>
      <c r="EK112" s="78">
        <f>AVERAGEIFS('WEEKLY DATA'!EK$11:EK$14576,'WEEKLY DATA'!$A$11:$A$14576,'MONTHLY DATA'!$A112,'WEEKLY DATA'!$B$11:$B$14576,'MONTHLY DATA'!$B112)</f>
        <v>442.5</v>
      </c>
      <c r="EL112" s="78">
        <f>AVERAGEIFS('WEEKLY DATA'!EL$11:EL$14576,'WEEKLY DATA'!$A$11:$A$14576,'MONTHLY DATA'!$A112,'WEEKLY DATA'!$B$11:$B$14576,'MONTHLY DATA'!$B112)</f>
        <v>437.5</v>
      </c>
      <c r="EM112" s="154">
        <f t="shared" si="91"/>
        <v>7.0336391437308965E-2</v>
      </c>
      <c r="EN112" s="78">
        <f>AVERAGEIFS('WEEKLY DATA'!EN$11:EN$14576,'WEEKLY DATA'!$A$11:$A$14576,'MONTHLY DATA'!$A112,'WEEKLY DATA'!$B$11:$B$14576,'MONTHLY DATA'!$B112)</f>
        <v>493.5</v>
      </c>
      <c r="EO112" s="78">
        <f>AVERAGEIFS('WEEKLY DATA'!EO$11:EO$14576,'WEEKLY DATA'!$A$11:$A$14576,'MONTHLY DATA'!$A112,'WEEKLY DATA'!$B$11:$B$14576,'MONTHLY DATA'!$B112)</f>
        <v>503.5</v>
      </c>
      <c r="EP112" s="78">
        <f>AVERAGEIFS('WEEKLY DATA'!EP$11:EP$14576,'WEEKLY DATA'!$A$11:$A$14576,'MONTHLY DATA'!$A112,'WEEKLY DATA'!$B$11:$B$14576,'MONTHLY DATA'!$B112)</f>
        <v>498.5</v>
      </c>
      <c r="EQ112" s="154">
        <f t="shared" si="92"/>
        <v>6.2050599201065149E-2</v>
      </c>
      <c r="ER112" s="78">
        <f>AVERAGEIFS('WEEKLY DATA'!ER$11:ER$14576,'WEEKLY DATA'!$A$11:$A$14576,'MONTHLY DATA'!$A112,'WEEKLY DATA'!$B$11:$B$14576,'MONTHLY DATA'!$B112)</f>
        <v>309</v>
      </c>
      <c r="ES112" s="78">
        <f>AVERAGEIFS('WEEKLY DATA'!ES$11:ES$14576,'WEEKLY DATA'!$A$11:$A$14576,'MONTHLY DATA'!$A112,'WEEKLY DATA'!$B$11:$B$14576,'MONTHLY DATA'!$B112)</f>
        <v>319</v>
      </c>
      <c r="ET112" s="78">
        <f>AVERAGEIFS('WEEKLY DATA'!ET$11:ET$14576,'WEEKLY DATA'!$A$11:$A$14576,'MONTHLY DATA'!$A112,'WEEKLY DATA'!$B$11:$B$14576,'MONTHLY DATA'!$B112)</f>
        <v>314</v>
      </c>
      <c r="EU112" s="154">
        <f t="shared" si="93"/>
        <v>5.1046025104602544E-2</v>
      </c>
      <c r="EV112" s="78">
        <f>AVERAGEIFS('WEEKLY DATA'!EV$11:EV$14576,'WEEKLY DATA'!$A$11:$A$14576,'MONTHLY DATA'!$A112,'WEEKLY DATA'!$B$11:$B$14576,'MONTHLY DATA'!$B112)</f>
        <v>294</v>
      </c>
      <c r="EW112" s="78">
        <f>AVERAGEIFS('WEEKLY DATA'!EW$11:EW$14576,'WEEKLY DATA'!$A$11:$A$14576,'MONTHLY DATA'!$A112,'WEEKLY DATA'!$B$11:$B$14576,'MONTHLY DATA'!$B112)</f>
        <v>304</v>
      </c>
      <c r="EX112" s="78">
        <f>AVERAGEIFS('WEEKLY DATA'!EX$11:EX$14576,'WEEKLY DATA'!$A$11:$A$14576,'MONTHLY DATA'!$A112,'WEEKLY DATA'!$B$11:$B$14576,'MONTHLY DATA'!$B112)</f>
        <v>299</v>
      </c>
      <c r="EY112" s="154">
        <f t="shared" si="94"/>
        <v>3.3261339092872655E-2</v>
      </c>
      <c r="EZ112" s="78">
        <f>AVERAGEIFS('WEEKLY DATA'!EZ$11:EZ$14576,'WEEKLY DATA'!$A$11:$A$14576,'MONTHLY DATA'!$A112,'WEEKLY DATA'!$B$11:$B$14576,'MONTHLY DATA'!$B112)</f>
        <v>417.5</v>
      </c>
      <c r="FA112" s="78">
        <f>AVERAGEIFS('WEEKLY DATA'!FA$11:FA$14576,'WEEKLY DATA'!$A$11:$A$14576,'MONTHLY DATA'!$A112,'WEEKLY DATA'!$B$11:$B$14576,'MONTHLY DATA'!$B112)</f>
        <v>427.5</v>
      </c>
      <c r="FB112" s="78">
        <f>AVERAGEIFS('WEEKLY DATA'!FB$11:FB$14576,'WEEKLY DATA'!$A$11:$A$14576,'MONTHLY DATA'!$A112,'WEEKLY DATA'!$B$11:$B$14576,'MONTHLY DATA'!$B112)</f>
        <v>422.5</v>
      </c>
      <c r="FC112" s="154">
        <f t="shared" si="95"/>
        <v>7.3015873015872979E-2</v>
      </c>
      <c r="FD112" s="78">
        <f>AVERAGEIFS('WEEKLY DATA'!FD$11:FD$14576,'WEEKLY DATA'!$A$11:$A$14576,'MONTHLY DATA'!$A112,'WEEKLY DATA'!$B$11:$B$14576,'MONTHLY DATA'!$B112)</f>
        <v>493.5</v>
      </c>
      <c r="FE112" s="78">
        <f>AVERAGEIFS('WEEKLY DATA'!FE$11:FE$14576,'WEEKLY DATA'!$A$11:$A$14576,'MONTHLY DATA'!$A112,'WEEKLY DATA'!$B$11:$B$14576,'MONTHLY DATA'!$B112)</f>
        <v>503.5</v>
      </c>
      <c r="FF112" s="78">
        <f>AVERAGEIFS('WEEKLY DATA'!FF$11:FF$14576,'WEEKLY DATA'!$A$11:$A$14576,'MONTHLY DATA'!$A112,'WEEKLY DATA'!$B$11:$B$14576,'MONTHLY DATA'!$B112)</f>
        <v>498.5</v>
      </c>
      <c r="FG112" s="154">
        <f t="shared" si="96"/>
        <v>5.0856389986824846E-2</v>
      </c>
      <c r="FH112" s="78">
        <f>AVERAGEIFS('WEEKLY DATA'!FH$11:FH$14576,'WEEKLY DATA'!$A$11:$A$14576,'MONTHLY DATA'!$A112,'WEEKLY DATA'!$B$11:$B$14576,'MONTHLY DATA'!$B112)</f>
        <v>309</v>
      </c>
      <c r="FI112" s="78">
        <f>AVERAGEIFS('WEEKLY DATA'!FI$11:FI$14576,'WEEKLY DATA'!$A$11:$A$14576,'MONTHLY DATA'!$A112,'WEEKLY DATA'!$B$11:$B$14576,'MONTHLY DATA'!$B112)</f>
        <v>319</v>
      </c>
      <c r="FJ112" s="78">
        <f>AVERAGEIFS('WEEKLY DATA'!FJ$11:FJ$14576,'WEEKLY DATA'!$A$11:$A$14576,'MONTHLY DATA'!$A112,'WEEKLY DATA'!$B$11:$B$14576,'MONTHLY DATA'!$B112)</f>
        <v>314</v>
      </c>
      <c r="FK112" s="154">
        <f t="shared" si="97"/>
        <v>4.2323651452282229E-2</v>
      </c>
      <c r="FL112" s="169">
        <f>AVERAGEIFS('WEEKLY DATA'!FL$11:FL$14576,'WEEKLY DATA'!$A$11:$A$14576,'MONTHLY DATA'!$A112,'WEEKLY DATA'!$B$11:$B$14576,'MONTHLY DATA'!$B112)</f>
        <v>303.5</v>
      </c>
      <c r="FM112" s="78">
        <f>AVERAGEIFS('WEEKLY DATA'!FM$11:FM$14576,'WEEKLY DATA'!$A$11:$A$14576,'MONTHLY DATA'!$A112,'WEEKLY DATA'!$B$11:$B$14576,'MONTHLY DATA'!$B112)</f>
        <v>313.5</v>
      </c>
      <c r="FN112" s="78">
        <f>AVERAGEIFS('WEEKLY DATA'!FN$11:FN$14576,'WEEKLY DATA'!$A$11:$A$14576,'MONTHLY DATA'!$A112,'WEEKLY DATA'!$B$11:$B$14576,'MONTHLY DATA'!$B112)</f>
        <v>308.5</v>
      </c>
      <c r="FO112" s="154">
        <f t="shared" si="98"/>
        <v>2.8333333333333321E-2</v>
      </c>
      <c r="FP112" s="78">
        <f>AVERAGEIFS('WEEKLY DATA'!FP$11:FP$14576,'WEEKLY DATA'!$A$11:$A$14576,'MONTHLY DATA'!$A112,'WEEKLY DATA'!$B$11:$B$14576,'MONTHLY DATA'!$B112)</f>
        <v>368.5</v>
      </c>
      <c r="FQ112" s="78">
        <f>AVERAGEIFS('WEEKLY DATA'!FQ$11:FQ$14576,'WEEKLY DATA'!$A$11:$A$14576,'MONTHLY DATA'!$A112,'WEEKLY DATA'!$B$11:$B$14576,'MONTHLY DATA'!$B112)</f>
        <v>378.5</v>
      </c>
      <c r="FR112" s="78">
        <f>AVERAGEIFS('WEEKLY DATA'!FR$11:FR$14576,'WEEKLY DATA'!$A$11:$A$14576,'MONTHLY DATA'!$A112,'WEEKLY DATA'!$B$11:$B$14576,'MONTHLY DATA'!$B112)</f>
        <v>373.5</v>
      </c>
      <c r="FS112" s="154">
        <f t="shared" si="99"/>
        <v>0.1514450867052024</v>
      </c>
      <c r="FT112" s="78">
        <f>AVERAGEIFS('WEEKLY DATA'!FT$11:FT$14576,'WEEKLY DATA'!$A$11:$A$14576,'MONTHLY DATA'!$A112,'WEEKLY DATA'!$B$11:$B$14576,'MONTHLY DATA'!$B112)</f>
        <v>307.5</v>
      </c>
      <c r="FU112" s="78">
        <f>AVERAGEIFS('WEEKLY DATA'!FU$11:FU$14576,'WEEKLY DATA'!$A$11:$A$14576,'MONTHLY DATA'!$A112,'WEEKLY DATA'!$B$11:$B$14576,'MONTHLY DATA'!$B112)</f>
        <v>317.5</v>
      </c>
      <c r="FV112" s="78">
        <f>AVERAGEIFS('WEEKLY DATA'!FV$11:FV$14576,'WEEKLY DATA'!$A$11:$A$14576,'MONTHLY DATA'!$A112,'WEEKLY DATA'!$B$11:$B$14576,'MONTHLY DATA'!$B112)</f>
        <v>312.5</v>
      </c>
      <c r="FW112" s="154">
        <f t="shared" si="100"/>
        <v>-4.2145593869731823E-2</v>
      </c>
      <c r="FX112" s="78">
        <f>AVERAGEIFS('WEEKLY DATA'!FX$11:FX$14576,'WEEKLY DATA'!$A$11:$A$14576,'MONTHLY DATA'!$A112,'WEEKLY DATA'!$B$11:$B$14576,'MONTHLY DATA'!$B112)</f>
        <v>225</v>
      </c>
      <c r="FY112" s="78">
        <f>AVERAGEIFS('WEEKLY DATA'!FY$11:FY$14576,'WEEKLY DATA'!$A$11:$A$14576,'MONTHLY DATA'!$A112,'WEEKLY DATA'!$B$11:$B$14576,'MONTHLY DATA'!$B112)</f>
        <v>235</v>
      </c>
      <c r="FZ112" s="78">
        <f>AVERAGEIFS('WEEKLY DATA'!FZ$11:FZ$14576,'WEEKLY DATA'!$A$11:$A$14576,'MONTHLY DATA'!$A112,'WEEKLY DATA'!$B$11:$B$14576,'MONTHLY DATA'!$B112)</f>
        <v>230</v>
      </c>
      <c r="GA112" s="154">
        <f t="shared" si="101"/>
        <v>0.11515151515151523</v>
      </c>
      <c r="GB112" s="78">
        <f>AVERAGEIFS('WEEKLY DATA'!GB$11:GB$14576,'WEEKLY DATA'!$A$11:$A$14576,'MONTHLY DATA'!$A112,'WEEKLY DATA'!$B$11:$B$14576,'MONTHLY DATA'!$B112)</f>
        <v>398.5</v>
      </c>
      <c r="GC112" s="78">
        <f>AVERAGEIFS('WEEKLY DATA'!GC$11:GC$14576,'WEEKLY DATA'!$A$11:$A$14576,'MONTHLY DATA'!$A112,'WEEKLY DATA'!$B$11:$B$14576,'MONTHLY DATA'!$B112)</f>
        <v>408.5</v>
      </c>
      <c r="GD112" s="78">
        <f>AVERAGEIFS('WEEKLY DATA'!GD$11:GD$14576,'WEEKLY DATA'!$A$11:$A$14576,'MONTHLY DATA'!$A112,'WEEKLY DATA'!$B$11:$B$14576,'MONTHLY DATA'!$B112)</f>
        <v>403.5</v>
      </c>
      <c r="GE112" s="154">
        <f t="shared" si="102"/>
        <v>5.8360655737704992E-2</v>
      </c>
      <c r="GF112" s="169">
        <f>AVERAGEIFS('WEEKLY DATA'!GF$11:GF$14576,'WEEKLY DATA'!$A$11:$A$14576,'MONTHLY DATA'!$A112,'WEEKLY DATA'!$B$11:$B$14576,'MONTHLY DATA'!$B112)</f>
        <v>399</v>
      </c>
      <c r="GG112" s="78">
        <f>AVERAGEIFS('WEEKLY DATA'!GG$11:GG$14576,'WEEKLY DATA'!$A$11:$A$14576,'MONTHLY DATA'!$A112,'WEEKLY DATA'!$B$11:$B$14576,'MONTHLY DATA'!$B112)</f>
        <v>409</v>
      </c>
      <c r="GH112" s="78">
        <f>AVERAGEIFS('WEEKLY DATA'!GH$11:GH$14576,'WEEKLY DATA'!$A$11:$A$14576,'MONTHLY DATA'!$A112,'WEEKLY DATA'!$B$11:$B$14576,'MONTHLY DATA'!$B112)</f>
        <v>404</v>
      </c>
      <c r="GI112" s="154">
        <f t="shared" si="103"/>
        <v>5.2768729641693879E-2</v>
      </c>
      <c r="GJ112" s="78">
        <f>AVERAGEIFS('WEEKLY DATA'!GJ$11:GJ$14576,'WEEKLY DATA'!$A$11:$A$14576,'MONTHLY DATA'!$A112,'WEEKLY DATA'!$B$11:$B$14576,'MONTHLY DATA'!$B112)</f>
        <v>432.5</v>
      </c>
      <c r="GK112" s="78">
        <f>AVERAGEIFS('WEEKLY DATA'!GK$11:GK$14576,'WEEKLY DATA'!$A$11:$A$14576,'MONTHLY DATA'!$A112,'WEEKLY DATA'!$B$11:$B$14576,'MONTHLY DATA'!$B112)</f>
        <v>442.5</v>
      </c>
      <c r="GL112" s="78">
        <f>AVERAGEIFS('WEEKLY DATA'!GL$11:GL$14576,'WEEKLY DATA'!$A$11:$A$14576,'MONTHLY DATA'!$A112,'WEEKLY DATA'!$B$11:$B$14576,'MONTHLY DATA'!$B112)</f>
        <v>437.5</v>
      </c>
      <c r="GM112" s="154">
        <f t="shared" si="104"/>
        <v>7.0336391437308965E-2</v>
      </c>
      <c r="GN112" s="78">
        <f>AVERAGEIFS('WEEKLY DATA'!GN$11:GN$14576,'WEEKLY DATA'!$A$11:$A$14576,'MONTHLY DATA'!$A112,'WEEKLY DATA'!$B$11:$B$14576,'MONTHLY DATA'!$B112)</f>
        <v>498.5</v>
      </c>
      <c r="GO112" s="78">
        <f>AVERAGEIFS('WEEKLY DATA'!GO$11:GO$14576,'WEEKLY DATA'!$A$11:$A$14576,'MONTHLY DATA'!$A112,'WEEKLY DATA'!$B$11:$B$14576,'MONTHLY DATA'!$B112)</f>
        <v>508.5</v>
      </c>
      <c r="GP112" s="78">
        <f>AVERAGEIFS('WEEKLY DATA'!GP$11:GP$14576,'WEEKLY DATA'!$A$11:$A$14576,'MONTHLY DATA'!$A112,'WEEKLY DATA'!$B$11:$B$14576,'MONTHLY DATA'!$B112)</f>
        <v>503.5</v>
      </c>
      <c r="GQ112" s="154">
        <f t="shared" si="105"/>
        <v>6.1396574440052643E-2</v>
      </c>
      <c r="GR112" s="78"/>
    </row>
    <row r="113" spans="1:200" ht="15.75" x14ac:dyDescent="0.25">
      <c r="A113">
        <f t="shared" si="55"/>
        <v>7</v>
      </c>
      <c r="B113">
        <f t="shared" si="56"/>
        <v>2018</v>
      </c>
      <c r="C113" s="86">
        <v>43282</v>
      </c>
      <c r="D113" s="78">
        <f>AVERAGEIFS('WEEKLY DATA'!D$11:D$14576,'WEEKLY DATA'!$A$11:$A$14576,'MONTHLY DATA'!$A113,'WEEKLY DATA'!$B$11:$B$14576,'MONTHLY DATA'!$B113)</f>
        <v>430.625</v>
      </c>
      <c r="E113" s="78">
        <f>AVERAGEIFS('WEEKLY DATA'!E$11:E$14576,'WEEKLY DATA'!$A$11:$A$14576,'MONTHLY DATA'!$A113,'WEEKLY DATA'!$B$11:$B$14576,'MONTHLY DATA'!$B113)</f>
        <v>440.625</v>
      </c>
      <c r="F113" s="78">
        <f>AVERAGEIFS('WEEKLY DATA'!F$11:F$14576,'WEEKLY DATA'!$A$11:$A$14576,'MONTHLY DATA'!$A113,'WEEKLY DATA'!$B$11:$B$14576,'MONTHLY DATA'!$B113)</f>
        <v>435.625</v>
      </c>
      <c r="G113" s="154">
        <f t="shared" si="57"/>
        <v>2.7417452830188704E-2</v>
      </c>
      <c r="H113" s="169">
        <f>AVERAGEIFS('WEEKLY DATA'!H$11:H$14576,'WEEKLY DATA'!$A$11:$A$14576,'MONTHLY DATA'!$A113,'WEEKLY DATA'!$B$11:$B$14576,'MONTHLY DATA'!$B113)</f>
        <v>559.375</v>
      </c>
      <c r="I113" s="78">
        <f>AVERAGEIFS('WEEKLY DATA'!I$11:I$14576,'WEEKLY DATA'!$A$11:$A$14576,'MONTHLY DATA'!$A113,'WEEKLY DATA'!$B$11:$B$14576,'MONTHLY DATA'!$B113)</f>
        <v>569.375</v>
      </c>
      <c r="J113" s="78">
        <f>AVERAGEIFS('WEEKLY DATA'!J$11:J$14576,'WEEKLY DATA'!$A$11:$A$14576,'MONTHLY DATA'!$A113,'WEEKLY DATA'!$B$11:$B$14576,'MONTHLY DATA'!$B113)</f>
        <v>564.375</v>
      </c>
      <c r="K113" s="154">
        <f t="shared" si="58"/>
        <v>-2.8710247349823526E-3</v>
      </c>
      <c r="L113" s="169">
        <f>AVERAGEIFS('WEEKLY DATA'!L$11:L$14576,'WEEKLY DATA'!$A$11:$A$14576,'MONTHLY DATA'!$A113,'WEEKLY DATA'!$B$11:$B$14576,'MONTHLY DATA'!$B113)</f>
        <v>483.125</v>
      </c>
      <c r="M113" s="78">
        <f>AVERAGEIFS('WEEKLY DATA'!M$11:M$14576,'WEEKLY DATA'!$A$11:$A$14576,'MONTHLY DATA'!$A113,'WEEKLY DATA'!$B$11:$B$14576,'MONTHLY DATA'!$B113)</f>
        <v>493.125</v>
      </c>
      <c r="N113" s="78">
        <f>AVERAGEIFS('WEEKLY DATA'!N$11:N$14576,'WEEKLY DATA'!$A$11:$A$14576,'MONTHLY DATA'!$A113,'WEEKLY DATA'!$B$11:$B$14576,'MONTHLY DATA'!$B113)</f>
        <v>488.125</v>
      </c>
      <c r="O113" s="154">
        <f t="shared" si="59"/>
        <v>9.5656670113752895E-3</v>
      </c>
      <c r="P113" s="169">
        <f>AVERAGEIFS('WEEKLY DATA'!P$11:P$14576,'WEEKLY DATA'!$A$11:$A$14576,'MONTHLY DATA'!$A113,'WEEKLY DATA'!$B$11:$B$14576,'MONTHLY DATA'!$B113)</f>
        <v>389.375</v>
      </c>
      <c r="Q113" s="78">
        <f>AVERAGEIFS('WEEKLY DATA'!Q$11:Q$14576,'WEEKLY DATA'!$A$11:$A$14576,'MONTHLY DATA'!$A113,'WEEKLY DATA'!$B$11:$B$14576,'MONTHLY DATA'!$B113)</f>
        <v>399.375</v>
      </c>
      <c r="R113" s="78">
        <f>AVERAGEIFS('WEEKLY DATA'!R$11:R$14576,'WEEKLY DATA'!$A$11:$A$14576,'MONTHLY DATA'!$A113,'WEEKLY DATA'!$B$11:$B$14576,'MONTHLY DATA'!$B113)</f>
        <v>394.375</v>
      </c>
      <c r="S113" s="154">
        <f t="shared" si="60"/>
        <v>-1.5293383270911343E-2</v>
      </c>
      <c r="T113" s="169">
        <f>AVERAGEIFS('WEEKLY DATA'!T$11:T$14576,'WEEKLY DATA'!$A$11:$A$14576,'MONTHLY DATA'!$A113,'WEEKLY DATA'!$B$11:$B$14576,'MONTHLY DATA'!$B113)</f>
        <v>415.625</v>
      </c>
      <c r="U113" s="78">
        <f>AVERAGEIFS('WEEKLY DATA'!U$11:U$14576,'WEEKLY DATA'!$A$11:$A$14576,'MONTHLY DATA'!$A113,'WEEKLY DATA'!$B$11:$B$14576,'MONTHLY DATA'!$B113)</f>
        <v>425.625</v>
      </c>
      <c r="V113" s="78">
        <f>AVERAGEIFS('WEEKLY DATA'!V$11:V$14576,'WEEKLY DATA'!$A$11:$A$14576,'MONTHLY DATA'!$A113,'WEEKLY DATA'!$B$11:$B$14576,'MONTHLY DATA'!$B113)</f>
        <v>420.625</v>
      </c>
      <c r="W113" s="154">
        <f t="shared" si="61"/>
        <v>1.8462469733656173E-2</v>
      </c>
      <c r="X113" s="169">
        <f>AVERAGEIFS('WEEKLY DATA'!X$11:X$14576,'WEEKLY DATA'!$A$11:$A$14576,'MONTHLY DATA'!$A113,'WEEKLY DATA'!$B$11:$B$14576,'MONTHLY DATA'!$B113)</f>
        <v>409.375</v>
      </c>
      <c r="Y113" s="78">
        <f>AVERAGEIFS('WEEKLY DATA'!Y$11:Y$14576,'WEEKLY DATA'!$A$11:$A$14576,'MONTHLY DATA'!$A113,'WEEKLY DATA'!$B$11:$B$14576,'MONTHLY DATA'!$B113)</f>
        <v>419.375</v>
      </c>
      <c r="Z113" s="78">
        <f>AVERAGEIFS('WEEKLY DATA'!Z$11:Z$14576,'WEEKLY DATA'!$A$11:$A$14576,'MONTHLY DATA'!$A113,'WEEKLY DATA'!$B$11:$B$14576,'MONTHLY DATA'!$B113)</f>
        <v>414.375</v>
      </c>
      <c r="AA113" s="154">
        <f t="shared" si="62"/>
        <v>-3.90625E-3</v>
      </c>
      <c r="AB113" s="169">
        <f>AVERAGEIFS('WEEKLY DATA'!AB$11:AB$14576,'WEEKLY DATA'!$A$11:$A$14576,'MONTHLY DATA'!$A113,'WEEKLY DATA'!$B$11:$B$14576,'MONTHLY DATA'!$B113)</f>
        <v>423.125</v>
      </c>
      <c r="AC113" s="78">
        <f>AVERAGEIFS('WEEKLY DATA'!AC$11:AC$14576,'WEEKLY DATA'!$A$11:$A$14576,'MONTHLY DATA'!$A113,'WEEKLY DATA'!$B$11:$B$14576,'MONTHLY DATA'!$B113)</f>
        <v>433.125</v>
      </c>
      <c r="AD113" s="78">
        <f>AVERAGEIFS('WEEKLY DATA'!AD$11:AD$14576,'WEEKLY DATA'!$A$11:$A$14576,'MONTHLY DATA'!$A113,'WEEKLY DATA'!$B$11:$B$14576,'MONTHLY DATA'!$B113)</f>
        <v>428.125</v>
      </c>
      <c r="AE113" s="154">
        <f t="shared" si="63"/>
        <v>1.0920897284533604E-2</v>
      </c>
      <c r="AF113" s="169">
        <f>AVERAGEIFS('WEEKLY DATA'!AF$11:AF$14576,'WEEKLY DATA'!$A$11:$A$14576,'MONTHLY DATA'!$A113,'WEEKLY DATA'!$B$11:$B$14576,'MONTHLY DATA'!$B113)</f>
        <v>371.875</v>
      </c>
      <c r="AG113" s="78">
        <f>AVERAGEIFS('WEEKLY DATA'!AG$11:AG$14576,'WEEKLY DATA'!$A$11:$A$14576,'MONTHLY DATA'!$A113,'WEEKLY DATA'!$B$11:$B$14576,'MONTHLY DATA'!$B113)</f>
        <v>381.875</v>
      </c>
      <c r="AH113" s="78">
        <f>AVERAGEIFS('WEEKLY DATA'!AH$11:AH$14576,'WEEKLY DATA'!$A$11:$A$14576,'MONTHLY DATA'!$A113,'WEEKLY DATA'!$B$11:$B$14576,'MONTHLY DATA'!$B113)</f>
        <v>376.875</v>
      </c>
      <c r="AI113" s="154">
        <f t="shared" si="64"/>
        <v>1.0388739946380676E-2</v>
      </c>
      <c r="AJ113" s="169">
        <f>AVERAGEIFS('WEEKLY DATA'!AJ$11:AJ$14576,'WEEKLY DATA'!$A$11:$A$14576,'MONTHLY DATA'!$A113,'WEEKLY DATA'!$B$11:$B$14576,'MONTHLY DATA'!$B113)</f>
        <v>410.625</v>
      </c>
      <c r="AK113" s="78">
        <f>AVERAGEIFS('WEEKLY DATA'!AK$11:AK$14576,'WEEKLY DATA'!$A$11:$A$14576,'MONTHLY DATA'!$A113,'WEEKLY DATA'!$B$11:$B$14576,'MONTHLY DATA'!$B113)</f>
        <v>420.625</v>
      </c>
      <c r="AL113" s="78">
        <f>AVERAGEIFS('WEEKLY DATA'!AL$11:AL$14576,'WEEKLY DATA'!$A$11:$A$14576,'MONTHLY DATA'!$A113,'WEEKLY DATA'!$B$11:$B$14576,'MONTHLY DATA'!$B113)</f>
        <v>415.625</v>
      </c>
      <c r="AM113" s="154">
        <f t="shared" si="65"/>
        <v>2.2447724477244746E-2</v>
      </c>
      <c r="AN113" s="169">
        <f>AVERAGEIFS('WEEKLY DATA'!AN$11:AN$14576,'WEEKLY DATA'!$A$11:$A$14576,'MONTHLY DATA'!$A113,'WEEKLY DATA'!$B$11:$B$14576,'MONTHLY DATA'!$B113)</f>
        <v>406.875</v>
      </c>
      <c r="AO113" s="78">
        <f>AVERAGEIFS('WEEKLY DATA'!AO$11:AO$14576,'WEEKLY DATA'!$A$11:$A$14576,'MONTHLY DATA'!$A113,'WEEKLY DATA'!$B$11:$B$14576,'MONTHLY DATA'!$B113)</f>
        <v>416.875</v>
      </c>
      <c r="AP113" s="78">
        <f>AVERAGEIFS('WEEKLY DATA'!AP$11:AP$14576,'WEEKLY DATA'!$A$11:$A$14576,'MONTHLY DATA'!$A113,'WEEKLY DATA'!$B$11:$B$14576,'MONTHLY DATA'!$B113)</f>
        <v>411.875</v>
      </c>
      <c r="AQ113" s="154">
        <f t="shared" si="66"/>
        <v>1.6975308641975273E-2</v>
      </c>
      <c r="AR113" s="169">
        <f>AVERAGEIFS('WEEKLY DATA'!AR$11:AR$14576,'WEEKLY DATA'!$A$11:$A$14576,'MONTHLY DATA'!$A113,'WEEKLY DATA'!$B$11:$B$14576,'MONTHLY DATA'!$B113)</f>
        <v>428.125</v>
      </c>
      <c r="AS113" s="78">
        <f>AVERAGEIFS('WEEKLY DATA'!AS$11:AS$14576,'WEEKLY DATA'!$A$11:$A$14576,'MONTHLY DATA'!$A113,'WEEKLY DATA'!$B$11:$B$14576,'MONTHLY DATA'!$B113)</f>
        <v>438.125</v>
      </c>
      <c r="AT113" s="78">
        <f>AVERAGEIFS('WEEKLY DATA'!AT$11:AT$14576,'WEEKLY DATA'!$A$11:$A$14576,'MONTHLY DATA'!$A113,'WEEKLY DATA'!$B$11:$B$14576,'MONTHLY DATA'!$B113)</f>
        <v>433.125</v>
      </c>
      <c r="AU113" s="154">
        <f t="shared" si="67"/>
        <v>1.0793465577596306E-2</v>
      </c>
      <c r="AV113" s="169">
        <f>AVERAGEIFS('WEEKLY DATA'!AV$11:AV$14576,'WEEKLY DATA'!$A$11:$A$14576,'MONTHLY DATA'!$A113,'WEEKLY DATA'!$B$11:$B$14576,'MONTHLY DATA'!$B113)</f>
        <v>371.875</v>
      </c>
      <c r="AW113" s="78">
        <f>AVERAGEIFS('WEEKLY DATA'!AW$11:AW$14576,'WEEKLY DATA'!$A$11:$A$14576,'MONTHLY DATA'!$A113,'WEEKLY DATA'!$B$11:$B$14576,'MONTHLY DATA'!$B113)</f>
        <v>381.875</v>
      </c>
      <c r="AX113" s="78">
        <f>AVERAGEIFS('WEEKLY DATA'!AX$11:AX$14576,'WEEKLY DATA'!$A$11:$A$14576,'MONTHLY DATA'!$A113,'WEEKLY DATA'!$B$11:$B$14576,'MONTHLY DATA'!$B113)</f>
        <v>376.875</v>
      </c>
      <c r="AY113" s="154">
        <f t="shared" si="68"/>
        <v>2.327127659574435E-3</v>
      </c>
      <c r="AZ113" s="169">
        <f>AVERAGEIFS('WEEKLY DATA'!AZ$11:AZ$14576,'WEEKLY DATA'!$A$11:$A$14576,'MONTHLY DATA'!$A113,'WEEKLY DATA'!$B$11:$B$14576,'MONTHLY DATA'!$B113)</f>
        <v>345.625</v>
      </c>
      <c r="BA113" s="78">
        <f>AVERAGEIFS('WEEKLY DATA'!BA$11:BA$14576,'WEEKLY DATA'!$A$11:$A$14576,'MONTHLY DATA'!$A113,'WEEKLY DATA'!$B$11:$B$14576,'MONTHLY DATA'!$B113)</f>
        <v>355.625</v>
      </c>
      <c r="BB113" s="78">
        <f>AVERAGEIFS('WEEKLY DATA'!BB$11:BB$14576,'WEEKLY DATA'!$A$11:$A$14576,'MONTHLY DATA'!$A113,'WEEKLY DATA'!$B$11:$B$14576,'MONTHLY DATA'!$B113)</f>
        <v>350.625</v>
      </c>
      <c r="BC113" s="154">
        <f t="shared" si="69"/>
        <v>2.2230320699708539E-2</v>
      </c>
      <c r="BD113" s="169">
        <f>AVERAGEIFS('WEEKLY DATA'!BD$11:BD$14576,'WEEKLY DATA'!$A$11:$A$14576,'MONTHLY DATA'!$A113,'WEEKLY DATA'!$B$11:$B$14576,'MONTHLY DATA'!$B113)</f>
        <v>344.375</v>
      </c>
      <c r="BE113" s="78">
        <f>AVERAGEIFS('WEEKLY DATA'!BE$11:BE$14576,'WEEKLY DATA'!$A$11:$A$14576,'MONTHLY DATA'!$A113,'WEEKLY DATA'!$B$11:$B$14576,'MONTHLY DATA'!$B113)</f>
        <v>354.375</v>
      </c>
      <c r="BF113" s="78">
        <f>AVERAGEIFS('WEEKLY DATA'!BF$11:BF$14576,'WEEKLY DATA'!$A$11:$A$14576,'MONTHLY DATA'!$A113,'WEEKLY DATA'!$B$11:$B$14576,'MONTHLY DATA'!$B113)</f>
        <v>349.375</v>
      </c>
      <c r="BG113" s="154">
        <f t="shared" si="70"/>
        <v>1.5625E-2</v>
      </c>
      <c r="BH113" s="169">
        <f>AVERAGEIFS('WEEKLY DATA'!BH$11:BH$14576,'WEEKLY DATA'!$A$11:$A$14576,'MONTHLY DATA'!$A113,'WEEKLY DATA'!$B$11:$B$14576,'MONTHLY DATA'!$B113)</f>
        <v>373.125</v>
      </c>
      <c r="BI113" s="78">
        <f>AVERAGEIFS('WEEKLY DATA'!BI$11:BI$14576,'WEEKLY DATA'!$A$11:$A$14576,'MONTHLY DATA'!$A113,'WEEKLY DATA'!$B$11:$B$14576,'MONTHLY DATA'!$B113)</f>
        <v>383.125</v>
      </c>
      <c r="BJ113" s="78">
        <f>AVERAGEIFS('WEEKLY DATA'!BJ$11:BJ$14576,'WEEKLY DATA'!$A$11:$A$14576,'MONTHLY DATA'!$A113,'WEEKLY DATA'!$B$11:$B$14576,'MONTHLY DATA'!$B113)</f>
        <v>378.125</v>
      </c>
      <c r="BK113" s="154">
        <f t="shared" si="71"/>
        <v>2.8911564625850428E-2</v>
      </c>
      <c r="BL113" s="169">
        <f>AVERAGEIFS('WEEKLY DATA'!BL$11:BL$14576,'WEEKLY DATA'!$A$11:$A$14576,'MONTHLY DATA'!$A113,'WEEKLY DATA'!$B$11:$B$14576,'MONTHLY DATA'!$B113)</f>
        <v>359.375</v>
      </c>
      <c r="BM113" s="78">
        <f>AVERAGEIFS('WEEKLY DATA'!BM$11:BM$14576,'WEEKLY DATA'!$A$11:$A$14576,'MONTHLY DATA'!$A113,'WEEKLY DATA'!$B$11:$B$14576,'MONTHLY DATA'!$B113)</f>
        <v>369.375</v>
      </c>
      <c r="BN113" s="78">
        <f>AVERAGEIFS('WEEKLY DATA'!BN$11:BN$14576,'WEEKLY DATA'!$A$11:$A$14576,'MONTHLY DATA'!$A113,'WEEKLY DATA'!$B$11:$B$14576,'MONTHLY DATA'!$B113)</f>
        <v>364.375</v>
      </c>
      <c r="BO113" s="154">
        <f t="shared" si="72"/>
        <v>1.4972144846796764E-2</v>
      </c>
      <c r="BP113" s="78">
        <f>AVERAGEIFS('WEEKLY DATA'!BP$11:BP$14576,'WEEKLY DATA'!$A$11:$A$14576,'MONTHLY DATA'!$A113,'WEEKLY DATA'!$B$11:$B$14576,'MONTHLY DATA'!$B113)</f>
        <v>396.25</v>
      </c>
      <c r="BQ113" s="78">
        <f>AVERAGEIFS('WEEKLY DATA'!BQ$11:BQ$14576,'WEEKLY DATA'!$A$11:$A$14576,'MONTHLY DATA'!$A113,'WEEKLY DATA'!$B$11:$B$14576,'MONTHLY DATA'!$B113)</f>
        <v>406.25</v>
      </c>
      <c r="BR113" s="78">
        <f>AVERAGEIFS('WEEKLY DATA'!BR$11:BR$14576,'WEEKLY DATA'!$A$11:$A$14576,'MONTHLY DATA'!$A113,'WEEKLY DATA'!$B$11:$B$14576,'MONTHLY DATA'!$B113)</f>
        <v>401.25</v>
      </c>
      <c r="BS113" s="154">
        <f t="shared" si="73"/>
        <v>2.0992366412213803E-2</v>
      </c>
      <c r="BT113" s="78">
        <f>AVERAGEIFS('WEEKLY DATA'!BT$11:BT$14576,'WEEKLY DATA'!$A$11:$A$14576,'MONTHLY DATA'!$A113,'WEEKLY DATA'!$B$11:$B$14576,'MONTHLY DATA'!$B113)</f>
        <v>393.75</v>
      </c>
      <c r="BU113" s="78">
        <f>AVERAGEIFS('WEEKLY DATA'!BU$11:BU$14576,'WEEKLY DATA'!$A$11:$A$14576,'MONTHLY DATA'!$A113,'WEEKLY DATA'!$B$11:$B$14576,'MONTHLY DATA'!$B113)</f>
        <v>403.75</v>
      </c>
      <c r="BV113" s="78">
        <f>AVERAGEIFS('WEEKLY DATA'!BV$11:BV$14576,'WEEKLY DATA'!$A$11:$A$14576,'MONTHLY DATA'!$A113,'WEEKLY DATA'!$B$11:$B$14576,'MONTHLY DATA'!$B113)</f>
        <v>398.75</v>
      </c>
      <c r="BW113" s="154">
        <f t="shared" si="74"/>
        <v>1.2055837563451854E-2</v>
      </c>
      <c r="BX113" s="78">
        <f>AVERAGEIFS('WEEKLY DATA'!BX$11:BX$14576,'WEEKLY DATA'!$A$11:$A$14576,'MONTHLY DATA'!$A113,'WEEKLY DATA'!$B$11:$B$14576,'MONTHLY DATA'!$B113)</f>
        <v>422.5</v>
      </c>
      <c r="BY113" s="78">
        <f>AVERAGEIFS('WEEKLY DATA'!BY$11:BY$14576,'WEEKLY DATA'!$A$11:$A$14576,'MONTHLY DATA'!$A113,'WEEKLY DATA'!$B$11:$B$14576,'MONTHLY DATA'!$B113)</f>
        <v>432.5</v>
      </c>
      <c r="BZ113" s="78">
        <f>AVERAGEIFS('WEEKLY DATA'!BZ$11:BZ$14576,'WEEKLY DATA'!$A$11:$A$14576,'MONTHLY DATA'!$A113,'WEEKLY DATA'!$B$11:$B$14576,'MONTHLY DATA'!$B113)</f>
        <v>427.5</v>
      </c>
      <c r="CA113" s="154">
        <f t="shared" si="75"/>
        <v>2.39520958083832E-2</v>
      </c>
      <c r="CB113" s="78">
        <f>AVERAGEIFS('WEEKLY DATA'!CB$11:CB$14576,'WEEKLY DATA'!$A$11:$A$14576,'MONTHLY DATA'!$A113,'WEEKLY DATA'!$B$11:$B$14576,'MONTHLY DATA'!$B113)</f>
        <v>470</v>
      </c>
      <c r="CC113" s="78">
        <f>AVERAGEIFS('WEEKLY DATA'!CC$11:CC$14576,'WEEKLY DATA'!$A$11:$A$14576,'MONTHLY DATA'!$A113,'WEEKLY DATA'!$B$11:$B$14576,'MONTHLY DATA'!$B113)</f>
        <v>480</v>
      </c>
      <c r="CD113" s="78">
        <f>AVERAGEIFS('WEEKLY DATA'!CD$11:CD$14576,'WEEKLY DATA'!$A$11:$A$14576,'MONTHLY DATA'!$A113,'WEEKLY DATA'!$B$11:$B$14576,'MONTHLY DATA'!$B113)</f>
        <v>475</v>
      </c>
      <c r="CE113" s="154">
        <f t="shared" si="76"/>
        <v>3.1678986272438703E-3</v>
      </c>
      <c r="CF113" s="78">
        <f>AVERAGEIFS('WEEKLY DATA'!CF$11:CF$14576,'WEEKLY DATA'!$A$11:$A$14576,'MONTHLY DATA'!$A113,'WEEKLY DATA'!$B$11:$B$14576,'MONTHLY DATA'!$B113)</f>
        <v>346.25</v>
      </c>
      <c r="CG113" s="78">
        <f>AVERAGEIFS('WEEKLY DATA'!CG$11:CG$14576,'WEEKLY DATA'!$A$11:$A$14576,'MONTHLY DATA'!$A113,'WEEKLY DATA'!$B$11:$B$14576,'MONTHLY DATA'!$B113)</f>
        <v>356.25</v>
      </c>
      <c r="CH113" s="78">
        <f>AVERAGEIFS('WEEKLY DATA'!CH$11:CH$14576,'WEEKLY DATA'!$A$11:$A$14576,'MONTHLY DATA'!$A113,'WEEKLY DATA'!$B$11:$B$14576,'MONTHLY DATA'!$B113)</f>
        <v>351.25</v>
      </c>
      <c r="CI113" s="154">
        <f t="shared" si="77"/>
        <v>3.1571218795888312E-2</v>
      </c>
      <c r="CJ113" s="78">
        <f>AVERAGEIFS('WEEKLY DATA'!CJ$11:CJ$14576,'WEEKLY DATA'!$A$11:$A$14576,'MONTHLY DATA'!$A113,'WEEKLY DATA'!$B$11:$B$14576,'MONTHLY DATA'!$B113)</f>
        <v>336.25</v>
      </c>
      <c r="CK113" s="78">
        <f>AVERAGEIFS('WEEKLY DATA'!CK$11:CK$14576,'WEEKLY DATA'!$A$11:$A$14576,'MONTHLY DATA'!$A113,'WEEKLY DATA'!$B$11:$B$14576,'MONTHLY DATA'!$B113)</f>
        <v>346.25</v>
      </c>
      <c r="CL113" s="78">
        <f>AVERAGEIFS('WEEKLY DATA'!CL$11:CL$14576,'WEEKLY DATA'!$A$11:$A$14576,'MONTHLY DATA'!$A113,'WEEKLY DATA'!$B$11:$B$14576,'MONTHLY DATA'!$B113)</f>
        <v>341.25</v>
      </c>
      <c r="CM113" s="154">
        <f t="shared" si="78"/>
        <v>2.1706586826347296E-2</v>
      </c>
      <c r="CN113" s="78">
        <f>AVERAGEIFS('WEEKLY DATA'!CN$11:CN$14576,'WEEKLY DATA'!$A$11:$A$14576,'MONTHLY DATA'!$A113,'WEEKLY DATA'!$B$11:$B$14576,'MONTHLY DATA'!$B113)</f>
        <v>372.5</v>
      </c>
      <c r="CO113" s="78">
        <f>AVERAGEIFS('WEEKLY DATA'!CO$11:CO$14576,'WEEKLY DATA'!$A$11:$A$14576,'MONTHLY DATA'!$A113,'WEEKLY DATA'!$B$11:$B$14576,'MONTHLY DATA'!$B113)</f>
        <v>382.5</v>
      </c>
      <c r="CP113" s="78">
        <f>AVERAGEIFS('WEEKLY DATA'!CP$11:CP$14576,'WEEKLY DATA'!$A$11:$A$14576,'MONTHLY DATA'!$A113,'WEEKLY DATA'!$B$11:$B$14576,'MONTHLY DATA'!$B113)</f>
        <v>377.5</v>
      </c>
      <c r="CQ113" s="154">
        <f t="shared" si="79"/>
        <v>2.7210884353741527E-2</v>
      </c>
      <c r="CR113" s="78">
        <f>AVERAGEIFS('WEEKLY DATA'!CR$11:CR$14576,'WEEKLY DATA'!$A$11:$A$14576,'MONTHLY DATA'!$A113,'WEEKLY DATA'!$B$11:$B$14576,'MONTHLY DATA'!$B113)</f>
        <v>440</v>
      </c>
      <c r="CS113" s="78">
        <f>AVERAGEIFS('WEEKLY DATA'!CS$11:CS$14576,'WEEKLY DATA'!$A$11:$A$14576,'MONTHLY DATA'!$A113,'WEEKLY DATA'!$B$11:$B$14576,'MONTHLY DATA'!$B113)</f>
        <v>450</v>
      </c>
      <c r="CT113" s="78">
        <f>AVERAGEIFS('WEEKLY DATA'!CT$11:CT$14576,'WEEKLY DATA'!$A$11:$A$14576,'MONTHLY DATA'!$A113,'WEEKLY DATA'!$B$11:$B$14576,'MONTHLY DATA'!$B113)</f>
        <v>445</v>
      </c>
      <c r="CU113" s="154">
        <f t="shared" si="80"/>
        <v>3.3821871476888976E-3</v>
      </c>
      <c r="CV113" s="169">
        <f>AVERAGEIFS('WEEKLY DATA'!CV$11:CV$14576,'WEEKLY DATA'!$A$11:$A$14576,'MONTHLY DATA'!$A113,'WEEKLY DATA'!$B$11:$B$14576,'MONTHLY DATA'!$B113)</f>
        <v>376.25</v>
      </c>
      <c r="CW113" s="78">
        <f>AVERAGEIFS('WEEKLY DATA'!CW$11:CW$14576,'WEEKLY DATA'!$A$11:$A$14576,'MONTHLY DATA'!$A113,'WEEKLY DATA'!$B$11:$B$14576,'MONTHLY DATA'!$B113)</f>
        <v>386.25</v>
      </c>
      <c r="CX113" s="78">
        <f>AVERAGEIFS('WEEKLY DATA'!CX$11:CX$14576,'WEEKLY DATA'!$A$11:$A$14576,'MONTHLY DATA'!$A113,'WEEKLY DATA'!$B$11:$B$14576,'MONTHLY DATA'!$B113)</f>
        <v>381.25</v>
      </c>
      <c r="CY113" s="154">
        <f t="shared" si="81"/>
        <v>2.0749665327978617E-2</v>
      </c>
      <c r="CZ113" s="169">
        <f>AVERAGEIFS('WEEKLY DATA'!CZ$11:CZ$14576,'WEEKLY DATA'!$A$11:$A$14576,'MONTHLY DATA'!$A113,'WEEKLY DATA'!$B$11:$B$14576,'MONTHLY DATA'!$B113)</f>
        <v>371.25</v>
      </c>
      <c r="DA113" s="78">
        <f>AVERAGEIFS('WEEKLY DATA'!DA$11:DA$14576,'WEEKLY DATA'!$A$11:$A$14576,'MONTHLY DATA'!$A113,'WEEKLY DATA'!$B$11:$B$14576,'MONTHLY DATA'!$B113)</f>
        <v>381.25</v>
      </c>
      <c r="DB113" s="78">
        <f>AVERAGEIFS('WEEKLY DATA'!DB$11:DB$14576,'WEEKLY DATA'!$A$11:$A$14576,'MONTHLY DATA'!$A113,'WEEKLY DATA'!$B$11:$B$14576,'MONTHLY DATA'!$B113)</f>
        <v>376.25</v>
      </c>
      <c r="DC113" s="154">
        <f t="shared" si="82"/>
        <v>2.3809523809523725E-2</v>
      </c>
      <c r="DD113" s="78">
        <f>AVERAGEIFS('WEEKLY DATA'!DD$11:DD$14576,'WEEKLY DATA'!$A$11:$A$14576,'MONTHLY DATA'!$A113,'WEEKLY DATA'!$B$11:$B$14576,'MONTHLY DATA'!$B113)</f>
        <v>412.5</v>
      </c>
      <c r="DE113" s="78">
        <f>AVERAGEIFS('WEEKLY DATA'!DE$11:DE$14576,'WEEKLY DATA'!$A$11:$A$14576,'MONTHLY DATA'!$A113,'WEEKLY DATA'!$B$11:$B$14576,'MONTHLY DATA'!$B113)</f>
        <v>422.5</v>
      </c>
      <c r="DF113" s="78">
        <f>AVERAGEIFS('WEEKLY DATA'!DF$11:DF$14576,'WEEKLY DATA'!$A$11:$A$14576,'MONTHLY DATA'!$A113,'WEEKLY DATA'!$B$11:$B$14576,'MONTHLY DATA'!$B113)</f>
        <v>417.5</v>
      </c>
      <c r="DG113" s="154">
        <f t="shared" si="83"/>
        <v>2.4539877300613577E-2</v>
      </c>
      <c r="DH113" s="78">
        <f>AVERAGEIFS('WEEKLY DATA'!DH$11:DH$14576,'WEEKLY DATA'!$A$11:$A$14576,'MONTHLY DATA'!$A113,'WEEKLY DATA'!$B$11:$B$14576,'MONTHLY DATA'!$B113)</f>
        <v>465</v>
      </c>
      <c r="DI113" s="78">
        <f>AVERAGEIFS('WEEKLY DATA'!DI$11:DI$14576,'WEEKLY DATA'!$A$11:$A$14576,'MONTHLY DATA'!$A113,'WEEKLY DATA'!$B$11:$B$14576,'MONTHLY DATA'!$B113)</f>
        <v>475</v>
      </c>
      <c r="DJ113" s="78">
        <f>AVERAGEIFS('WEEKLY DATA'!DJ$11:DJ$14576,'WEEKLY DATA'!$A$11:$A$14576,'MONTHLY DATA'!$A113,'WEEKLY DATA'!$B$11:$B$14576,'MONTHLY DATA'!$B113)</f>
        <v>470</v>
      </c>
      <c r="DK113" s="154">
        <f t="shared" si="84"/>
        <v>3.2017075773747017E-3</v>
      </c>
      <c r="DL113" s="169">
        <f>AVERAGEIFS('WEEKLY DATA'!DL$11:DL$14576,'WEEKLY DATA'!$A$11:$A$14576,'MONTHLY DATA'!$A113,'WEEKLY DATA'!$B$11:$B$14576,'MONTHLY DATA'!$B113)</f>
        <v>351.25</v>
      </c>
      <c r="DM113" s="78">
        <f>AVERAGEIFS('WEEKLY DATA'!DM$11:DM$14576,'WEEKLY DATA'!$A$11:$A$14576,'MONTHLY DATA'!$A113,'WEEKLY DATA'!$B$11:$B$14576,'MONTHLY DATA'!$B113)</f>
        <v>361.25</v>
      </c>
      <c r="DN113" s="78">
        <f>AVERAGEIFS('WEEKLY DATA'!DN$11:DN$14576,'WEEKLY DATA'!$A$11:$A$14576,'MONTHLY DATA'!$A113,'WEEKLY DATA'!$B$11:$B$14576,'MONTHLY DATA'!$B113)</f>
        <v>356.25</v>
      </c>
      <c r="DO113" s="154">
        <f t="shared" si="85"/>
        <v>3.1114327062228719E-2</v>
      </c>
      <c r="DP113" s="78">
        <f>AVERAGEIFS('WEEKLY DATA'!DP$11:DP$14576,'WEEKLY DATA'!$A$11:$A$14576,'MONTHLY DATA'!$A113,'WEEKLY DATA'!$B$11:$B$14576,'MONTHLY DATA'!$B113)</f>
        <v>341.25</v>
      </c>
      <c r="DQ113" s="78">
        <f>AVERAGEIFS('WEEKLY DATA'!DQ$11:DQ$14576,'WEEKLY DATA'!$A$11:$A$14576,'MONTHLY DATA'!$A113,'WEEKLY DATA'!$B$11:$B$14576,'MONTHLY DATA'!$B113)</f>
        <v>351.25</v>
      </c>
      <c r="DR113" s="78">
        <f>AVERAGEIFS('WEEKLY DATA'!DR$11:DR$14576,'WEEKLY DATA'!$A$11:$A$14576,'MONTHLY DATA'!$A113,'WEEKLY DATA'!$B$11:$B$14576,'MONTHLY DATA'!$B113)</f>
        <v>346.25</v>
      </c>
      <c r="DS113" s="154">
        <f t="shared" si="86"/>
        <v>2.5925925925925908E-2</v>
      </c>
      <c r="DT113" s="78">
        <f>AVERAGEIFS('WEEKLY DATA'!DT$11:DT$14576,'WEEKLY DATA'!$A$11:$A$14576,'MONTHLY DATA'!$A113,'WEEKLY DATA'!$B$11:$B$14576,'MONTHLY DATA'!$B113)</f>
        <v>422.5</v>
      </c>
      <c r="DU113" s="78">
        <f>AVERAGEIFS('WEEKLY DATA'!DU$11:DU$14576,'WEEKLY DATA'!$A$11:$A$14576,'MONTHLY DATA'!$A113,'WEEKLY DATA'!$B$11:$B$14576,'MONTHLY DATA'!$B113)</f>
        <v>432.5</v>
      </c>
      <c r="DV113" s="78">
        <f>AVERAGEIFS('WEEKLY DATA'!DV$11:DV$14576,'WEEKLY DATA'!$A$11:$A$14576,'MONTHLY DATA'!$A113,'WEEKLY DATA'!$B$11:$B$14576,'MONTHLY DATA'!$B113)</f>
        <v>427.5</v>
      </c>
      <c r="DW113" s="154">
        <f t="shared" si="87"/>
        <v>2.39520958083832E-2</v>
      </c>
      <c r="DX113" s="78">
        <f>AVERAGEIFS('WEEKLY DATA'!DX$11:DX$14576,'WEEKLY DATA'!$A$11:$A$14576,'MONTHLY DATA'!$A113,'WEEKLY DATA'!$B$11:$B$14576,'MONTHLY DATA'!$B113)</f>
        <v>475</v>
      </c>
      <c r="DY113" s="78">
        <f>AVERAGEIFS('WEEKLY DATA'!DY$11:DY$14576,'WEEKLY DATA'!$A$11:$A$14576,'MONTHLY DATA'!$A113,'WEEKLY DATA'!$B$11:$B$14576,'MONTHLY DATA'!$B113)</f>
        <v>485</v>
      </c>
      <c r="DZ113" s="78">
        <f>AVERAGEIFS('WEEKLY DATA'!DZ$11:DZ$14576,'WEEKLY DATA'!$A$11:$A$14576,'MONTHLY DATA'!$A113,'WEEKLY DATA'!$B$11:$B$14576,'MONTHLY DATA'!$B113)</f>
        <v>480</v>
      </c>
      <c r="EA113" s="154">
        <f t="shared" si="88"/>
        <v>3.1347962382444194E-3</v>
      </c>
      <c r="EB113" s="78">
        <f>AVERAGEIFS('WEEKLY DATA'!EB$11:EB$14576,'WEEKLY DATA'!$A$11:$A$14576,'MONTHLY DATA'!$A113,'WEEKLY DATA'!$B$11:$B$14576,'MONTHLY DATA'!$B113)</f>
        <v>336.25</v>
      </c>
      <c r="EC113" s="78">
        <f>AVERAGEIFS('WEEKLY DATA'!EC$11:EC$14576,'WEEKLY DATA'!$A$11:$A$14576,'MONTHLY DATA'!$A113,'WEEKLY DATA'!$B$11:$B$14576,'MONTHLY DATA'!$B113)</f>
        <v>346.25</v>
      </c>
      <c r="ED113" s="78">
        <f>AVERAGEIFS('WEEKLY DATA'!ED$11:ED$14576,'WEEKLY DATA'!$A$11:$A$14576,'MONTHLY DATA'!$A113,'WEEKLY DATA'!$B$11:$B$14576,'MONTHLY DATA'!$B113)</f>
        <v>341.25</v>
      </c>
      <c r="EE113" s="154">
        <f t="shared" si="89"/>
        <v>3.2526475037821578E-2</v>
      </c>
      <c r="EF113" s="169">
        <f>AVERAGEIFS('WEEKLY DATA'!EF$11:EF$14576,'WEEKLY DATA'!$A$11:$A$14576,'MONTHLY DATA'!$A113,'WEEKLY DATA'!$B$11:$B$14576,'MONTHLY DATA'!$B113)</f>
        <v>326.25</v>
      </c>
      <c r="EG113" s="78">
        <f>AVERAGEIFS('WEEKLY DATA'!EG$11:EG$14576,'WEEKLY DATA'!$A$11:$A$14576,'MONTHLY DATA'!$A113,'WEEKLY DATA'!$B$11:$B$14576,'MONTHLY DATA'!$B113)</f>
        <v>336.25</v>
      </c>
      <c r="EH113" s="78">
        <f>AVERAGEIFS('WEEKLY DATA'!EH$11:EH$14576,'WEEKLY DATA'!$A$11:$A$14576,'MONTHLY DATA'!$A113,'WEEKLY DATA'!$B$11:$B$14576,'MONTHLY DATA'!$B113)</f>
        <v>331.25</v>
      </c>
      <c r="EI113" s="154">
        <f t="shared" si="90"/>
        <v>2.7131782945736482E-2</v>
      </c>
      <c r="EJ113" s="78">
        <f>AVERAGEIFS('WEEKLY DATA'!EJ$11:EJ$14576,'WEEKLY DATA'!$A$11:$A$14576,'MONTHLY DATA'!$A113,'WEEKLY DATA'!$B$11:$B$14576,'MONTHLY DATA'!$B113)</f>
        <v>442.5</v>
      </c>
      <c r="EK113" s="78">
        <f>AVERAGEIFS('WEEKLY DATA'!EK$11:EK$14576,'WEEKLY DATA'!$A$11:$A$14576,'MONTHLY DATA'!$A113,'WEEKLY DATA'!$B$11:$B$14576,'MONTHLY DATA'!$B113)</f>
        <v>452.5</v>
      </c>
      <c r="EL113" s="78">
        <f>AVERAGEIFS('WEEKLY DATA'!EL$11:EL$14576,'WEEKLY DATA'!$A$11:$A$14576,'MONTHLY DATA'!$A113,'WEEKLY DATA'!$B$11:$B$14576,'MONTHLY DATA'!$B113)</f>
        <v>447.5</v>
      </c>
      <c r="EM113" s="154">
        <f t="shared" si="91"/>
        <v>2.2857142857142909E-2</v>
      </c>
      <c r="EN113" s="78">
        <f>AVERAGEIFS('WEEKLY DATA'!EN$11:EN$14576,'WEEKLY DATA'!$A$11:$A$14576,'MONTHLY DATA'!$A113,'WEEKLY DATA'!$B$11:$B$14576,'MONTHLY DATA'!$B113)</f>
        <v>495</v>
      </c>
      <c r="EO113" s="78">
        <f>AVERAGEIFS('WEEKLY DATA'!EO$11:EO$14576,'WEEKLY DATA'!$A$11:$A$14576,'MONTHLY DATA'!$A113,'WEEKLY DATA'!$B$11:$B$14576,'MONTHLY DATA'!$B113)</f>
        <v>505</v>
      </c>
      <c r="EP113" s="78">
        <f>AVERAGEIFS('WEEKLY DATA'!EP$11:EP$14576,'WEEKLY DATA'!$A$11:$A$14576,'MONTHLY DATA'!$A113,'WEEKLY DATA'!$B$11:$B$14576,'MONTHLY DATA'!$B113)</f>
        <v>500</v>
      </c>
      <c r="EQ113" s="154">
        <f t="shared" si="92"/>
        <v>3.0090270812437314E-3</v>
      </c>
      <c r="ER113" s="78">
        <f>AVERAGEIFS('WEEKLY DATA'!ER$11:ER$14576,'WEEKLY DATA'!$A$11:$A$14576,'MONTHLY DATA'!$A113,'WEEKLY DATA'!$B$11:$B$14576,'MONTHLY DATA'!$B113)</f>
        <v>311.25</v>
      </c>
      <c r="ES113" s="78">
        <f>AVERAGEIFS('WEEKLY DATA'!ES$11:ES$14576,'WEEKLY DATA'!$A$11:$A$14576,'MONTHLY DATA'!$A113,'WEEKLY DATA'!$B$11:$B$14576,'MONTHLY DATA'!$B113)</f>
        <v>321.25</v>
      </c>
      <c r="ET113" s="78">
        <f>AVERAGEIFS('WEEKLY DATA'!ET$11:ET$14576,'WEEKLY DATA'!$A$11:$A$14576,'MONTHLY DATA'!$A113,'WEEKLY DATA'!$B$11:$B$14576,'MONTHLY DATA'!$B113)</f>
        <v>316.25</v>
      </c>
      <c r="EU113" s="154">
        <f t="shared" si="93"/>
        <v>7.1656050955413164E-3</v>
      </c>
      <c r="EV113" s="78">
        <f>AVERAGEIFS('WEEKLY DATA'!EV$11:EV$14576,'WEEKLY DATA'!$A$11:$A$14576,'MONTHLY DATA'!$A113,'WEEKLY DATA'!$B$11:$B$14576,'MONTHLY DATA'!$B113)</f>
        <v>291.25</v>
      </c>
      <c r="EW113" s="78">
        <f>AVERAGEIFS('WEEKLY DATA'!EW$11:EW$14576,'WEEKLY DATA'!$A$11:$A$14576,'MONTHLY DATA'!$A113,'WEEKLY DATA'!$B$11:$B$14576,'MONTHLY DATA'!$B113)</f>
        <v>301.25</v>
      </c>
      <c r="EX113" s="78">
        <f>AVERAGEIFS('WEEKLY DATA'!EX$11:EX$14576,'WEEKLY DATA'!$A$11:$A$14576,'MONTHLY DATA'!$A113,'WEEKLY DATA'!$B$11:$B$14576,'MONTHLY DATA'!$B113)</f>
        <v>296.25</v>
      </c>
      <c r="EY113" s="154">
        <f t="shared" si="94"/>
        <v>-9.1973244147157684E-3</v>
      </c>
      <c r="EZ113" s="78">
        <f>AVERAGEIFS('WEEKLY DATA'!EZ$11:EZ$14576,'WEEKLY DATA'!$A$11:$A$14576,'MONTHLY DATA'!$A113,'WEEKLY DATA'!$B$11:$B$14576,'MONTHLY DATA'!$B113)</f>
        <v>427.5</v>
      </c>
      <c r="FA113" s="78">
        <f>AVERAGEIFS('WEEKLY DATA'!FA$11:FA$14576,'WEEKLY DATA'!$A$11:$A$14576,'MONTHLY DATA'!$A113,'WEEKLY DATA'!$B$11:$B$14576,'MONTHLY DATA'!$B113)</f>
        <v>437.5</v>
      </c>
      <c r="FB113" s="78">
        <f>AVERAGEIFS('WEEKLY DATA'!FB$11:FB$14576,'WEEKLY DATA'!$A$11:$A$14576,'MONTHLY DATA'!$A113,'WEEKLY DATA'!$B$11:$B$14576,'MONTHLY DATA'!$B113)</f>
        <v>432.5</v>
      </c>
      <c r="FC113" s="154">
        <f t="shared" si="95"/>
        <v>2.3668639053254337E-2</v>
      </c>
      <c r="FD113" s="78">
        <f>AVERAGEIFS('WEEKLY DATA'!FD$11:FD$14576,'WEEKLY DATA'!$A$11:$A$14576,'MONTHLY DATA'!$A113,'WEEKLY DATA'!$B$11:$B$14576,'MONTHLY DATA'!$B113)</f>
        <v>495</v>
      </c>
      <c r="FE113" s="78">
        <f>AVERAGEIFS('WEEKLY DATA'!FE$11:FE$14576,'WEEKLY DATA'!$A$11:$A$14576,'MONTHLY DATA'!$A113,'WEEKLY DATA'!$B$11:$B$14576,'MONTHLY DATA'!$B113)</f>
        <v>505</v>
      </c>
      <c r="FF113" s="78">
        <f>AVERAGEIFS('WEEKLY DATA'!FF$11:FF$14576,'WEEKLY DATA'!$A$11:$A$14576,'MONTHLY DATA'!$A113,'WEEKLY DATA'!$B$11:$B$14576,'MONTHLY DATA'!$B113)</f>
        <v>500</v>
      </c>
      <c r="FG113" s="154">
        <f t="shared" si="96"/>
        <v>3.0090270812437314E-3</v>
      </c>
      <c r="FH113" s="78">
        <f>AVERAGEIFS('WEEKLY DATA'!FH$11:FH$14576,'WEEKLY DATA'!$A$11:$A$14576,'MONTHLY DATA'!$A113,'WEEKLY DATA'!$B$11:$B$14576,'MONTHLY DATA'!$B113)</f>
        <v>310.625</v>
      </c>
      <c r="FI113" s="78">
        <f>AVERAGEIFS('WEEKLY DATA'!FI$11:FI$14576,'WEEKLY DATA'!$A$11:$A$14576,'MONTHLY DATA'!$A113,'WEEKLY DATA'!$B$11:$B$14576,'MONTHLY DATA'!$B113)</f>
        <v>320.625</v>
      </c>
      <c r="FJ113" s="78">
        <f>AVERAGEIFS('WEEKLY DATA'!FJ$11:FJ$14576,'WEEKLY DATA'!$A$11:$A$14576,'MONTHLY DATA'!$A113,'WEEKLY DATA'!$B$11:$B$14576,'MONTHLY DATA'!$B113)</f>
        <v>315.625</v>
      </c>
      <c r="FK113" s="154">
        <f t="shared" si="97"/>
        <v>5.1751592356688025E-3</v>
      </c>
      <c r="FL113" s="169">
        <f>AVERAGEIFS('WEEKLY DATA'!FL$11:FL$14576,'WEEKLY DATA'!$A$11:$A$14576,'MONTHLY DATA'!$A113,'WEEKLY DATA'!$B$11:$B$14576,'MONTHLY DATA'!$B113)</f>
        <v>308.75</v>
      </c>
      <c r="FM113" s="78">
        <f>AVERAGEIFS('WEEKLY DATA'!FM$11:FM$14576,'WEEKLY DATA'!$A$11:$A$14576,'MONTHLY DATA'!$A113,'WEEKLY DATA'!$B$11:$B$14576,'MONTHLY DATA'!$B113)</f>
        <v>318.75</v>
      </c>
      <c r="FN113" s="78">
        <f>AVERAGEIFS('WEEKLY DATA'!FN$11:FN$14576,'WEEKLY DATA'!$A$11:$A$14576,'MONTHLY DATA'!$A113,'WEEKLY DATA'!$B$11:$B$14576,'MONTHLY DATA'!$B113)</f>
        <v>313.75</v>
      </c>
      <c r="FO113" s="154">
        <f t="shared" si="98"/>
        <v>1.7017828200972529E-2</v>
      </c>
      <c r="FP113" s="78">
        <f>AVERAGEIFS('WEEKLY DATA'!FP$11:FP$14576,'WEEKLY DATA'!$A$11:$A$14576,'MONTHLY DATA'!$A113,'WEEKLY DATA'!$B$11:$B$14576,'MONTHLY DATA'!$B113)</f>
        <v>385</v>
      </c>
      <c r="FQ113" s="78">
        <f>AVERAGEIFS('WEEKLY DATA'!FQ$11:FQ$14576,'WEEKLY DATA'!$A$11:$A$14576,'MONTHLY DATA'!$A113,'WEEKLY DATA'!$B$11:$B$14576,'MONTHLY DATA'!$B113)</f>
        <v>395</v>
      </c>
      <c r="FR113" s="78">
        <f>AVERAGEIFS('WEEKLY DATA'!FR$11:FR$14576,'WEEKLY DATA'!$A$11:$A$14576,'MONTHLY DATA'!$A113,'WEEKLY DATA'!$B$11:$B$14576,'MONTHLY DATA'!$B113)</f>
        <v>390</v>
      </c>
      <c r="FS113" s="154">
        <f t="shared" si="99"/>
        <v>4.4176706827309342E-2</v>
      </c>
      <c r="FT113" s="78">
        <f>AVERAGEIFS('WEEKLY DATA'!FT$11:FT$14576,'WEEKLY DATA'!$A$11:$A$14576,'MONTHLY DATA'!$A113,'WEEKLY DATA'!$B$11:$B$14576,'MONTHLY DATA'!$B113)</f>
        <v>292.5</v>
      </c>
      <c r="FU113" s="78">
        <f>AVERAGEIFS('WEEKLY DATA'!FU$11:FU$14576,'WEEKLY DATA'!$A$11:$A$14576,'MONTHLY DATA'!$A113,'WEEKLY DATA'!$B$11:$B$14576,'MONTHLY DATA'!$B113)</f>
        <v>302.5</v>
      </c>
      <c r="FV113" s="78">
        <f>AVERAGEIFS('WEEKLY DATA'!FV$11:FV$14576,'WEEKLY DATA'!$A$11:$A$14576,'MONTHLY DATA'!$A113,'WEEKLY DATA'!$B$11:$B$14576,'MONTHLY DATA'!$B113)</f>
        <v>297.5</v>
      </c>
      <c r="FW113" s="154">
        <f t="shared" si="100"/>
        <v>-4.8000000000000043E-2</v>
      </c>
      <c r="FX113" s="78">
        <f>AVERAGEIFS('WEEKLY DATA'!FX$11:FX$14576,'WEEKLY DATA'!$A$11:$A$14576,'MONTHLY DATA'!$A113,'WEEKLY DATA'!$B$11:$B$14576,'MONTHLY DATA'!$B113)</f>
        <v>225</v>
      </c>
      <c r="FY113" s="78">
        <f>AVERAGEIFS('WEEKLY DATA'!FY$11:FY$14576,'WEEKLY DATA'!$A$11:$A$14576,'MONTHLY DATA'!$A113,'WEEKLY DATA'!$B$11:$B$14576,'MONTHLY DATA'!$B113)</f>
        <v>235</v>
      </c>
      <c r="FZ113" s="78">
        <f>AVERAGEIFS('WEEKLY DATA'!FZ$11:FZ$14576,'WEEKLY DATA'!$A$11:$A$14576,'MONTHLY DATA'!$A113,'WEEKLY DATA'!$B$11:$B$14576,'MONTHLY DATA'!$B113)</f>
        <v>230</v>
      </c>
      <c r="GA113" s="154">
        <f t="shared" si="101"/>
        <v>0</v>
      </c>
      <c r="GB113" s="78">
        <f>AVERAGEIFS('WEEKLY DATA'!GB$11:GB$14576,'WEEKLY DATA'!$A$11:$A$14576,'MONTHLY DATA'!$A113,'WEEKLY DATA'!$B$11:$B$14576,'MONTHLY DATA'!$B113)</f>
        <v>406.25</v>
      </c>
      <c r="GC113" s="78">
        <f>AVERAGEIFS('WEEKLY DATA'!GC$11:GC$14576,'WEEKLY DATA'!$A$11:$A$14576,'MONTHLY DATA'!$A113,'WEEKLY DATA'!$B$11:$B$14576,'MONTHLY DATA'!$B113)</f>
        <v>416.25</v>
      </c>
      <c r="GD113" s="78">
        <f>AVERAGEIFS('WEEKLY DATA'!GD$11:GD$14576,'WEEKLY DATA'!$A$11:$A$14576,'MONTHLY DATA'!$A113,'WEEKLY DATA'!$B$11:$B$14576,'MONTHLY DATA'!$B113)</f>
        <v>411.25</v>
      </c>
      <c r="GE113" s="154">
        <f t="shared" si="102"/>
        <v>1.9206939281288804E-2</v>
      </c>
      <c r="GF113" s="169">
        <f>AVERAGEIFS('WEEKLY DATA'!GF$11:GF$14576,'WEEKLY DATA'!$A$11:$A$14576,'MONTHLY DATA'!$A113,'WEEKLY DATA'!$B$11:$B$14576,'MONTHLY DATA'!$B113)</f>
        <v>403.75</v>
      </c>
      <c r="GG113" s="78">
        <f>AVERAGEIFS('WEEKLY DATA'!GG$11:GG$14576,'WEEKLY DATA'!$A$11:$A$14576,'MONTHLY DATA'!$A113,'WEEKLY DATA'!$B$11:$B$14576,'MONTHLY DATA'!$B113)</f>
        <v>413.75</v>
      </c>
      <c r="GH113" s="78">
        <f>AVERAGEIFS('WEEKLY DATA'!GH$11:GH$14576,'WEEKLY DATA'!$A$11:$A$14576,'MONTHLY DATA'!$A113,'WEEKLY DATA'!$B$11:$B$14576,'MONTHLY DATA'!$B113)</f>
        <v>408.75</v>
      </c>
      <c r="GI113" s="154">
        <f t="shared" si="103"/>
        <v>1.1757425742574323E-2</v>
      </c>
      <c r="GJ113" s="78">
        <f>AVERAGEIFS('WEEKLY DATA'!GJ$11:GJ$14576,'WEEKLY DATA'!$A$11:$A$14576,'MONTHLY DATA'!$A113,'WEEKLY DATA'!$B$11:$B$14576,'MONTHLY DATA'!$B113)</f>
        <v>502.5</v>
      </c>
      <c r="GK113" s="78">
        <f>AVERAGEIFS('WEEKLY DATA'!GK$11:GK$14576,'WEEKLY DATA'!$A$11:$A$14576,'MONTHLY DATA'!$A113,'WEEKLY DATA'!$B$11:$B$14576,'MONTHLY DATA'!$B113)</f>
        <v>512.5</v>
      </c>
      <c r="GL113" s="78">
        <f>AVERAGEIFS('WEEKLY DATA'!GL$11:GL$14576,'WEEKLY DATA'!$A$11:$A$14576,'MONTHLY DATA'!$A113,'WEEKLY DATA'!$B$11:$B$14576,'MONTHLY DATA'!$B113)</f>
        <v>507.5</v>
      </c>
      <c r="GM113" s="154">
        <f t="shared" si="104"/>
        <v>0.15999999999999992</v>
      </c>
      <c r="GN113" s="78">
        <f>AVERAGEIFS('WEEKLY DATA'!GN$11:GN$14576,'WEEKLY DATA'!$A$11:$A$14576,'MONTHLY DATA'!$A113,'WEEKLY DATA'!$B$11:$B$14576,'MONTHLY DATA'!$B113)</f>
        <v>500</v>
      </c>
      <c r="GO113" s="78">
        <f>AVERAGEIFS('WEEKLY DATA'!GO$11:GO$14576,'WEEKLY DATA'!$A$11:$A$14576,'MONTHLY DATA'!$A113,'WEEKLY DATA'!$B$11:$B$14576,'MONTHLY DATA'!$B113)</f>
        <v>510</v>
      </c>
      <c r="GP113" s="78">
        <f>AVERAGEIFS('WEEKLY DATA'!GP$11:GP$14576,'WEEKLY DATA'!$A$11:$A$14576,'MONTHLY DATA'!$A113,'WEEKLY DATA'!$B$11:$B$14576,'MONTHLY DATA'!$B113)</f>
        <v>505</v>
      </c>
      <c r="GQ113" s="154">
        <f t="shared" si="105"/>
        <v>2.9791459781529639E-3</v>
      </c>
      <c r="GR113" s="78"/>
    </row>
    <row r="114" spans="1:200" ht="15.75" x14ac:dyDescent="0.25">
      <c r="A114">
        <f t="shared" si="55"/>
        <v>8</v>
      </c>
      <c r="B114">
        <f t="shared" si="56"/>
        <v>2018</v>
      </c>
      <c r="C114" s="86">
        <v>43313</v>
      </c>
      <c r="D114" s="78">
        <f>AVERAGEIFS('WEEKLY DATA'!D$11:D$14576,'WEEKLY DATA'!$A$11:$A$14576,'MONTHLY DATA'!$A114,'WEEKLY DATA'!$B$11:$B$14576,'MONTHLY DATA'!$B114)</f>
        <v>476</v>
      </c>
      <c r="E114" s="78">
        <f>AVERAGEIFS('WEEKLY DATA'!E$11:E$14576,'WEEKLY DATA'!$A$11:$A$14576,'MONTHLY DATA'!$A114,'WEEKLY DATA'!$B$11:$B$14576,'MONTHLY DATA'!$B114)</f>
        <v>486</v>
      </c>
      <c r="F114" s="78">
        <f>AVERAGEIFS('WEEKLY DATA'!F$11:F$14576,'WEEKLY DATA'!$A$11:$A$14576,'MONTHLY DATA'!$A114,'WEEKLY DATA'!$B$11:$B$14576,'MONTHLY DATA'!$B114)</f>
        <v>481</v>
      </c>
      <c r="G114" s="154">
        <f t="shared" si="57"/>
        <v>0.10416068866571027</v>
      </c>
      <c r="H114" s="169">
        <f>AVERAGEIFS('WEEKLY DATA'!H$11:H$14576,'WEEKLY DATA'!$A$11:$A$14576,'MONTHLY DATA'!$A114,'WEEKLY DATA'!$B$11:$B$14576,'MONTHLY DATA'!$B114)</f>
        <v>596</v>
      </c>
      <c r="I114" s="78">
        <f>AVERAGEIFS('WEEKLY DATA'!I$11:I$14576,'WEEKLY DATA'!$A$11:$A$14576,'MONTHLY DATA'!$A114,'WEEKLY DATA'!$B$11:$B$14576,'MONTHLY DATA'!$B114)</f>
        <v>606</v>
      </c>
      <c r="J114" s="78">
        <f>AVERAGEIFS('WEEKLY DATA'!J$11:J$14576,'WEEKLY DATA'!$A$11:$A$14576,'MONTHLY DATA'!$A114,'WEEKLY DATA'!$B$11:$B$14576,'MONTHLY DATA'!$B114)</f>
        <v>601</v>
      </c>
      <c r="K114" s="154">
        <f t="shared" si="58"/>
        <v>6.48947951273533E-2</v>
      </c>
      <c r="L114" s="169">
        <f>AVERAGEIFS('WEEKLY DATA'!L$11:L$14576,'WEEKLY DATA'!$A$11:$A$14576,'MONTHLY DATA'!$A114,'WEEKLY DATA'!$B$11:$B$14576,'MONTHLY DATA'!$B114)</f>
        <v>506</v>
      </c>
      <c r="M114" s="78">
        <f>AVERAGEIFS('WEEKLY DATA'!M$11:M$14576,'WEEKLY DATA'!$A$11:$A$14576,'MONTHLY DATA'!$A114,'WEEKLY DATA'!$B$11:$B$14576,'MONTHLY DATA'!$B114)</f>
        <v>516</v>
      </c>
      <c r="N114" s="78">
        <f>AVERAGEIFS('WEEKLY DATA'!N$11:N$14576,'WEEKLY DATA'!$A$11:$A$14576,'MONTHLY DATA'!$A114,'WEEKLY DATA'!$B$11:$B$14576,'MONTHLY DATA'!$B114)</f>
        <v>511</v>
      </c>
      <c r="O114" s="154">
        <f t="shared" si="59"/>
        <v>4.6862996158770764E-2</v>
      </c>
      <c r="P114" s="169">
        <f>AVERAGEIFS('WEEKLY DATA'!P$11:P$14576,'WEEKLY DATA'!$A$11:$A$14576,'MONTHLY DATA'!$A114,'WEEKLY DATA'!$B$11:$B$14576,'MONTHLY DATA'!$B114)</f>
        <v>422</v>
      </c>
      <c r="Q114" s="78">
        <f>AVERAGEIFS('WEEKLY DATA'!Q$11:Q$14576,'WEEKLY DATA'!$A$11:$A$14576,'MONTHLY DATA'!$A114,'WEEKLY DATA'!$B$11:$B$14576,'MONTHLY DATA'!$B114)</f>
        <v>432</v>
      </c>
      <c r="R114" s="78">
        <f>AVERAGEIFS('WEEKLY DATA'!R$11:R$14576,'WEEKLY DATA'!$A$11:$A$14576,'MONTHLY DATA'!$A114,'WEEKLY DATA'!$B$11:$B$14576,'MONTHLY DATA'!$B114)</f>
        <v>427</v>
      </c>
      <c r="S114" s="154">
        <f t="shared" si="60"/>
        <v>8.2725832012678246E-2</v>
      </c>
      <c r="T114" s="169">
        <f>AVERAGEIFS('WEEKLY DATA'!T$11:T$14576,'WEEKLY DATA'!$A$11:$A$14576,'MONTHLY DATA'!$A114,'WEEKLY DATA'!$B$11:$B$14576,'MONTHLY DATA'!$B114)</f>
        <v>461</v>
      </c>
      <c r="U114" s="78">
        <f>AVERAGEIFS('WEEKLY DATA'!U$11:U$14576,'WEEKLY DATA'!$A$11:$A$14576,'MONTHLY DATA'!$A114,'WEEKLY DATA'!$B$11:$B$14576,'MONTHLY DATA'!$B114)</f>
        <v>471</v>
      </c>
      <c r="V114" s="78">
        <f>AVERAGEIFS('WEEKLY DATA'!V$11:V$14576,'WEEKLY DATA'!$A$11:$A$14576,'MONTHLY DATA'!$A114,'WEEKLY DATA'!$B$11:$B$14576,'MONTHLY DATA'!$B114)</f>
        <v>466</v>
      </c>
      <c r="W114" s="154">
        <f t="shared" si="61"/>
        <v>0.10787518573551269</v>
      </c>
      <c r="X114" s="169">
        <f>AVERAGEIFS('WEEKLY DATA'!X$11:X$14576,'WEEKLY DATA'!$A$11:$A$14576,'MONTHLY DATA'!$A114,'WEEKLY DATA'!$B$11:$B$14576,'MONTHLY DATA'!$B114)</f>
        <v>446</v>
      </c>
      <c r="Y114" s="78">
        <f>AVERAGEIFS('WEEKLY DATA'!Y$11:Y$14576,'WEEKLY DATA'!$A$11:$A$14576,'MONTHLY DATA'!$A114,'WEEKLY DATA'!$B$11:$B$14576,'MONTHLY DATA'!$B114)</f>
        <v>456</v>
      </c>
      <c r="Z114" s="78">
        <f>AVERAGEIFS('WEEKLY DATA'!Z$11:Z$14576,'WEEKLY DATA'!$A$11:$A$14576,'MONTHLY DATA'!$A114,'WEEKLY DATA'!$B$11:$B$14576,'MONTHLY DATA'!$B114)</f>
        <v>451</v>
      </c>
      <c r="AA114" s="154">
        <f t="shared" si="62"/>
        <v>8.8386123680241235E-2</v>
      </c>
      <c r="AB114" s="169">
        <f>AVERAGEIFS('WEEKLY DATA'!AB$11:AB$14576,'WEEKLY DATA'!$A$11:$A$14576,'MONTHLY DATA'!$A114,'WEEKLY DATA'!$B$11:$B$14576,'MONTHLY DATA'!$B114)</f>
        <v>482</v>
      </c>
      <c r="AC114" s="78">
        <f>AVERAGEIFS('WEEKLY DATA'!AC$11:AC$14576,'WEEKLY DATA'!$A$11:$A$14576,'MONTHLY DATA'!$A114,'WEEKLY DATA'!$B$11:$B$14576,'MONTHLY DATA'!$B114)</f>
        <v>492</v>
      </c>
      <c r="AD114" s="78">
        <f>AVERAGEIFS('WEEKLY DATA'!AD$11:AD$14576,'WEEKLY DATA'!$A$11:$A$14576,'MONTHLY DATA'!$A114,'WEEKLY DATA'!$B$11:$B$14576,'MONTHLY DATA'!$B114)</f>
        <v>487</v>
      </c>
      <c r="AE114" s="154">
        <f t="shared" si="63"/>
        <v>0.13751824817518243</v>
      </c>
      <c r="AF114" s="169">
        <f>AVERAGEIFS('WEEKLY DATA'!AF$11:AF$14576,'WEEKLY DATA'!$A$11:$A$14576,'MONTHLY DATA'!$A114,'WEEKLY DATA'!$B$11:$B$14576,'MONTHLY DATA'!$B114)</f>
        <v>407</v>
      </c>
      <c r="AG114" s="78">
        <f>AVERAGEIFS('WEEKLY DATA'!AG$11:AG$14576,'WEEKLY DATA'!$A$11:$A$14576,'MONTHLY DATA'!$A114,'WEEKLY DATA'!$B$11:$B$14576,'MONTHLY DATA'!$B114)</f>
        <v>417</v>
      </c>
      <c r="AH114" s="78">
        <f>AVERAGEIFS('WEEKLY DATA'!AH$11:AH$14576,'WEEKLY DATA'!$A$11:$A$14576,'MONTHLY DATA'!$A114,'WEEKLY DATA'!$B$11:$B$14576,'MONTHLY DATA'!$B114)</f>
        <v>412</v>
      </c>
      <c r="AI114" s="154">
        <f t="shared" si="64"/>
        <v>9.3200663349917168E-2</v>
      </c>
      <c r="AJ114" s="169">
        <f>AVERAGEIFS('WEEKLY DATA'!AJ$11:AJ$14576,'WEEKLY DATA'!$A$11:$A$14576,'MONTHLY DATA'!$A114,'WEEKLY DATA'!$B$11:$B$14576,'MONTHLY DATA'!$B114)</f>
        <v>456</v>
      </c>
      <c r="AK114" s="78">
        <f>AVERAGEIFS('WEEKLY DATA'!AK$11:AK$14576,'WEEKLY DATA'!$A$11:$A$14576,'MONTHLY DATA'!$A114,'WEEKLY DATA'!$B$11:$B$14576,'MONTHLY DATA'!$B114)</f>
        <v>466</v>
      </c>
      <c r="AL114" s="78">
        <f>AVERAGEIFS('WEEKLY DATA'!AL$11:AL$14576,'WEEKLY DATA'!$A$11:$A$14576,'MONTHLY DATA'!$A114,'WEEKLY DATA'!$B$11:$B$14576,'MONTHLY DATA'!$B114)</f>
        <v>461</v>
      </c>
      <c r="AM114" s="154">
        <f t="shared" si="65"/>
        <v>0.10917293233082703</v>
      </c>
      <c r="AN114" s="169">
        <f>AVERAGEIFS('WEEKLY DATA'!AN$11:AN$14576,'WEEKLY DATA'!$A$11:$A$14576,'MONTHLY DATA'!$A114,'WEEKLY DATA'!$B$11:$B$14576,'MONTHLY DATA'!$B114)</f>
        <v>446</v>
      </c>
      <c r="AO114" s="78">
        <f>AVERAGEIFS('WEEKLY DATA'!AO$11:AO$14576,'WEEKLY DATA'!$A$11:$A$14576,'MONTHLY DATA'!$A114,'WEEKLY DATA'!$B$11:$B$14576,'MONTHLY DATA'!$B114)</f>
        <v>456</v>
      </c>
      <c r="AP114" s="78">
        <f>AVERAGEIFS('WEEKLY DATA'!AP$11:AP$14576,'WEEKLY DATA'!$A$11:$A$14576,'MONTHLY DATA'!$A114,'WEEKLY DATA'!$B$11:$B$14576,'MONTHLY DATA'!$B114)</f>
        <v>451</v>
      </c>
      <c r="AQ114" s="154">
        <f t="shared" si="66"/>
        <v>9.4992412746585764E-2</v>
      </c>
      <c r="AR114" s="169">
        <f>AVERAGEIFS('WEEKLY DATA'!AR$11:AR$14576,'WEEKLY DATA'!$A$11:$A$14576,'MONTHLY DATA'!$A114,'WEEKLY DATA'!$B$11:$B$14576,'MONTHLY DATA'!$B114)</f>
        <v>484</v>
      </c>
      <c r="AS114" s="78">
        <f>AVERAGEIFS('WEEKLY DATA'!AS$11:AS$14576,'WEEKLY DATA'!$A$11:$A$14576,'MONTHLY DATA'!$A114,'WEEKLY DATA'!$B$11:$B$14576,'MONTHLY DATA'!$B114)</f>
        <v>494</v>
      </c>
      <c r="AT114" s="78">
        <f>AVERAGEIFS('WEEKLY DATA'!AT$11:AT$14576,'WEEKLY DATA'!$A$11:$A$14576,'MONTHLY DATA'!$A114,'WEEKLY DATA'!$B$11:$B$14576,'MONTHLY DATA'!$B114)</f>
        <v>489</v>
      </c>
      <c r="AU114" s="154">
        <f t="shared" si="67"/>
        <v>0.12900432900432901</v>
      </c>
      <c r="AV114" s="169">
        <f>AVERAGEIFS('WEEKLY DATA'!AV$11:AV$14576,'WEEKLY DATA'!$A$11:$A$14576,'MONTHLY DATA'!$A114,'WEEKLY DATA'!$B$11:$B$14576,'MONTHLY DATA'!$B114)</f>
        <v>407</v>
      </c>
      <c r="AW114" s="78">
        <f>AVERAGEIFS('WEEKLY DATA'!AW$11:AW$14576,'WEEKLY DATA'!$A$11:$A$14576,'MONTHLY DATA'!$A114,'WEEKLY DATA'!$B$11:$B$14576,'MONTHLY DATA'!$B114)</f>
        <v>417</v>
      </c>
      <c r="AX114" s="78">
        <f>AVERAGEIFS('WEEKLY DATA'!AX$11:AX$14576,'WEEKLY DATA'!$A$11:$A$14576,'MONTHLY DATA'!$A114,'WEEKLY DATA'!$B$11:$B$14576,'MONTHLY DATA'!$B114)</f>
        <v>412</v>
      </c>
      <c r="AY114" s="154">
        <f t="shared" si="68"/>
        <v>9.3200663349917168E-2</v>
      </c>
      <c r="AZ114" s="169">
        <f>AVERAGEIFS('WEEKLY DATA'!AZ$11:AZ$14576,'WEEKLY DATA'!$A$11:$A$14576,'MONTHLY DATA'!$A114,'WEEKLY DATA'!$B$11:$B$14576,'MONTHLY DATA'!$B114)</f>
        <v>391</v>
      </c>
      <c r="BA114" s="78">
        <f>AVERAGEIFS('WEEKLY DATA'!BA$11:BA$14576,'WEEKLY DATA'!$A$11:$A$14576,'MONTHLY DATA'!$A114,'WEEKLY DATA'!$B$11:$B$14576,'MONTHLY DATA'!$B114)</f>
        <v>401</v>
      </c>
      <c r="BB114" s="78">
        <f>AVERAGEIFS('WEEKLY DATA'!BB$11:BB$14576,'WEEKLY DATA'!$A$11:$A$14576,'MONTHLY DATA'!$A114,'WEEKLY DATA'!$B$11:$B$14576,'MONTHLY DATA'!$B114)</f>
        <v>396</v>
      </c>
      <c r="BC114" s="154">
        <f t="shared" si="69"/>
        <v>0.12941176470588234</v>
      </c>
      <c r="BD114" s="169">
        <f>AVERAGEIFS('WEEKLY DATA'!BD$11:BD$14576,'WEEKLY DATA'!$A$11:$A$14576,'MONTHLY DATA'!$A114,'WEEKLY DATA'!$B$11:$B$14576,'MONTHLY DATA'!$B114)</f>
        <v>381</v>
      </c>
      <c r="BE114" s="78">
        <f>AVERAGEIFS('WEEKLY DATA'!BE$11:BE$14576,'WEEKLY DATA'!$A$11:$A$14576,'MONTHLY DATA'!$A114,'WEEKLY DATA'!$B$11:$B$14576,'MONTHLY DATA'!$B114)</f>
        <v>391</v>
      </c>
      <c r="BF114" s="78">
        <f>AVERAGEIFS('WEEKLY DATA'!BF$11:BF$14576,'WEEKLY DATA'!$A$11:$A$14576,'MONTHLY DATA'!$A114,'WEEKLY DATA'!$B$11:$B$14576,'MONTHLY DATA'!$B114)</f>
        <v>386</v>
      </c>
      <c r="BG114" s="154">
        <f t="shared" si="70"/>
        <v>0.10483005366726306</v>
      </c>
      <c r="BH114" s="169">
        <f>AVERAGEIFS('WEEKLY DATA'!BH$11:BH$14576,'WEEKLY DATA'!$A$11:$A$14576,'MONTHLY DATA'!$A114,'WEEKLY DATA'!$B$11:$B$14576,'MONTHLY DATA'!$B114)</f>
        <v>418</v>
      </c>
      <c r="BI114" s="78">
        <f>AVERAGEIFS('WEEKLY DATA'!BI$11:BI$14576,'WEEKLY DATA'!$A$11:$A$14576,'MONTHLY DATA'!$A114,'WEEKLY DATA'!$B$11:$B$14576,'MONTHLY DATA'!$B114)</f>
        <v>428</v>
      </c>
      <c r="BJ114" s="78">
        <f>AVERAGEIFS('WEEKLY DATA'!BJ$11:BJ$14576,'WEEKLY DATA'!$A$11:$A$14576,'MONTHLY DATA'!$A114,'WEEKLY DATA'!$B$11:$B$14576,'MONTHLY DATA'!$B114)</f>
        <v>423</v>
      </c>
      <c r="BK114" s="154">
        <f t="shared" si="71"/>
        <v>0.11867768595041328</v>
      </c>
      <c r="BL114" s="169">
        <f>AVERAGEIFS('WEEKLY DATA'!BL$11:BL$14576,'WEEKLY DATA'!$A$11:$A$14576,'MONTHLY DATA'!$A114,'WEEKLY DATA'!$B$11:$B$14576,'MONTHLY DATA'!$B114)</f>
        <v>392</v>
      </c>
      <c r="BM114" s="78">
        <f>AVERAGEIFS('WEEKLY DATA'!BM$11:BM$14576,'WEEKLY DATA'!$A$11:$A$14576,'MONTHLY DATA'!$A114,'WEEKLY DATA'!$B$11:$B$14576,'MONTHLY DATA'!$B114)</f>
        <v>402</v>
      </c>
      <c r="BN114" s="78">
        <f>AVERAGEIFS('WEEKLY DATA'!BN$11:BN$14576,'WEEKLY DATA'!$A$11:$A$14576,'MONTHLY DATA'!$A114,'WEEKLY DATA'!$B$11:$B$14576,'MONTHLY DATA'!$B114)</f>
        <v>397</v>
      </c>
      <c r="BO114" s="154">
        <f t="shared" si="72"/>
        <v>8.9536878216123439E-2</v>
      </c>
      <c r="BP114" s="78">
        <f>AVERAGEIFS('WEEKLY DATA'!BP$11:BP$14576,'WEEKLY DATA'!$A$11:$A$14576,'MONTHLY DATA'!$A114,'WEEKLY DATA'!$B$11:$B$14576,'MONTHLY DATA'!$B114)</f>
        <v>450</v>
      </c>
      <c r="BQ114" s="78">
        <f>AVERAGEIFS('WEEKLY DATA'!BQ$11:BQ$14576,'WEEKLY DATA'!$A$11:$A$14576,'MONTHLY DATA'!$A114,'WEEKLY DATA'!$B$11:$B$14576,'MONTHLY DATA'!$B114)</f>
        <v>460</v>
      </c>
      <c r="BR114" s="78">
        <f>AVERAGEIFS('WEEKLY DATA'!BR$11:BR$14576,'WEEKLY DATA'!$A$11:$A$14576,'MONTHLY DATA'!$A114,'WEEKLY DATA'!$B$11:$B$14576,'MONTHLY DATA'!$B114)</f>
        <v>455</v>
      </c>
      <c r="BS114" s="154">
        <f t="shared" si="73"/>
        <v>0.13395638629283479</v>
      </c>
      <c r="BT114" s="78">
        <f>AVERAGEIFS('WEEKLY DATA'!BT$11:BT$14576,'WEEKLY DATA'!$A$11:$A$14576,'MONTHLY DATA'!$A114,'WEEKLY DATA'!$B$11:$B$14576,'MONTHLY DATA'!$B114)</f>
        <v>459</v>
      </c>
      <c r="BU114" s="78">
        <f>AVERAGEIFS('WEEKLY DATA'!BU$11:BU$14576,'WEEKLY DATA'!$A$11:$A$14576,'MONTHLY DATA'!$A114,'WEEKLY DATA'!$B$11:$B$14576,'MONTHLY DATA'!$B114)</f>
        <v>469</v>
      </c>
      <c r="BV114" s="78">
        <f>AVERAGEIFS('WEEKLY DATA'!BV$11:BV$14576,'WEEKLY DATA'!$A$11:$A$14576,'MONTHLY DATA'!$A114,'WEEKLY DATA'!$B$11:$B$14576,'MONTHLY DATA'!$B114)</f>
        <v>464</v>
      </c>
      <c r="BW114" s="154">
        <f t="shared" si="74"/>
        <v>0.16363636363636358</v>
      </c>
      <c r="BX114" s="78">
        <f>AVERAGEIFS('WEEKLY DATA'!BX$11:BX$14576,'WEEKLY DATA'!$A$11:$A$14576,'MONTHLY DATA'!$A114,'WEEKLY DATA'!$B$11:$B$14576,'MONTHLY DATA'!$B114)</f>
        <v>441</v>
      </c>
      <c r="BY114" s="78">
        <f>AVERAGEIFS('WEEKLY DATA'!BY$11:BY$14576,'WEEKLY DATA'!$A$11:$A$14576,'MONTHLY DATA'!$A114,'WEEKLY DATA'!$B$11:$B$14576,'MONTHLY DATA'!$B114)</f>
        <v>451</v>
      </c>
      <c r="BZ114" s="78">
        <f>AVERAGEIFS('WEEKLY DATA'!BZ$11:BZ$14576,'WEEKLY DATA'!$A$11:$A$14576,'MONTHLY DATA'!$A114,'WEEKLY DATA'!$B$11:$B$14576,'MONTHLY DATA'!$B114)</f>
        <v>446</v>
      </c>
      <c r="CA114" s="154">
        <f t="shared" si="75"/>
        <v>4.3274853801169577E-2</v>
      </c>
      <c r="CB114" s="78">
        <f>AVERAGEIFS('WEEKLY DATA'!CB$11:CB$14576,'WEEKLY DATA'!$A$11:$A$14576,'MONTHLY DATA'!$A114,'WEEKLY DATA'!$B$11:$B$14576,'MONTHLY DATA'!$B114)</f>
        <v>470</v>
      </c>
      <c r="CC114" s="78">
        <f>AVERAGEIFS('WEEKLY DATA'!CC$11:CC$14576,'WEEKLY DATA'!$A$11:$A$14576,'MONTHLY DATA'!$A114,'WEEKLY DATA'!$B$11:$B$14576,'MONTHLY DATA'!$B114)</f>
        <v>480</v>
      </c>
      <c r="CD114" s="78">
        <f>AVERAGEIFS('WEEKLY DATA'!CD$11:CD$14576,'WEEKLY DATA'!$A$11:$A$14576,'MONTHLY DATA'!$A114,'WEEKLY DATA'!$B$11:$B$14576,'MONTHLY DATA'!$B114)</f>
        <v>475</v>
      </c>
      <c r="CE114" s="154">
        <f t="shared" si="76"/>
        <v>0</v>
      </c>
      <c r="CF114" s="78">
        <f>AVERAGEIFS('WEEKLY DATA'!CF$11:CF$14576,'WEEKLY DATA'!$A$11:$A$14576,'MONTHLY DATA'!$A114,'WEEKLY DATA'!$B$11:$B$14576,'MONTHLY DATA'!$B114)</f>
        <v>400</v>
      </c>
      <c r="CG114" s="78">
        <f>AVERAGEIFS('WEEKLY DATA'!CG$11:CG$14576,'WEEKLY DATA'!$A$11:$A$14576,'MONTHLY DATA'!$A114,'WEEKLY DATA'!$B$11:$B$14576,'MONTHLY DATA'!$B114)</f>
        <v>410</v>
      </c>
      <c r="CH114" s="78">
        <f>AVERAGEIFS('WEEKLY DATA'!CH$11:CH$14576,'WEEKLY DATA'!$A$11:$A$14576,'MONTHLY DATA'!$A114,'WEEKLY DATA'!$B$11:$B$14576,'MONTHLY DATA'!$B114)</f>
        <v>405</v>
      </c>
      <c r="CI114" s="154">
        <f t="shared" si="77"/>
        <v>0.15302491103202853</v>
      </c>
      <c r="CJ114" s="78">
        <f>AVERAGEIFS('WEEKLY DATA'!CJ$11:CJ$14576,'WEEKLY DATA'!$A$11:$A$14576,'MONTHLY DATA'!$A114,'WEEKLY DATA'!$B$11:$B$14576,'MONTHLY DATA'!$B114)</f>
        <v>404</v>
      </c>
      <c r="CK114" s="78">
        <f>AVERAGEIFS('WEEKLY DATA'!CK$11:CK$14576,'WEEKLY DATA'!$A$11:$A$14576,'MONTHLY DATA'!$A114,'WEEKLY DATA'!$B$11:$B$14576,'MONTHLY DATA'!$B114)</f>
        <v>414</v>
      </c>
      <c r="CL114" s="78">
        <f>AVERAGEIFS('WEEKLY DATA'!CL$11:CL$14576,'WEEKLY DATA'!$A$11:$A$14576,'MONTHLY DATA'!$A114,'WEEKLY DATA'!$B$11:$B$14576,'MONTHLY DATA'!$B114)</f>
        <v>409</v>
      </c>
      <c r="CM114" s="154">
        <f t="shared" si="78"/>
        <v>0.1985347985347985</v>
      </c>
      <c r="CN114" s="78">
        <f>AVERAGEIFS('WEEKLY DATA'!CN$11:CN$14576,'WEEKLY DATA'!$A$11:$A$14576,'MONTHLY DATA'!$A114,'WEEKLY DATA'!$B$11:$B$14576,'MONTHLY DATA'!$B114)</f>
        <v>391</v>
      </c>
      <c r="CO114" s="78">
        <f>AVERAGEIFS('WEEKLY DATA'!CO$11:CO$14576,'WEEKLY DATA'!$A$11:$A$14576,'MONTHLY DATA'!$A114,'WEEKLY DATA'!$B$11:$B$14576,'MONTHLY DATA'!$B114)</f>
        <v>401</v>
      </c>
      <c r="CP114" s="78">
        <f>AVERAGEIFS('WEEKLY DATA'!CP$11:CP$14576,'WEEKLY DATA'!$A$11:$A$14576,'MONTHLY DATA'!$A114,'WEEKLY DATA'!$B$11:$B$14576,'MONTHLY DATA'!$B114)</f>
        <v>396</v>
      </c>
      <c r="CQ114" s="154">
        <f t="shared" si="79"/>
        <v>4.9006622516556186E-2</v>
      </c>
      <c r="CR114" s="78">
        <f>AVERAGEIFS('WEEKLY DATA'!CR$11:CR$14576,'WEEKLY DATA'!$A$11:$A$14576,'MONTHLY DATA'!$A114,'WEEKLY DATA'!$B$11:$B$14576,'MONTHLY DATA'!$B114)</f>
        <v>440</v>
      </c>
      <c r="CS114" s="78">
        <f>AVERAGEIFS('WEEKLY DATA'!CS$11:CS$14576,'WEEKLY DATA'!$A$11:$A$14576,'MONTHLY DATA'!$A114,'WEEKLY DATA'!$B$11:$B$14576,'MONTHLY DATA'!$B114)</f>
        <v>450</v>
      </c>
      <c r="CT114" s="78">
        <f>AVERAGEIFS('WEEKLY DATA'!CT$11:CT$14576,'WEEKLY DATA'!$A$11:$A$14576,'MONTHLY DATA'!$A114,'WEEKLY DATA'!$B$11:$B$14576,'MONTHLY DATA'!$B114)</f>
        <v>445</v>
      </c>
      <c r="CU114" s="154">
        <f t="shared" si="80"/>
        <v>0</v>
      </c>
      <c r="CV114" s="169">
        <f>AVERAGEIFS('WEEKLY DATA'!CV$11:CV$14576,'WEEKLY DATA'!$A$11:$A$14576,'MONTHLY DATA'!$A114,'WEEKLY DATA'!$B$11:$B$14576,'MONTHLY DATA'!$B114)</f>
        <v>430</v>
      </c>
      <c r="CW114" s="78">
        <f>AVERAGEIFS('WEEKLY DATA'!CW$11:CW$14576,'WEEKLY DATA'!$A$11:$A$14576,'MONTHLY DATA'!$A114,'WEEKLY DATA'!$B$11:$B$14576,'MONTHLY DATA'!$B114)</f>
        <v>440</v>
      </c>
      <c r="CX114" s="78">
        <f>AVERAGEIFS('WEEKLY DATA'!CX$11:CX$14576,'WEEKLY DATA'!$A$11:$A$14576,'MONTHLY DATA'!$A114,'WEEKLY DATA'!$B$11:$B$14576,'MONTHLY DATA'!$B114)</f>
        <v>435</v>
      </c>
      <c r="CY114" s="154">
        <f t="shared" si="81"/>
        <v>0.14098360655737707</v>
      </c>
      <c r="CZ114" s="169">
        <f>AVERAGEIFS('WEEKLY DATA'!CZ$11:CZ$14576,'WEEKLY DATA'!$A$11:$A$14576,'MONTHLY DATA'!$A114,'WEEKLY DATA'!$B$11:$B$14576,'MONTHLY DATA'!$B114)</f>
        <v>439</v>
      </c>
      <c r="DA114" s="78">
        <f>AVERAGEIFS('WEEKLY DATA'!DA$11:DA$14576,'WEEKLY DATA'!$A$11:$A$14576,'MONTHLY DATA'!$A114,'WEEKLY DATA'!$B$11:$B$14576,'MONTHLY DATA'!$B114)</f>
        <v>449</v>
      </c>
      <c r="DB114" s="78">
        <f>AVERAGEIFS('WEEKLY DATA'!DB$11:DB$14576,'WEEKLY DATA'!$A$11:$A$14576,'MONTHLY DATA'!$A114,'WEEKLY DATA'!$B$11:$B$14576,'MONTHLY DATA'!$B114)</f>
        <v>444</v>
      </c>
      <c r="DC114" s="154">
        <f t="shared" si="82"/>
        <v>0.1800664451827243</v>
      </c>
      <c r="DD114" s="78">
        <f>AVERAGEIFS('WEEKLY DATA'!DD$11:DD$14576,'WEEKLY DATA'!$A$11:$A$14576,'MONTHLY DATA'!$A114,'WEEKLY DATA'!$B$11:$B$14576,'MONTHLY DATA'!$B114)</f>
        <v>431</v>
      </c>
      <c r="DE114" s="78">
        <f>AVERAGEIFS('WEEKLY DATA'!DE$11:DE$14576,'WEEKLY DATA'!$A$11:$A$14576,'MONTHLY DATA'!$A114,'WEEKLY DATA'!$B$11:$B$14576,'MONTHLY DATA'!$B114)</f>
        <v>441</v>
      </c>
      <c r="DF114" s="78">
        <f>AVERAGEIFS('WEEKLY DATA'!DF$11:DF$14576,'WEEKLY DATA'!$A$11:$A$14576,'MONTHLY DATA'!$A114,'WEEKLY DATA'!$B$11:$B$14576,'MONTHLY DATA'!$B114)</f>
        <v>436</v>
      </c>
      <c r="DG114" s="154">
        <f t="shared" si="83"/>
        <v>4.4311377245509043E-2</v>
      </c>
      <c r="DH114" s="78">
        <f>AVERAGEIFS('WEEKLY DATA'!DH$11:DH$14576,'WEEKLY DATA'!$A$11:$A$14576,'MONTHLY DATA'!$A114,'WEEKLY DATA'!$B$11:$B$14576,'MONTHLY DATA'!$B114)</f>
        <v>465</v>
      </c>
      <c r="DI114" s="78">
        <f>AVERAGEIFS('WEEKLY DATA'!DI$11:DI$14576,'WEEKLY DATA'!$A$11:$A$14576,'MONTHLY DATA'!$A114,'WEEKLY DATA'!$B$11:$B$14576,'MONTHLY DATA'!$B114)</f>
        <v>475</v>
      </c>
      <c r="DJ114" s="78">
        <f>AVERAGEIFS('WEEKLY DATA'!DJ$11:DJ$14576,'WEEKLY DATA'!$A$11:$A$14576,'MONTHLY DATA'!$A114,'WEEKLY DATA'!$B$11:$B$14576,'MONTHLY DATA'!$B114)</f>
        <v>470</v>
      </c>
      <c r="DK114" s="154">
        <f t="shared" si="84"/>
        <v>0</v>
      </c>
      <c r="DL114" s="169">
        <f>AVERAGEIFS('WEEKLY DATA'!DL$11:DL$14576,'WEEKLY DATA'!$A$11:$A$14576,'MONTHLY DATA'!$A114,'WEEKLY DATA'!$B$11:$B$14576,'MONTHLY DATA'!$B114)</f>
        <v>398</v>
      </c>
      <c r="DM114" s="78">
        <f>AVERAGEIFS('WEEKLY DATA'!DM$11:DM$14576,'WEEKLY DATA'!$A$11:$A$14576,'MONTHLY DATA'!$A114,'WEEKLY DATA'!$B$11:$B$14576,'MONTHLY DATA'!$B114)</f>
        <v>408</v>
      </c>
      <c r="DN114" s="78">
        <f>AVERAGEIFS('WEEKLY DATA'!DN$11:DN$14576,'WEEKLY DATA'!$A$11:$A$14576,'MONTHLY DATA'!$A114,'WEEKLY DATA'!$B$11:$B$14576,'MONTHLY DATA'!$B114)</f>
        <v>403</v>
      </c>
      <c r="DO114" s="154">
        <f t="shared" si="85"/>
        <v>0.13122807017543869</v>
      </c>
      <c r="DP114" s="78">
        <f>AVERAGEIFS('WEEKLY DATA'!DP$11:DP$14576,'WEEKLY DATA'!$A$11:$A$14576,'MONTHLY DATA'!$A114,'WEEKLY DATA'!$B$11:$B$14576,'MONTHLY DATA'!$B114)</f>
        <v>383</v>
      </c>
      <c r="DQ114" s="78">
        <f>AVERAGEIFS('WEEKLY DATA'!DQ$11:DQ$14576,'WEEKLY DATA'!$A$11:$A$14576,'MONTHLY DATA'!$A114,'WEEKLY DATA'!$B$11:$B$14576,'MONTHLY DATA'!$B114)</f>
        <v>393</v>
      </c>
      <c r="DR114" s="78">
        <f>AVERAGEIFS('WEEKLY DATA'!DR$11:DR$14576,'WEEKLY DATA'!$A$11:$A$14576,'MONTHLY DATA'!$A114,'WEEKLY DATA'!$B$11:$B$14576,'MONTHLY DATA'!$B114)</f>
        <v>388</v>
      </c>
      <c r="DS114" s="154">
        <f t="shared" si="86"/>
        <v>0.12057761732851979</v>
      </c>
      <c r="DT114" s="78">
        <f>AVERAGEIFS('WEEKLY DATA'!DT$11:DT$14576,'WEEKLY DATA'!$A$11:$A$14576,'MONTHLY DATA'!$A114,'WEEKLY DATA'!$B$11:$B$14576,'MONTHLY DATA'!$B114)</f>
        <v>441</v>
      </c>
      <c r="DU114" s="78">
        <f>AVERAGEIFS('WEEKLY DATA'!DU$11:DU$14576,'WEEKLY DATA'!$A$11:$A$14576,'MONTHLY DATA'!$A114,'WEEKLY DATA'!$B$11:$B$14576,'MONTHLY DATA'!$B114)</f>
        <v>451</v>
      </c>
      <c r="DV114" s="78">
        <f>AVERAGEIFS('WEEKLY DATA'!DV$11:DV$14576,'WEEKLY DATA'!$A$11:$A$14576,'MONTHLY DATA'!$A114,'WEEKLY DATA'!$B$11:$B$14576,'MONTHLY DATA'!$B114)</f>
        <v>446</v>
      </c>
      <c r="DW114" s="154">
        <f t="shared" si="87"/>
        <v>4.3274853801169577E-2</v>
      </c>
      <c r="DX114" s="78">
        <f>AVERAGEIFS('WEEKLY DATA'!DX$11:DX$14576,'WEEKLY DATA'!$A$11:$A$14576,'MONTHLY DATA'!$A114,'WEEKLY DATA'!$B$11:$B$14576,'MONTHLY DATA'!$B114)</f>
        <v>475</v>
      </c>
      <c r="DY114" s="78">
        <f>AVERAGEIFS('WEEKLY DATA'!DY$11:DY$14576,'WEEKLY DATA'!$A$11:$A$14576,'MONTHLY DATA'!$A114,'WEEKLY DATA'!$B$11:$B$14576,'MONTHLY DATA'!$B114)</f>
        <v>485</v>
      </c>
      <c r="DZ114" s="78">
        <f>AVERAGEIFS('WEEKLY DATA'!DZ$11:DZ$14576,'WEEKLY DATA'!$A$11:$A$14576,'MONTHLY DATA'!$A114,'WEEKLY DATA'!$B$11:$B$14576,'MONTHLY DATA'!$B114)</f>
        <v>480</v>
      </c>
      <c r="EA114" s="154">
        <f t="shared" si="88"/>
        <v>0</v>
      </c>
      <c r="EB114" s="78">
        <f>AVERAGEIFS('WEEKLY DATA'!EB$11:EB$14576,'WEEKLY DATA'!$A$11:$A$14576,'MONTHLY DATA'!$A114,'WEEKLY DATA'!$B$11:$B$14576,'MONTHLY DATA'!$B114)</f>
        <v>383</v>
      </c>
      <c r="EC114" s="78">
        <f>AVERAGEIFS('WEEKLY DATA'!EC$11:EC$14576,'WEEKLY DATA'!$A$11:$A$14576,'MONTHLY DATA'!$A114,'WEEKLY DATA'!$B$11:$B$14576,'MONTHLY DATA'!$B114)</f>
        <v>393</v>
      </c>
      <c r="ED114" s="78">
        <f>AVERAGEIFS('WEEKLY DATA'!ED$11:ED$14576,'WEEKLY DATA'!$A$11:$A$14576,'MONTHLY DATA'!$A114,'WEEKLY DATA'!$B$11:$B$14576,'MONTHLY DATA'!$B114)</f>
        <v>388</v>
      </c>
      <c r="EE114" s="154">
        <f t="shared" si="89"/>
        <v>0.13699633699633695</v>
      </c>
      <c r="EF114" s="169">
        <f>AVERAGEIFS('WEEKLY DATA'!EF$11:EF$14576,'WEEKLY DATA'!$A$11:$A$14576,'MONTHLY DATA'!$A114,'WEEKLY DATA'!$B$11:$B$14576,'MONTHLY DATA'!$B114)</f>
        <v>368</v>
      </c>
      <c r="EG114" s="78">
        <f>AVERAGEIFS('WEEKLY DATA'!EG$11:EG$14576,'WEEKLY DATA'!$A$11:$A$14576,'MONTHLY DATA'!$A114,'WEEKLY DATA'!$B$11:$B$14576,'MONTHLY DATA'!$B114)</f>
        <v>378</v>
      </c>
      <c r="EH114" s="78">
        <f>AVERAGEIFS('WEEKLY DATA'!EH$11:EH$14576,'WEEKLY DATA'!$A$11:$A$14576,'MONTHLY DATA'!$A114,'WEEKLY DATA'!$B$11:$B$14576,'MONTHLY DATA'!$B114)</f>
        <v>373</v>
      </c>
      <c r="EI114" s="154">
        <f t="shared" si="90"/>
        <v>0.12603773584905653</v>
      </c>
      <c r="EJ114" s="78">
        <f>AVERAGEIFS('WEEKLY DATA'!EJ$11:EJ$14576,'WEEKLY DATA'!$A$11:$A$14576,'MONTHLY DATA'!$A114,'WEEKLY DATA'!$B$11:$B$14576,'MONTHLY DATA'!$B114)</f>
        <v>461</v>
      </c>
      <c r="EK114" s="78">
        <f>AVERAGEIFS('WEEKLY DATA'!EK$11:EK$14576,'WEEKLY DATA'!$A$11:$A$14576,'MONTHLY DATA'!$A114,'WEEKLY DATA'!$B$11:$B$14576,'MONTHLY DATA'!$B114)</f>
        <v>471</v>
      </c>
      <c r="EL114" s="78">
        <f>AVERAGEIFS('WEEKLY DATA'!EL$11:EL$14576,'WEEKLY DATA'!$A$11:$A$14576,'MONTHLY DATA'!$A114,'WEEKLY DATA'!$B$11:$B$14576,'MONTHLY DATA'!$B114)</f>
        <v>466</v>
      </c>
      <c r="EM114" s="154">
        <f t="shared" si="91"/>
        <v>4.134078212290504E-2</v>
      </c>
      <c r="EN114" s="78">
        <f>AVERAGEIFS('WEEKLY DATA'!EN$11:EN$14576,'WEEKLY DATA'!$A$11:$A$14576,'MONTHLY DATA'!$A114,'WEEKLY DATA'!$B$11:$B$14576,'MONTHLY DATA'!$B114)</f>
        <v>495</v>
      </c>
      <c r="EO114" s="78">
        <f>AVERAGEIFS('WEEKLY DATA'!EO$11:EO$14576,'WEEKLY DATA'!$A$11:$A$14576,'MONTHLY DATA'!$A114,'WEEKLY DATA'!$B$11:$B$14576,'MONTHLY DATA'!$B114)</f>
        <v>505</v>
      </c>
      <c r="EP114" s="78">
        <f>AVERAGEIFS('WEEKLY DATA'!EP$11:EP$14576,'WEEKLY DATA'!$A$11:$A$14576,'MONTHLY DATA'!$A114,'WEEKLY DATA'!$B$11:$B$14576,'MONTHLY DATA'!$B114)</f>
        <v>500</v>
      </c>
      <c r="EQ114" s="154">
        <f t="shared" si="92"/>
        <v>0</v>
      </c>
      <c r="ER114" s="78">
        <f>AVERAGEIFS('WEEKLY DATA'!ER$11:ER$14576,'WEEKLY DATA'!$A$11:$A$14576,'MONTHLY DATA'!$A114,'WEEKLY DATA'!$B$11:$B$14576,'MONTHLY DATA'!$B114)</f>
        <v>358</v>
      </c>
      <c r="ES114" s="78">
        <f>AVERAGEIFS('WEEKLY DATA'!ES$11:ES$14576,'WEEKLY DATA'!$A$11:$A$14576,'MONTHLY DATA'!$A114,'WEEKLY DATA'!$B$11:$B$14576,'MONTHLY DATA'!$B114)</f>
        <v>368</v>
      </c>
      <c r="ET114" s="78">
        <f>AVERAGEIFS('WEEKLY DATA'!ET$11:ET$14576,'WEEKLY DATA'!$A$11:$A$14576,'MONTHLY DATA'!$A114,'WEEKLY DATA'!$B$11:$B$14576,'MONTHLY DATA'!$B114)</f>
        <v>363</v>
      </c>
      <c r="EU114" s="154">
        <f t="shared" si="93"/>
        <v>0.14782608695652177</v>
      </c>
      <c r="EV114" s="78">
        <f>AVERAGEIFS('WEEKLY DATA'!EV$11:EV$14576,'WEEKLY DATA'!$A$11:$A$14576,'MONTHLY DATA'!$A114,'WEEKLY DATA'!$B$11:$B$14576,'MONTHLY DATA'!$B114)</f>
        <v>333</v>
      </c>
      <c r="EW114" s="78">
        <f>AVERAGEIFS('WEEKLY DATA'!EW$11:EW$14576,'WEEKLY DATA'!$A$11:$A$14576,'MONTHLY DATA'!$A114,'WEEKLY DATA'!$B$11:$B$14576,'MONTHLY DATA'!$B114)</f>
        <v>343</v>
      </c>
      <c r="EX114" s="78">
        <f>AVERAGEIFS('WEEKLY DATA'!EX$11:EX$14576,'WEEKLY DATA'!$A$11:$A$14576,'MONTHLY DATA'!$A114,'WEEKLY DATA'!$B$11:$B$14576,'MONTHLY DATA'!$B114)</f>
        <v>338</v>
      </c>
      <c r="EY114" s="154">
        <f t="shared" si="94"/>
        <v>0.1409282700421941</v>
      </c>
      <c r="EZ114" s="78">
        <f>AVERAGEIFS('WEEKLY DATA'!EZ$11:EZ$14576,'WEEKLY DATA'!$A$11:$A$14576,'MONTHLY DATA'!$A114,'WEEKLY DATA'!$B$11:$B$14576,'MONTHLY DATA'!$B114)</f>
        <v>446</v>
      </c>
      <c r="FA114" s="78">
        <f>AVERAGEIFS('WEEKLY DATA'!FA$11:FA$14576,'WEEKLY DATA'!$A$11:$A$14576,'MONTHLY DATA'!$A114,'WEEKLY DATA'!$B$11:$B$14576,'MONTHLY DATA'!$B114)</f>
        <v>456</v>
      </c>
      <c r="FB114" s="78">
        <f>AVERAGEIFS('WEEKLY DATA'!FB$11:FB$14576,'WEEKLY DATA'!$A$11:$A$14576,'MONTHLY DATA'!$A114,'WEEKLY DATA'!$B$11:$B$14576,'MONTHLY DATA'!$B114)</f>
        <v>451</v>
      </c>
      <c r="FC114" s="154">
        <f t="shared" si="95"/>
        <v>4.2774566473988473E-2</v>
      </c>
      <c r="FD114" s="78">
        <f>AVERAGEIFS('WEEKLY DATA'!FD$11:FD$14576,'WEEKLY DATA'!$A$11:$A$14576,'MONTHLY DATA'!$A114,'WEEKLY DATA'!$B$11:$B$14576,'MONTHLY DATA'!$B114)</f>
        <v>495</v>
      </c>
      <c r="FE114" s="78">
        <f>AVERAGEIFS('WEEKLY DATA'!FE$11:FE$14576,'WEEKLY DATA'!$A$11:$A$14576,'MONTHLY DATA'!$A114,'WEEKLY DATA'!$B$11:$B$14576,'MONTHLY DATA'!$B114)</f>
        <v>505</v>
      </c>
      <c r="FF114" s="78">
        <f>AVERAGEIFS('WEEKLY DATA'!FF$11:FF$14576,'WEEKLY DATA'!$A$11:$A$14576,'MONTHLY DATA'!$A114,'WEEKLY DATA'!$B$11:$B$14576,'MONTHLY DATA'!$B114)</f>
        <v>500</v>
      </c>
      <c r="FG114" s="154">
        <f t="shared" si="96"/>
        <v>0</v>
      </c>
      <c r="FH114" s="78">
        <f>AVERAGEIFS('WEEKLY DATA'!FH$11:FH$14576,'WEEKLY DATA'!$A$11:$A$14576,'MONTHLY DATA'!$A114,'WEEKLY DATA'!$B$11:$B$14576,'MONTHLY DATA'!$B114)</f>
        <v>345</v>
      </c>
      <c r="FI114" s="78">
        <f>AVERAGEIFS('WEEKLY DATA'!FI$11:FI$14576,'WEEKLY DATA'!$A$11:$A$14576,'MONTHLY DATA'!$A114,'WEEKLY DATA'!$B$11:$B$14576,'MONTHLY DATA'!$B114)</f>
        <v>355</v>
      </c>
      <c r="FJ114" s="78">
        <f>AVERAGEIFS('WEEKLY DATA'!FJ$11:FJ$14576,'WEEKLY DATA'!$A$11:$A$14576,'MONTHLY DATA'!$A114,'WEEKLY DATA'!$B$11:$B$14576,'MONTHLY DATA'!$B114)</f>
        <v>350</v>
      </c>
      <c r="FK114" s="154">
        <f t="shared" si="97"/>
        <v>0.10891089108910901</v>
      </c>
      <c r="FL114" s="169">
        <f>AVERAGEIFS('WEEKLY DATA'!FL$11:FL$14576,'WEEKLY DATA'!$A$11:$A$14576,'MONTHLY DATA'!$A114,'WEEKLY DATA'!$B$11:$B$14576,'MONTHLY DATA'!$B114)</f>
        <v>356</v>
      </c>
      <c r="FM114" s="78">
        <f>AVERAGEIFS('WEEKLY DATA'!FM$11:FM$14576,'WEEKLY DATA'!$A$11:$A$14576,'MONTHLY DATA'!$A114,'WEEKLY DATA'!$B$11:$B$14576,'MONTHLY DATA'!$B114)</f>
        <v>366</v>
      </c>
      <c r="FN114" s="78">
        <f>AVERAGEIFS('WEEKLY DATA'!FN$11:FN$14576,'WEEKLY DATA'!$A$11:$A$14576,'MONTHLY DATA'!$A114,'WEEKLY DATA'!$B$11:$B$14576,'MONTHLY DATA'!$B114)</f>
        <v>361</v>
      </c>
      <c r="FO114" s="154">
        <f t="shared" si="98"/>
        <v>0.15059760956175294</v>
      </c>
      <c r="FP114" s="78">
        <f>AVERAGEIFS('WEEKLY DATA'!FP$11:FP$14576,'WEEKLY DATA'!$A$11:$A$14576,'MONTHLY DATA'!$A114,'WEEKLY DATA'!$B$11:$B$14576,'MONTHLY DATA'!$B114)</f>
        <v>401</v>
      </c>
      <c r="FQ114" s="78">
        <f>AVERAGEIFS('WEEKLY DATA'!FQ$11:FQ$14576,'WEEKLY DATA'!$A$11:$A$14576,'MONTHLY DATA'!$A114,'WEEKLY DATA'!$B$11:$B$14576,'MONTHLY DATA'!$B114)</f>
        <v>411</v>
      </c>
      <c r="FR114" s="78">
        <f>AVERAGEIFS('WEEKLY DATA'!FR$11:FR$14576,'WEEKLY DATA'!$A$11:$A$14576,'MONTHLY DATA'!$A114,'WEEKLY DATA'!$B$11:$B$14576,'MONTHLY DATA'!$B114)</f>
        <v>406</v>
      </c>
      <c r="FS114" s="154">
        <f t="shared" si="99"/>
        <v>4.1025641025641102E-2</v>
      </c>
      <c r="FT114" s="78">
        <f>AVERAGEIFS('WEEKLY DATA'!FT$11:FT$14576,'WEEKLY DATA'!$A$11:$A$14576,'MONTHLY DATA'!$A114,'WEEKLY DATA'!$B$11:$B$14576,'MONTHLY DATA'!$B114)</f>
        <v>322</v>
      </c>
      <c r="FU114" s="78">
        <f>AVERAGEIFS('WEEKLY DATA'!FU$11:FU$14576,'WEEKLY DATA'!$A$11:$A$14576,'MONTHLY DATA'!$A114,'WEEKLY DATA'!$B$11:$B$14576,'MONTHLY DATA'!$B114)</f>
        <v>332</v>
      </c>
      <c r="FV114" s="78">
        <f>AVERAGEIFS('WEEKLY DATA'!FV$11:FV$14576,'WEEKLY DATA'!$A$11:$A$14576,'MONTHLY DATA'!$A114,'WEEKLY DATA'!$B$11:$B$14576,'MONTHLY DATA'!$B114)</f>
        <v>327</v>
      </c>
      <c r="FW114" s="154">
        <f t="shared" si="100"/>
        <v>9.915966386554631E-2</v>
      </c>
      <c r="FX114" s="78">
        <f>AVERAGEIFS('WEEKLY DATA'!FX$11:FX$14576,'WEEKLY DATA'!$A$11:$A$14576,'MONTHLY DATA'!$A114,'WEEKLY DATA'!$B$11:$B$14576,'MONTHLY DATA'!$B114)</f>
        <v>241</v>
      </c>
      <c r="FY114" s="78">
        <f>AVERAGEIFS('WEEKLY DATA'!FY$11:FY$14576,'WEEKLY DATA'!$A$11:$A$14576,'MONTHLY DATA'!$A114,'WEEKLY DATA'!$B$11:$B$14576,'MONTHLY DATA'!$B114)</f>
        <v>251</v>
      </c>
      <c r="FZ114" s="78">
        <f>AVERAGEIFS('WEEKLY DATA'!FZ$11:FZ$14576,'WEEKLY DATA'!$A$11:$A$14576,'MONTHLY DATA'!$A114,'WEEKLY DATA'!$B$11:$B$14576,'MONTHLY DATA'!$B114)</f>
        <v>246</v>
      </c>
      <c r="GA114" s="154">
        <f t="shared" si="101"/>
        <v>6.956521739130439E-2</v>
      </c>
      <c r="GB114" s="78">
        <f>AVERAGEIFS('WEEKLY DATA'!GB$11:GB$14576,'WEEKLY DATA'!$A$11:$A$14576,'MONTHLY DATA'!$A114,'WEEKLY DATA'!$B$11:$B$14576,'MONTHLY DATA'!$B114)</f>
        <v>457</v>
      </c>
      <c r="GC114" s="78">
        <f>AVERAGEIFS('WEEKLY DATA'!GC$11:GC$14576,'WEEKLY DATA'!$A$11:$A$14576,'MONTHLY DATA'!$A114,'WEEKLY DATA'!$B$11:$B$14576,'MONTHLY DATA'!$B114)</f>
        <v>467</v>
      </c>
      <c r="GD114" s="78">
        <f>AVERAGEIFS('WEEKLY DATA'!GD$11:GD$14576,'WEEKLY DATA'!$A$11:$A$14576,'MONTHLY DATA'!$A114,'WEEKLY DATA'!$B$11:$B$14576,'MONTHLY DATA'!$B114)</f>
        <v>462</v>
      </c>
      <c r="GE114" s="154">
        <f t="shared" si="102"/>
        <v>0.123404255319149</v>
      </c>
      <c r="GF114" s="169">
        <f>AVERAGEIFS('WEEKLY DATA'!GF$11:GF$14576,'WEEKLY DATA'!$A$11:$A$14576,'MONTHLY DATA'!$A114,'WEEKLY DATA'!$B$11:$B$14576,'MONTHLY DATA'!$B114)</f>
        <v>463</v>
      </c>
      <c r="GG114" s="78">
        <f>AVERAGEIFS('WEEKLY DATA'!GG$11:GG$14576,'WEEKLY DATA'!$A$11:$A$14576,'MONTHLY DATA'!$A114,'WEEKLY DATA'!$B$11:$B$14576,'MONTHLY DATA'!$B114)</f>
        <v>473</v>
      </c>
      <c r="GH114" s="78">
        <f>AVERAGEIFS('WEEKLY DATA'!GH$11:GH$14576,'WEEKLY DATA'!$A$11:$A$14576,'MONTHLY DATA'!$A114,'WEEKLY DATA'!$B$11:$B$14576,'MONTHLY DATA'!$B114)</f>
        <v>468</v>
      </c>
      <c r="GI114" s="154">
        <f t="shared" si="103"/>
        <v>0.14495412844036704</v>
      </c>
      <c r="GJ114" s="78">
        <f>AVERAGEIFS('WEEKLY DATA'!GJ$11:GJ$14576,'WEEKLY DATA'!$A$11:$A$14576,'MONTHLY DATA'!$A114,'WEEKLY DATA'!$B$11:$B$14576,'MONTHLY DATA'!$B114)</f>
        <v>521</v>
      </c>
      <c r="GK114" s="78">
        <f>AVERAGEIFS('WEEKLY DATA'!GK$11:GK$14576,'WEEKLY DATA'!$A$11:$A$14576,'MONTHLY DATA'!$A114,'WEEKLY DATA'!$B$11:$B$14576,'MONTHLY DATA'!$B114)</f>
        <v>531</v>
      </c>
      <c r="GL114" s="78">
        <f>AVERAGEIFS('WEEKLY DATA'!GL$11:GL$14576,'WEEKLY DATA'!$A$11:$A$14576,'MONTHLY DATA'!$A114,'WEEKLY DATA'!$B$11:$B$14576,'MONTHLY DATA'!$B114)</f>
        <v>526</v>
      </c>
      <c r="GM114" s="154">
        <f t="shared" si="104"/>
        <v>3.6453201970443327E-2</v>
      </c>
      <c r="GN114" s="78">
        <f>AVERAGEIFS('WEEKLY DATA'!GN$11:GN$14576,'WEEKLY DATA'!$A$11:$A$14576,'MONTHLY DATA'!$A114,'WEEKLY DATA'!$B$11:$B$14576,'MONTHLY DATA'!$B114)</f>
        <v>500</v>
      </c>
      <c r="GO114" s="78">
        <f>AVERAGEIFS('WEEKLY DATA'!GO$11:GO$14576,'WEEKLY DATA'!$A$11:$A$14576,'MONTHLY DATA'!$A114,'WEEKLY DATA'!$B$11:$B$14576,'MONTHLY DATA'!$B114)</f>
        <v>510</v>
      </c>
      <c r="GP114" s="78">
        <f>AVERAGEIFS('WEEKLY DATA'!GP$11:GP$14576,'WEEKLY DATA'!$A$11:$A$14576,'MONTHLY DATA'!$A114,'WEEKLY DATA'!$B$11:$B$14576,'MONTHLY DATA'!$B114)</f>
        <v>505</v>
      </c>
      <c r="GQ114" s="154">
        <f t="shared" si="105"/>
        <v>0</v>
      </c>
      <c r="GR114" s="78"/>
    </row>
    <row r="115" spans="1:200" ht="15.75" x14ac:dyDescent="0.25">
      <c r="A115">
        <f t="shared" si="55"/>
        <v>9</v>
      </c>
      <c r="B115">
        <f t="shared" si="56"/>
        <v>2018</v>
      </c>
      <c r="C115" s="86">
        <v>43344</v>
      </c>
      <c r="D115" s="78">
        <f>AVERAGEIFS('WEEKLY DATA'!D$11:D$14576,'WEEKLY DATA'!$A$11:$A$14576,'MONTHLY DATA'!$A115,'WEEKLY DATA'!$B$11:$B$14576,'MONTHLY DATA'!$B115)</f>
        <v>478.75</v>
      </c>
      <c r="E115" s="78">
        <f>AVERAGEIFS('WEEKLY DATA'!E$11:E$14576,'WEEKLY DATA'!$A$11:$A$14576,'MONTHLY DATA'!$A115,'WEEKLY DATA'!$B$11:$B$14576,'MONTHLY DATA'!$B115)</f>
        <v>488.75</v>
      </c>
      <c r="F115" s="78">
        <f>AVERAGEIFS('WEEKLY DATA'!F$11:F$14576,'WEEKLY DATA'!$A$11:$A$14576,'MONTHLY DATA'!$A115,'WEEKLY DATA'!$B$11:$B$14576,'MONTHLY DATA'!$B115)</f>
        <v>483.75</v>
      </c>
      <c r="G115" s="154">
        <f t="shared" si="57"/>
        <v>5.717255717255787E-3</v>
      </c>
      <c r="H115" s="169">
        <f>AVERAGEIFS('WEEKLY DATA'!H$11:H$14576,'WEEKLY DATA'!$A$11:$A$14576,'MONTHLY DATA'!$A115,'WEEKLY DATA'!$B$11:$B$14576,'MONTHLY DATA'!$B115)</f>
        <v>600</v>
      </c>
      <c r="I115" s="78">
        <f>AVERAGEIFS('WEEKLY DATA'!I$11:I$14576,'WEEKLY DATA'!$A$11:$A$14576,'MONTHLY DATA'!$A115,'WEEKLY DATA'!$B$11:$B$14576,'MONTHLY DATA'!$B115)</f>
        <v>610</v>
      </c>
      <c r="J115" s="78">
        <f>AVERAGEIFS('WEEKLY DATA'!J$11:J$14576,'WEEKLY DATA'!$A$11:$A$14576,'MONTHLY DATA'!$A115,'WEEKLY DATA'!$B$11:$B$14576,'MONTHLY DATA'!$B115)</f>
        <v>605</v>
      </c>
      <c r="K115" s="154">
        <f t="shared" si="58"/>
        <v>6.6555740432612254E-3</v>
      </c>
      <c r="L115" s="169">
        <f>AVERAGEIFS('WEEKLY DATA'!L$11:L$14576,'WEEKLY DATA'!$A$11:$A$14576,'MONTHLY DATA'!$A115,'WEEKLY DATA'!$B$11:$B$14576,'MONTHLY DATA'!$B115)</f>
        <v>575</v>
      </c>
      <c r="M115" s="78">
        <f>AVERAGEIFS('WEEKLY DATA'!M$11:M$14576,'WEEKLY DATA'!$A$11:$A$14576,'MONTHLY DATA'!$A115,'WEEKLY DATA'!$B$11:$B$14576,'MONTHLY DATA'!$B115)</f>
        <v>585</v>
      </c>
      <c r="N115" s="78">
        <f>AVERAGEIFS('WEEKLY DATA'!N$11:N$14576,'WEEKLY DATA'!$A$11:$A$14576,'MONTHLY DATA'!$A115,'WEEKLY DATA'!$B$11:$B$14576,'MONTHLY DATA'!$B115)</f>
        <v>580</v>
      </c>
      <c r="O115" s="154">
        <f t="shared" si="59"/>
        <v>0.13502935420743634</v>
      </c>
      <c r="P115" s="169">
        <f>AVERAGEIFS('WEEKLY DATA'!P$11:P$14576,'WEEKLY DATA'!$A$11:$A$14576,'MONTHLY DATA'!$A115,'WEEKLY DATA'!$B$11:$B$14576,'MONTHLY DATA'!$B115)</f>
        <v>432.5</v>
      </c>
      <c r="Q115" s="78">
        <f>AVERAGEIFS('WEEKLY DATA'!Q$11:Q$14576,'WEEKLY DATA'!$A$11:$A$14576,'MONTHLY DATA'!$A115,'WEEKLY DATA'!$B$11:$B$14576,'MONTHLY DATA'!$B115)</f>
        <v>442.5</v>
      </c>
      <c r="R115" s="78">
        <f>AVERAGEIFS('WEEKLY DATA'!R$11:R$14576,'WEEKLY DATA'!$A$11:$A$14576,'MONTHLY DATA'!$A115,'WEEKLY DATA'!$B$11:$B$14576,'MONTHLY DATA'!$B115)</f>
        <v>437.5</v>
      </c>
      <c r="S115" s="154">
        <f t="shared" si="60"/>
        <v>2.4590163934426146E-2</v>
      </c>
      <c r="T115" s="169">
        <f>AVERAGEIFS('WEEKLY DATA'!T$11:T$14576,'WEEKLY DATA'!$A$11:$A$14576,'MONTHLY DATA'!$A115,'WEEKLY DATA'!$B$11:$B$14576,'MONTHLY DATA'!$B115)</f>
        <v>463.75</v>
      </c>
      <c r="U115" s="78">
        <f>AVERAGEIFS('WEEKLY DATA'!U$11:U$14576,'WEEKLY DATA'!$A$11:$A$14576,'MONTHLY DATA'!$A115,'WEEKLY DATA'!$B$11:$B$14576,'MONTHLY DATA'!$B115)</f>
        <v>473.75</v>
      </c>
      <c r="V115" s="78">
        <f>AVERAGEIFS('WEEKLY DATA'!V$11:V$14576,'WEEKLY DATA'!$A$11:$A$14576,'MONTHLY DATA'!$A115,'WEEKLY DATA'!$B$11:$B$14576,'MONTHLY DATA'!$B115)</f>
        <v>468.75</v>
      </c>
      <c r="W115" s="154">
        <f t="shared" si="61"/>
        <v>5.9012875536481602E-3</v>
      </c>
      <c r="X115" s="169">
        <f>AVERAGEIFS('WEEKLY DATA'!X$11:X$14576,'WEEKLY DATA'!$A$11:$A$14576,'MONTHLY DATA'!$A115,'WEEKLY DATA'!$B$11:$B$14576,'MONTHLY DATA'!$B115)</f>
        <v>450</v>
      </c>
      <c r="Y115" s="78">
        <f>AVERAGEIFS('WEEKLY DATA'!Y$11:Y$14576,'WEEKLY DATA'!$A$11:$A$14576,'MONTHLY DATA'!$A115,'WEEKLY DATA'!$B$11:$B$14576,'MONTHLY DATA'!$B115)</f>
        <v>460</v>
      </c>
      <c r="Z115" s="78">
        <f>AVERAGEIFS('WEEKLY DATA'!Z$11:Z$14576,'WEEKLY DATA'!$A$11:$A$14576,'MONTHLY DATA'!$A115,'WEEKLY DATA'!$B$11:$B$14576,'MONTHLY DATA'!$B115)</f>
        <v>455</v>
      </c>
      <c r="AA115" s="154">
        <f t="shared" si="62"/>
        <v>8.8691796008868451E-3</v>
      </c>
      <c r="AB115" s="169">
        <f>AVERAGEIFS('WEEKLY DATA'!AB$11:AB$14576,'WEEKLY DATA'!$A$11:$A$14576,'MONTHLY DATA'!$A115,'WEEKLY DATA'!$B$11:$B$14576,'MONTHLY DATA'!$B115)</f>
        <v>575</v>
      </c>
      <c r="AC115" s="78">
        <f>AVERAGEIFS('WEEKLY DATA'!AC$11:AC$14576,'WEEKLY DATA'!$A$11:$A$14576,'MONTHLY DATA'!$A115,'WEEKLY DATA'!$B$11:$B$14576,'MONTHLY DATA'!$B115)</f>
        <v>585</v>
      </c>
      <c r="AD115" s="78">
        <f>AVERAGEIFS('WEEKLY DATA'!AD$11:AD$14576,'WEEKLY DATA'!$A$11:$A$14576,'MONTHLY DATA'!$A115,'WEEKLY DATA'!$B$11:$B$14576,'MONTHLY DATA'!$B115)</f>
        <v>580</v>
      </c>
      <c r="AE115" s="154">
        <f t="shared" si="63"/>
        <v>0.19096509240246418</v>
      </c>
      <c r="AF115" s="169">
        <f>AVERAGEIFS('WEEKLY DATA'!AF$11:AF$14576,'WEEKLY DATA'!$A$11:$A$14576,'MONTHLY DATA'!$A115,'WEEKLY DATA'!$B$11:$B$14576,'MONTHLY DATA'!$B115)</f>
        <v>417.5</v>
      </c>
      <c r="AG115" s="78">
        <f>AVERAGEIFS('WEEKLY DATA'!AG$11:AG$14576,'WEEKLY DATA'!$A$11:$A$14576,'MONTHLY DATA'!$A115,'WEEKLY DATA'!$B$11:$B$14576,'MONTHLY DATA'!$B115)</f>
        <v>427.5</v>
      </c>
      <c r="AH115" s="78">
        <f>AVERAGEIFS('WEEKLY DATA'!AH$11:AH$14576,'WEEKLY DATA'!$A$11:$A$14576,'MONTHLY DATA'!$A115,'WEEKLY DATA'!$B$11:$B$14576,'MONTHLY DATA'!$B115)</f>
        <v>422.5</v>
      </c>
      <c r="AI115" s="154">
        <f t="shared" si="64"/>
        <v>2.5485436893203817E-2</v>
      </c>
      <c r="AJ115" s="169">
        <f>AVERAGEIFS('WEEKLY DATA'!AJ$11:AJ$14576,'WEEKLY DATA'!$A$11:$A$14576,'MONTHLY DATA'!$A115,'WEEKLY DATA'!$B$11:$B$14576,'MONTHLY DATA'!$B115)</f>
        <v>458.75</v>
      </c>
      <c r="AK115" s="78">
        <f>AVERAGEIFS('WEEKLY DATA'!AK$11:AK$14576,'WEEKLY DATA'!$A$11:$A$14576,'MONTHLY DATA'!$A115,'WEEKLY DATA'!$B$11:$B$14576,'MONTHLY DATA'!$B115)</f>
        <v>468.75</v>
      </c>
      <c r="AL115" s="78">
        <f>AVERAGEIFS('WEEKLY DATA'!AL$11:AL$14576,'WEEKLY DATA'!$A$11:$A$14576,'MONTHLY DATA'!$A115,'WEEKLY DATA'!$B$11:$B$14576,'MONTHLY DATA'!$B115)</f>
        <v>463.75</v>
      </c>
      <c r="AM115" s="154">
        <f t="shared" si="65"/>
        <v>5.9652928416484841E-3</v>
      </c>
      <c r="AN115" s="169">
        <f>AVERAGEIFS('WEEKLY DATA'!AN$11:AN$14576,'WEEKLY DATA'!$A$11:$A$14576,'MONTHLY DATA'!$A115,'WEEKLY DATA'!$B$11:$B$14576,'MONTHLY DATA'!$B115)</f>
        <v>450</v>
      </c>
      <c r="AO115" s="78">
        <f>AVERAGEIFS('WEEKLY DATA'!AO$11:AO$14576,'WEEKLY DATA'!$A$11:$A$14576,'MONTHLY DATA'!$A115,'WEEKLY DATA'!$B$11:$B$14576,'MONTHLY DATA'!$B115)</f>
        <v>460</v>
      </c>
      <c r="AP115" s="78">
        <f>AVERAGEIFS('WEEKLY DATA'!AP$11:AP$14576,'WEEKLY DATA'!$A$11:$A$14576,'MONTHLY DATA'!$A115,'WEEKLY DATA'!$B$11:$B$14576,'MONTHLY DATA'!$B115)</f>
        <v>455</v>
      </c>
      <c r="AQ115" s="154">
        <f t="shared" si="66"/>
        <v>8.8691796008868451E-3</v>
      </c>
      <c r="AR115" s="169">
        <f>AVERAGEIFS('WEEKLY DATA'!AR$11:AR$14576,'WEEKLY DATA'!$A$11:$A$14576,'MONTHLY DATA'!$A115,'WEEKLY DATA'!$B$11:$B$14576,'MONTHLY DATA'!$B115)</f>
        <v>575</v>
      </c>
      <c r="AS115" s="78">
        <f>AVERAGEIFS('WEEKLY DATA'!AS$11:AS$14576,'WEEKLY DATA'!$A$11:$A$14576,'MONTHLY DATA'!$A115,'WEEKLY DATA'!$B$11:$B$14576,'MONTHLY DATA'!$B115)</f>
        <v>585</v>
      </c>
      <c r="AT115" s="78">
        <f>AVERAGEIFS('WEEKLY DATA'!AT$11:AT$14576,'WEEKLY DATA'!$A$11:$A$14576,'MONTHLY DATA'!$A115,'WEEKLY DATA'!$B$11:$B$14576,'MONTHLY DATA'!$B115)</f>
        <v>580</v>
      </c>
      <c r="AU115" s="154">
        <f t="shared" si="67"/>
        <v>0.18609406952965246</v>
      </c>
      <c r="AV115" s="169">
        <f>AVERAGEIFS('WEEKLY DATA'!AV$11:AV$14576,'WEEKLY DATA'!$A$11:$A$14576,'MONTHLY DATA'!$A115,'WEEKLY DATA'!$B$11:$B$14576,'MONTHLY DATA'!$B115)</f>
        <v>417.5</v>
      </c>
      <c r="AW115" s="78">
        <f>AVERAGEIFS('WEEKLY DATA'!AW$11:AW$14576,'WEEKLY DATA'!$A$11:$A$14576,'MONTHLY DATA'!$A115,'WEEKLY DATA'!$B$11:$B$14576,'MONTHLY DATA'!$B115)</f>
        <v>427.5</v>
      </c>
      <c r="AX115" s="78">
        <f>AVERAGEIFS('WEEKLY DATA'!AX$11:AX$14576,'WEEKLY DATA'!$A$11:$A$14576,'MONTHLY DATA'!$A115,'WEEKLY DATA'!$B$11:$B$14576,'MONTHLY DATA'!$B115)</f>
        <v>422.5</v>
      </c>
      <c r="AY115" s="154">
        <f t="shared" si="68"/>
        <v>2.5485436893203817E-2</v>
      </c>
      <c r="AZ115" s="169">
        <f>AVERAGEIFS('WEEKLY DATA'!AZ$11:AZ$14576,'WEEKLY DATA'!$A$11:$A$14576,'MONTHLY DATA'!$A115,'WEEKLY DATA'!$B$11:$B$14576,'MONTHLY DATA'!$B115)</f>
        <v>393.75</v>
      </c>
      <c r="BA115" s="78">
        <f>AVERAGEIFS('WEEKLY DATA'!BA$11:BA$14576,'WEEKLY DATA'!$A$11:$A$14576,'MONTHLY DATA'!$A115,'WEEKLY DATA'!$B$11:$B$14576,'MONTHLY DATA'!$B115)</f>
        <v>403.75</v>
      </c>
      <c r="BB115" s="78">
        <f>AVERAGEIFS('WEEKLY DATA'!BB$11:BB$14576,'WEEKLY DATA'!$A$11:$A$14576,'MONTHLY DATA'!$A115,'WEEKLY DATA'!$B$11:$B$14576,'MONTHLY DATA'!$B115)</f>
        <v>398.75</v>
      </c>
      <c r="BC115" s="154">
        <f t="shared" si="69"/>
        <v>6.9444444444444198E-3</v>
      </c>
      <c r="BD115" s="169">
        <f>AVERAGEIFS('WEEKLY DATA'!BD$11:BD$14576,'WEEKLY DATA'!$A$11:$A$14576,'MONTHLY DATA'!$A115,'WEEKLY DATA'!$B$11:$B$14576,'MONTHLY DATA'!$B115)</f>
        <v>385</v>
      </c>
      <c r="BE115" s="78">
        <f>AVERAGEIFS('WEEKLY DATA'!BE$11:BE$14576,'WEEKLY DATA'!$A$11:$A$14576,'MONTHLY DATA'!$A115,'WEEKLY DATA'!$B$11:$B$14576,'MONTHLY DATA'!$B115)</f>
        <v>395</v>
      </c>
      <c r="BF115" s="78">
        <f>AVERAGEIFS('WEEKLY DATA'!BF$11:BF$14576,'WEEKLY DATA'!$A$11:$A$14576,'MONTHLY DATA'!$A115,'WEEKLY DATA'!$B$11:$B$14576,'MONTHLY DATA'!$B115)</f>
        <v>390</v>
      </c>
      <c r="BG115" s="154">
        <f t="shared" si="70"/>
        <v>1.0362694300518172E-2</v>
      </c>
      <c r="BH115" s="169">
        <f>AVERAGEIFS('WEEKLY DATA'!BH$11:BH$14576,'WEEKLY DATA'!$A$11:$A$14576,'MONTHLY DATA'!$A115,'WEEKLY DATA'!$B$11:$B$14576,'MONTHLY DATA'!$B115)</f>
        <v>465</v>
      </c>
      <c r="BI115" s="78">
        <f>AVERAGEIFS('WEEKLY DATA'!BI$11:BI$14576,'WEEKLY DATA'!$A$11:$A$14576,'MONTHLY DATA'!$A115,'WEEKLY DATA'!$B$11:$B$14576,'MONTHLY DATA'!$B115)</f>
        <v>557.5</v>
      </c>
      <c r="BJ115" s="78">
        <f>AVERAGEIFS('WEEKLY DATA'!BJ$11:BJ$14576,'WEEKLY DATA'!$A$11:$A$14576,'MONTHLY DATA'!$A115,'WEEKLY DATA'!$B$11:$B$14576,'MONTHLY DATA'!$B115)</f>
        <v>511.25</v>
      </c>
      <c r="BK115" s="154">
        <f t="shared" si="71"/>
        <v>0.20862884160756501</v>
      </c>
      <c r="BL115" s="169">
        <f>AVERAGEIFS('WEEKLY DATA'!BL$11:BL$14576,'WEEKLY DATA'!$A$11:$A$14576,'MONTHLY DATA'!$A115,'WEEKLY DATA'!$B$11:$B$14576,'MONTHLY DATA'!$B115)</f>
        <v>402.5</v>
      </c>
      <c r="BM115" s="78">
        <f>AVERAGEIFS('WEEKLY DATA'!BM$11:BM$14576,'WEEKLY DATA'!$A$11:$A$14576,'MONTHLY DATA'!$A115,'WEEKLY DATA'!$B$11:$B$14576,'MONTHLY DATA'!$B115)</f>
        <v>412.5</v>
      </c>
      <c r="BN115" s="78">
        <f>AVERAGEIFS('WEEKLY DATA'!BN$11:BN$14576,'WEEKLY DATA'!$A$11:$A$14576,'MONTHLY DATA'!$A115,'WEEKLY DATA'!$B$11:$B$14576,'MONTHLY DATA'!$B115)</f>
        <v>407.5</v>
      </c>
      <c r="BO115" s="154">
        <f t="shared" si="72"/>
        <v>2.6448362720403074E-2</v>
      </c>
      <c r="BP115" s="78">
        <f>AVERAGEIFS('WEEKLY DATA'!BP$11:BP$14576,'WEEKLY DATA'!$A$11:$A$14576,'MONTHLY DATA'!$A115,'WEEKLY DATA'!$B$11:$B$14576,'MONTHLY DATA'!$B115)</f>
        <v>470</v>
      </c>
      <c r="BQ115" s="78">
        <f>AVERAGEIFS('WEEKLY DATA'!BQ$11:BQ$14576,'WEEKLY DATA'!$A$11:$A$14576,'MONTHLY DATA'!$A115,'WEEKLY DATA'!$B$11:$B$14576,'MONTHLY DATA'!$B115)</f>
        <v>480</v>
      </c>
      <c r="BR115" s="78">
        <f>AVERAGEIFS('WEEKLY DATA'!BR$11:BR$14576,'WEEKLY DATA'!$A$11:$A$14576,'MONTHLY DATA'!$A115,'WEEKLY DATA'!$B$11:$B$14576,'MONTHLY DATA'!$B115)</f>
        <v>475</v>
      </c>
      <c r="BS115" s="154">
        <f t="shared" si="73"/>
        <v>4.3956043956044022E-2</v>
      </c>
      <c r="BT115" s="78">
        <f>AVERAGEIFS('WEEKLY DATA'!BT$11:BT$14576,'WEEKLY DATA'!$A$11:$A$14576,'MONTHLY DATA'!$A115,'WEEKLY DATA'!$B$11:$B$14576,'MONTHLY DATA'!$B115)</f>
        <v>485</v>
      </c>
      <c r="BU115" s="78">
        <f>AVERAGEIFS('WEEKLY DATA'!BU$11:BU$14576,'WEEKLY DATA'!$A$11:$A$14576,'MONTHLY DATA'!$A115,'WEEKLY DATA'!$B$11:$B$14576,'MONTHLY DATA'!$B115)</f>
        <v>495</v>
      </c>
      <c r="BV115" s="78">
        <f>AVERAGEIFS('WEEKLY DATA'!BV$11:BV$14576,'WEEKLY DATA'!$A$11:$A$14576,'MONTHLY DATA'!$A115,'WEEKLY DATA'!$B$11:$B$14576,'MONTHLY DATA'!$B115)</f>
        <v>490</v>
      </c>
      <c r="BW115" s="154">
        <f t="shared" si="74"/>
        <v>5.6034482758620774E-2</v>
      </c>
      <c r="BX115" s="78">
        <f>AVERAGEIFS('WEEKLY DATA'!BX$11:BX$14576,'WEEKLY DATA'!$A$11:$A$14576,'MONTHLY DATA'!$A115,'WEEKLY DATA'!$B$11:$B$14576,'MONTHLY DATA'!$B115)</f>
        <v>510</v>
      </c>
      <c r="BY115" s="78">
        <f>AVERAGEIFS('WEEKLY DATA'!BY$11:BY$14576,'WEEKLY DATA'!$A$11:$A$14576,'MONTHLY DATA'!$A115,'WEEKLY DATA'!$B$11:$B$14576,'MONTHLY DATA'!$B115)</f>
        <v>520</v>
      </c>
      <c r="BZ115" s="78">
        <f>AVERAGEIFS('WEEKLY DATA'!BZ$11:BZ$14576,'WEEKLY DATA'!$A$11:$A$14576,'MONTHLY DATA'!$A115,'WEEKLY DATA'!$B$11:$B$14576,'MONTHLY DATA'!$B115)</f>
        <v>515</v>
      </c>
      <c r="CA115" s="154">
        <f t="shared" si="75"/>
        <v>0.15470852017937209</v>
      </c>
      <c r="CB115" s="78">
        <f>AVERAGEIFS('WEEKLY DATA'!CB$11:CB$14576,'WEEKLY DATA'!$A$11:$A$14576,'MONTHLY DATA'!$A115,'WEEKLY DATA'!$B$11:$B$14576,'MONTHLY DATA'!$B115)</f>
        <v>511.25</v>
      </c>
      <c r="CC115" s="78">
        <f>AVERAGEIFS('WEEKLY DATA'!CC$11:CC$14576,'WEEKLY DATA'!$A$11:$A$14576,'MONTHLY DATA'!$A115,'WEEKLY DATA'!$B$11:$B$14576,'MONTHLY DATA'!$B115)</f>
        <v>521.25</v>
      </c>
      <c r="CD115" s="78">
        <f>AVERAGEIFS('WEEKLY DATA'!CD$11:CD$14576,'WEEKLY DATA'!$A$11:$A$14576,'MONTHLY DATA'!$A115,'WEEKLY DATA'!$B$11:$B$14576,'MONTHLY DATA'!$B115)</f>
        <v>516.25</v>
      </c>
      <c r="CE115" s="154">
        <f t="shared" si="76"/>
        <v>8.6842105263157832E-2</v>
      </c>
      <c r="CF115" s="78">
        <f>AVERAGEIFS('WEEKLY DATA'!CF$11:CF$14576,'WEEKLY DATA'!$A$11:$A$14576,'MONTHLY DATA'!$A115,'WEEKLY DATA'!$B$11:$B$14576,'MONTHLY DATA'!$B115)</f>
        <v>420</v>
      </c>
      <c r="CG115" s="78">
        <f>AVERAGEIFS('WEEKLY DATA'!CG$11:CG$14576,'WEEKLY DATA'!$A$11:$A$14576,'MONTHLY DATA'!$A115,'WEEKLY DATA'!$B$11:$B$14576,'MONTHLY DATA'!$B115)</f>
        <v>430</v>
      </c>
      <c r="CH115" s="78">
        <f>AVERAGEIFS('WEEKLY DATA'!CH$11:CH$14576,'WEEKLY DATA'!$A$11:$A$14576,'MONTHLY DATA'!$A115,'WEEKLY DATA'!$B$11:$B$14576,'MONTHLY DATA'!$B115)</f>
        <v>425</v>
      </c>
      <c r="CI115" s="154">
        <f t="shared" si="77"/>
        <v>4.9382716049382713E-2</v>
      </c>
      <c r="CJ115" s="78">
        <f>AVERAGEIFS('WEEKLY DATA'!CJ$11:CJ$14576,'WEEKLY DATA'!$A$11:$A$14576,'MONTHLY DATA'!$A115,'WEEKLY DATA'!$B$11:$B$14576,'MONTHLY DATA'!$B115)</f>
        <v>430</v>
      </c>
      <c r="CK115" s="78">
        <f>AVERAGEIFS('WEEKLY DATA'!CK$11:CK$14576,'WEEKLY DATA'!$A$11:$A$14576,'MONTHLY DATA'!$A115,'WEEKLY DATA'!$B$11:$B$14576,'MONTHLY DATA'!$B115)</f>
        <v>440</v>
      </c>
      <c r="CL115" s="78">
        <f>AVERAGEIFS('WEEKLY DATA'!CL$11:CL$14576,'WEEKLY DATA'!$A$11:$A$14576,'MONTHLY DATA'!$A115,'WEEKLY DATA'!$B$11:$B$14576,'MONTHLY DATA'!$B115)</f>
        <v>435</v>
      </c>
      <c r="CM115" s="154">
        <f t="shared" si="78"/>
        <v>6.3569682151589202E-2</v>
      </c>
      <c r="CN115" s="78">
        <f>AVERAGEIFS('WEEKLY DATA'!CN$11:CN$14576,'WEEKLY DATA'!$A$11:$A$14576,'MONTHLY DATA'!$A115,'WEEKLY DATA'!$B$11:$B$14576,'MONTHLY DATA'!$B115)</f>
        <v>460</v>
      </c>
      <c r="CO115" s="78">
        <f>AVERAGEIFS('WEEKLY DATA'!CO$11:CO$14576,'WEEKLY DATA'!$A$11:$A$14576,'MONTHLY DATA'!$A115,'WEEKLY DATA'!$B$11:$B$14576,'MONTHLY DATA'!$B115)</f>
        <v>470</v>
      </c>
      <c r="CP115" s="78">
        <f>AVERAGEIFS('WEEKLY DATA'!CP$11:CP$14576,'WEEKLY DATA'!$A$11:$A$14576,'MONTHLY DATA'!$A115,'WEEKLY DATA'!$B$11:$B$14576,'MONTHLY DATA'!$B115)</f>
        <v>465</v>
      </c>
      <c r="CQ115" s="154">
        <f t="shared" si="79"/>
        <v>0.17424242424242431</v>
      </c>
      <c r="CR115" s="78">
        <f>AVERAGEIFS('WEEKLY DATA'!CR$11:CR$14576,'WEEKLY DATA'!$A$11:$A$14576,'MONTHLY DATA'!$A115,'WEEKLY DATA'!$B$11:$B$14576,'MONTHLY DATA'!$B115)</f>
        <v>481.25</v>
      </c>
      <c r="CS115" s="78">
        <f>AVERAGEIFS('WEEKLY DATA'!CS$11:CS$14576,'WEEKLY DATA'!$A$11:$A$14576,'MONTHLY DATA'!$A115,'WEEKLY DATA'!$B$11:$B$14576,'MONTHLY DATA'!$B115)</f>
        <v>491.25</v>
      </c>
      <c r="CT115" s="78">
        <f>AVERAGEIFS('WEEKLY DATA'!CT$11:CT$14576,'WEEKLY DATA'!$A$11:$A$14576,'MONTHLY DATA'!$A115,'WEEKLY DATA'!$B$11:$B$14576,'MONTHLY DATA'!$B115)</f>
        <v>486.25</v>
      </c>
      <c r="CU115" s="154">
        <f t="shared" si="80"/>
        <v>9.2696629213483206E-2</v>
      </c>
      <c r="CV115" s="169">
        <f>AVERAGEIFS('WEEKLY DATA'!CV$11:CV$14576,'WEEKLY DATA'!$A$11:$A$14576,'MONTHLY DATA'!$A115,'WEEKLY DATA'!$B$11:$B$14576,'MONTHLY DATA'!$B115)</f>
        <v>450</v>
      </c>
      <c r="CW115" s="78">
        <f>AVERAGEIFS('WEEKLY DATA'!CW$11:CW$14576,'WEEKLY DATA'!$A$11:$A$14576,'MONTHLY DATA'!$A115,'WEEKLY DATA'!$B$11:$B$14576,'MONTHLY DATA'!$B115)</f>
        <v>460</v>
      </c>
      <c r="CX115" s="78">
        <f>AVERAGEIFS('WEEKLY DATA'!CX$11:CX$14576,'WEEKLY DATA'!$A$11:$A$14576,'MONTHLY DATA'!$A115,'WEEKLY DATA'!$B$11:$B$14576,'MONTHLY DATA'!$B115)</f>
        <v>455</v>
      </c>
      <c r="CY115" s="154">
        <f t="shared" si="81"/>
        <v>4.5977011494252817E-2</v>
      </c>
      <c r="CZ115" s="169">
        <f>AVERAGEIFS('WEEKLY DATA'!CZ$11:CZ$14576,'WEEKLY DATA'!$A$11:$A$14576,'MONTHLY DATA'!$A115,'WEEKLY DATA'!$B$11:$B$14576,'MONTHLY DATA'!$B115)</f>
        <v>465</v>
      </c>
      <c r="DA115" s="78">
        <f>AVERAGEIFS('WEEKLY DATA'!DA$11:DA$14576,'WEEKLY DATA'!$A$11:$A$14576,'MONTHLY DATA'!$A115,'WEEKLY DATA'!$B$11:$B$14576,'MONTHLY DATA'!$B115)</f>
        <v>475</v>
      </c>
      <c r="DB115" s="78">
        <f>AVERAGEIFS('WEEKLY DATA'!DB$11:DB$14576,'WEEKLY DATA'!$A$11:$A$14576,'MONTHLY DATA'!$A115,'WEEKLY DATA'!$B$11:$B$14576,'MONTHLY DATA'!$B115)</f>
        <v>470</v>
      </c>
      <c r="DC115" s="154">
        <f t="shared" si="82"/>
        <v>5.8558558558558627E-2</v>
      </c>
      <c r="DD115" s="78">
        <f>AVERAGEIFS('WEEKLY DATA'!DD$11:DD$14576,'WEEKLY DATA'!$A$11:$A$14576,'MONTHLY DATA'!$A115,'WEEKLY DATA'!$B$11:$B$14576,'MONTHLY DATA'!$B115)</f>
        <v>500</v>
      </c>
      <c r="DE115" s="78">
        <f>AVERAGEIFS('WEEKLY DATA'!DE$11:DE$14576,'WEEKLY DATA'!$A$11:$A$14576,'MONTHLY DATA'!$A115,'WEEKLY DATA'!$B$11:$B$14576,'MONTHLY DATA'!$B115)</f>
        <v>510</v>
      </c>
      <c r="DF115" s="78">
        <f>AVERAGEIFS('WEEKLY DATA'!DF$11:DF$14576,'WEEKLY DATA'!$A$11:$A$14576,'MONTHLY DATA'!$A115,'WEEKLY DATA'!$B$11:$B$14576,'MONTHLY DATA'!$B115)</f>
        <v>505</v>
      </c>
      <c r="DG115" s="154">
        <f t="shared" si="83"/>
        <v>0.15825688073394506</v>
      </c>
      <c r="DH115" s="78">
        <f>AVERAGEIFS('WEEKLY DATA'!DH$11:DH$14576,'WEEKLY DATA'!$A$11:$A$14576,'MONTHLY DATA'!$A115,'WEEKLY DATA'!$B$11:$B$14576,'MONTHLY DATA'!$B115)</f>
        <v>506.25</v>
      </c>
      <c r="DI115" s="78">
        <f>AVERAGEIFS('WEEKLY DATA'!DI$11:DI$14576,'WEEKLY DATA'!$A$11:$A$14576,'MONTHLY DATA'!$A115,'WEEKLY DATA'!$B$11:$B$14576,'MONTHLY DATA'!$B115)</f>
        <v>516.25</v>
      </c>
      <c r="DJ115" s="78">
        <f>AVERAGEIFS('WEEKLY DATA'!DJ$11:DJ$14576,'WEEKLY DATA'!$A$11:$A$14576,'MONTHLY DATA'!$A115,'WEEKLY DATA'!$B$11:$B$14576,'MONTHLY DATA'!$B115)</f>
        <v>511.25</v>
      </c>
      <c r="DK115" s="154">
        <f t="shared" si="84"/>
        <v>8.7765957446808596E-2</v>
      </c>
      <c r="DL115" s="169">
        <f>AVERAGEIFS('WEEKLY DATA'!DL$11:DL$14576,'WEEKLY DATA'!$A$11:$A$14576,'MONTHLY DATA'!$A115,'WEEKLY DATA'!$B$11:$B$14576,'MONTHLY DATA'!$B115)</f>
        <v>410</v>
      </c>
      <c r="DM115" s="78">
        <f>AVERAGEIFS('WEEKLY DATA'!DM$11:DM$14576,'WEEKLY DATA'!$A$11:$A$14576,'MONTHLY DATA'!$A115,'WEEKLY DATA'!$B$11:$B$14576,'MONTHLY DATA'!$B115)</f>
        <v>420</v>
      </c>
      <c r="DN115" s="78">
        <f>AVERAGEIFS('WEEKLY DATA'!DN$11:DN$14576,'WEEKLY DATA'!$A$11:$A$14576,'MONTHLY DATA'!$A115,'WEEKLY DATA'!$B$11:$B$14576,'MONTHLY DATA'!$B115)</f>
        <v>415</v>
      </c>
      <c r="DO115" s="154">
        <f t="shared" si="85"/>
        <v>2.977667493796532E-2</v>
      </c>
      <c r="DP115" s="78">
        <f>AVERAGEIFS('WEEKLY DATA'!DP$11:DP$14576,'WEEKLY DATA'!$A$11:$A$14576,'MONTHLY DATA'!$A115,'WEEKLY DATA'!$B$11:$B$14576,'MONTHLY DATA'!$B115)</f>
        <v>395</v>
      </c>
      <c r="DQ115" s="78">
        <f>AVERAGEIFS('WEEKLY DATA'!DQ$11:DQ$14576,'WEEKLY DATA'!$A$11:$A$14576,'MONTHLY DATA'!$A115,'WEEKLY DATA'!$B$11:$B$14576,'MONTHLY DATA'!$B115)</f>
        <v>405</v>
      </c>
      <c r="DR115" s="78">
        <f>AVERAGEIFS('WEEKLY DATA'!DR$11:DR$14576,'WEEKLY DATA'!$A$11:$A$14576,'MONTHLY DATA'!$A115,'WEEKLY DATA'!$B$11:$B$14576,'MONTHLY DATA'!$B115)</f>
        <v>400</v>
      </c>
      <c r="DS115" s="154">
        <f t="shared" si="86"/>
        <v>3.0927835051546282E-2</v>
      </c>
      <c r="DT115" s="78">
        <f>AVERAGEIFS('WEEKLY DATA'!DT$11:DT$14576,'WEEKLY DATA'!$A$11:$A$14576,'MONTHLY DATA'!$A115,'WEEKLY DATA'!$B$11:$B$14576,'MONTHLY DATA'!$B115)</f>
        <v>510</v>
      </c>
      <c r="DU115" s="78">
        <f>AVERAGEIFS('WEEKLY DATA'!DU$11:DU$14576,'WEEKLY DATA'!$A$11:$A$14576,'MONTHLY DATA'!$A115,'WEEKLY DATA'!$B$11:$B$14576,'MONTHLY DATA'!$B115)</f>
        <v>520</v>
      </c>
      <c r="DV115" s="78">
        <f>AVERAGEIFS('WEEKLY DATA'!DV$11:DV$14576,'WEEKLY DATA'!$A$11:$A$14576,'MONTHLY DATA'!$A115,'WEEKLY DATA'!$B$11:$B$14576,'MONTHLY DATA'!$B115)</f>
        <v>515</v>
      </c>
      <c r="DW115" s="154">
        <f t="shared" si="87"/>
        <v>0.15470852017937209</v>
      </c>
      <c r="DX115" s="78">
        <f>AVERAGEIFS('WEEKLY DATA'!DX$11:DX$14576,'WEEKLY DATA'!$A$11:$A$14576,'MONTHLY DATA'!$A115,'WEEKLY DATA'!$B$11:$B$14576,'MONTHLY DATA'!$B115)</f>
        <v>516.25</v>
      </c>
      <c r="DY115" s="78">
        <f>AVERAGEIFS('WEEKLY DATA'!DY$11:DY$14576,'WEEKLY DATA'!$A$11:$A$14576,'MONTHLY DATA'!$A115,'WEEKLY DATA'!$B$11:$B$14576,'MONTHLY DATA'!$B115)</f>
        <v>526.25</v>
      </c>
      <c r="DZ115" s="78">
        <f>AVERAGEIFS('WEEKLY DATA'!DZ$11:DZ$14576,'WEEKLY DATA'!$A$11:$A$14576,'MONTHLY DATA'!$A115,'WEEKLY DATA'!$B$11:$B$14576,'MONTHLY DATA'!$B115)</f>
        <v>521.25</v>
      </c>
      <c r="EA115" s="154">
        <f t="shared" si="88"/>
        <v>8.59375E-2</v>
      </c>
      <c r="EB115" s="78">
        <f>AVERAGEIFS('WEEKLY DATA'!EB$11:EB$14576,'WEEKLY DATA'!$A$11:$A$14576,'MONTHLY DATA'!$A115,'WEEKLY DATA'!$B$11:$B$14576,'MONTHLY DATA'!$B115)</f>
        <v>402.5</v>
      </c>
      <c r="EC115" s="78">
        <f>AVERAGEIFS('WEEKLY DATA'!EC$11:EC$14576,'WEEKLY DATA'!$A$11:$A$14576,'MONTHLY DATA'!$A115,'WEEKLY DATA'!$B$11:$B$14576,'MONTHLY DATA'!$B115)</f>
        <v>412.5</v>
      </c>
      <c r="ED115" s="78">
        <f>AVERAGEIFS('WEEKLY DATA'!ED$11:ED$14576,'WEEKLY DATA'!$A$11:$A$14576,'MONTHLY DATA'!$A115,'WEEKLY DATA'!$B$11:$B$14576,'MONTHLY DATA'!$B115)</f>
        <v>407.5</v>
      </c>
      <c r="EE115" s="154">
        <f t="shared" si="89"/>
        <v>5.025773195876293E-2</v>
      </c>
      <c r="EF115" s="169">
        <f>AVERAGEIFS('WEEKLY DATA'!EF$11:EF$14576,'WEEKLY DATA'!$A$11:$A$14576,'MONTHLY DATA'!$A115,'WEEKLY DATA'!$B$11:$B$14576,'MONTHLY DATA'!$B115)</f>
        <v>382.5</v>
      </c>
      <c r="EG115" s="78">
        <f>AVERAGEIFS('WEEKLY DATA'!EG$11:EG$14576,'WEEKLY DATA'!$A$11:$A$14576,'MONTHLY DATA'!$A115,'WEEKLY DATA'!$B$11:$B$14576,'MONTHLY DATA'!$B115)</f>
        <v>392.5</v>
      </c>
      <c r="EH115" s="78">
        <f>AVERAGEIFS('WEEKLY DATA'!EH$11:EH$14576,'WEEKLY DATA'!$A$11:$A$14576,'MONTHLY DATA'!$A115,'WEEKLY DATA'!$B$11:$B$14576,'MONTHLY DATA'!$B115)</f>
        <v>387.5</v>
      </c>
      <c r="EI115" s="154">
        <f t="shared" si="90"/>
        <v>3.887399463806962E-2</v>
      </c>
      <c r="EJ115" s="78">
        <f>AVERAGEIFS('WEEKLY DATA'!EJ$11:EJ$14576,'WEEKLY DATA'!$A$11:$A$14576,'MONTHLY DATA'!$A115,'WEEKLY DATA'!$B$11:$B$14576,'MONTHLY DATA'!$B115)</f>
        <v>530</v>
      </c>
      <c r="EK115" s="78">
        <f>AVERAGEIFS('WEEKLY DATA'!EK$11:EK$14576,'WEEKLY DATA'!$A$11:$A$14576,'MONTHLY DATA'!$A115,'WEEKLY DATA'!$B$11:$B$14576,'MONTHLY DATA'!$B115)</f>
        <v>540</v>
      </c>
      <c r="EL115" s="78">
        <f>AVERAGEIFS('WEEKLY DATA'!EL$11:EL$14576,'WEEKLY DATA'!$A$11:$A$14576,'MONTHLY DATA'!$A115,'WEEKLY DATA'!$B$11:$B$14576,'MONTHLY DATA'!$B115)</f>
        <v>535</v>
      </c>
      <c r="EM115" s="154">
        <f t="shared" si="91"/>
        <v>0.14806866952789699</v>
      </c>
      <c r="EN115" s="78">
        <f>AVERAGEIFS('WEEKLY DATA'!EN$11:EN$14576,'WEEKLY DATA'!$A$11:$A$14576,'MONTHLY DATA'!$A115,'WEEKLY DATA'!$B$11:$B$14576,'MONTHLY DATA'!$B115)</f>
        <v>495</v>
      </c>
      <c r="EO115" s="78">
        <f>AVERAGEIFS('WEEKLY DATA'!EO$11:EO$14576,'WEEKLY DATA'!$A$11:$A$14576,'MONTHLY DATA'!$A115,'WEEKLY DATA'!$B$11:$B$14576,'MONTHLY DATA'!$B115)</f>
        <v>505</v>
      </c>
      <c r="EP115" s="78">
        <f>AVERAGEIFS('WEEKLY DATA'!EP$11:EP$14576,'WEEKLY DATA'!$A$11:$A$14576,'MONTHLY DATA'!$A115,'WEEKLY DATA'!$B$11:$B$14576,'MONTHLY DATA'!$B115)</f>
        <v>500</v>
      </c>
      <c r="EQ115" s="154">
        <f t="shared" si="92"/>
        <v>0</v>
      </c>
      <c r="ER115" s="78">
        <f>AVERAGEIFS('WEEKLY DATA'!ER$11:ER$14576,'WEEKLY DATA'!$A$11:$A$14576,'MONTHLY DATA'!$A115,'WEEKLY DATA'!$B$11:$B$14576,'MONTHLY DATA'!$B115)</f>
        <v>377.5</v>
      </c>
      <c r="ES115" s="78">
        <f>AVERAGEIFS('WEEKLY DATA'!ES$11:ES$14576,'WEEKLY DATA'!$A$11:$A$14576,'MONTHLY DATA'!$A115,'WEEKLY DATA'!$B$11:$B$14576,'MONTHLY DATA'!$B115)</f>
        <v>387.5</v>
      </c>
      <c r="ET115" s="78">
        <f>AVERAGEIFS('WEEKLY DATA'!ET$11:ET$14576,'WEEKLY DATA'!$A$11:$A$14576,'MONTHLY DATA'!$A115,'WEEKLY DATA'!$B$11:$B$14576,'MONTHLY DATA'!$B115)</f>
        <v>382.5</v>
      </c>
      <c r="EU115" s="154">
        <f t="shared" si="93"/>
        <v>5.3719008264462742E-2</v>
      </c>
      <c r="EV115" s="78">
        <f>AVERAGEIFS('WEEKLY DATA'!EV$11:EV$14576,'WEEKLY DATA'!$A$11:$A$14576,'MONTHLY DATA'!$A115,'WEEKLY DATA'!$B$11:$B$14576,'MONTHLY DATA'!$B115)</f>
        <v>347.5</v>
      </c>
      <c r="EW115" s="78">
        <f>AVERAGEIFS('WEEKLY DATA'!EW$11:EW$14576,'WEEKLY DATA'!$A$11:$A$14576,'MONTHLY DATA'!$A115,'WEEKLY DATA'!$B$11:$B$14576,'MONTHLY DATA'!$B115)</f>
        <v>357.5</v>
      </c>
      <c r="EX115" s="78">
        <f>AVERAGEIFS('WEEKLY DATA'!EX$11:EX$14576,'WEEKLY DATA'!$A$11:$A$14576,'MONTHLY DATA'!$A115,'WEEKLY DATA'!$B$11:$B$14576,'MONTHLY DATA'!$B115)</f>
        <v>352.5</v>
      </c>
      <c r="EY115" s="154">
        <f t="shared" si="94"/>
        <v>4.2899408284023721E-2</v>
      </c>
      <c r="EZ115" s="78">
        <f>AVERAGEIFS('WEEKLY DATA'!EZ$11:EZ$14576,'WEEKLY DATA'!$A$11:$A$14576,'MONTHLY DATA'!$A115,'WEEKLY DATA'!$B$11:$B$14576,'MONTHLY DATA'!$B115)</f>
        <v>515</v>
      </c>
      <c r="FA115" s="78">
        <f>AVERAGEIFS('WEEKLY DATA'!FA$11:FA$14576,'WEEKLY DATA'!$A$11:$A$14576,'MONTHLY DATA'!$A115,'WEEKLY DATA'!$B$11:$B$14576,'MONTHLY DATA'!$B115)</f>
        <v>525</v>
      </c>
      <c r="FB115" s="78">
        <f>AVERAGEIFS('WEEKLY DATA'!FB$11:FB$14576,'WEEKLY DATA'!$A$11:$A$14576,'MONTHLY DATA'!$A115,'WEEKLY DATA'!$B$11:$B$14576,'MONTHLY DATA'!$B115)</f>
        <v>520</v>
      </c>
      <c r="FC115" s="154">
        <f t="shared" si="95"/>
        <v>0.15299334811529941</v>
      </c>
      <c r="FD115" s="78">
        <f>AVERAGEIFS('WEEKLY DATA'!FD$11:FD$14576,'WEEKLY DATA'!$A$11:$A$14576,'MONTHLY DATA'!$A115,'WEEKLY DATA'!$B$11:$B$14576,'MONTHLY DATA'!$B115)</f>
        <v>495</v>
      </c>
      <c r="FE115" s="78">
        <f>AVERAGEIFS('WEEKLY DATA'!FE$11:FE$14576,'WEEKLY DATA'!$A$11:$A$14576,'MONTHLY DATA'!$A115,'WEEKLY DATA'!$B$11:$B$14576,'MONTHLY DATA'!$B115)</f>
        <v>505</v>
      </c>
      <c r="FF115" s="78">
        <f>AVERAGEIFS('WEEKLY DATA'!FF$11:FF$14576,'WEEKLY DATA'!$A$11:$A$14576,'MONTHLY DATA'!$A115,'WEEKLY DATA'!$B$11:$B$14576,'MONTHLY DATA'!$B115)</f>
        <v>500</v>
      </c>
      <c r="FG115" s="154">
        <f t="shared" si="96"/>
        <v>0</v>
      </c>
      <c r="FH115" s="78">
        <f>AVERAGEIFS('WEEKLY DATA'!FH$11:FH$14576,'WEEKLY DATA'!$A$11:$A$14576,'MONTHLY DATA'!$A115,'WEEKLY DATA'!$B$11:$B$14576,'MONTHLY DATA'!$B115)</f>
        <v>343.75</v>
      </c>
      <c r="FI115" s="78">
        <f>AVERAGEIFS('WEEKLY DATA'!FI$11:FI$14576,'WEEKLY DATA'!$A$11:$A$14576,'MONTHLY DATA'!$A115,'WEEKLY DATA'!$B$11:$B$14576,'MONTHLY DATA'!$B115)</f>
        <v>353.75</v>
      </c>
      <c r="FJ115" s="78">
        <f>AVERAGEIFS('WEEKLY DATA'!FJ$11:FJ$14576,'WEEKLY DATA'!$A$11:$A$14576,'MONTHLY DATA'!$A115,'WEEKLY DATA'!$B$11:$B$14576,'MONTHLY DATA'!$B115)</f>
        <v>348.75</v>
      </c>
      <c r="FK115" s="154">
        <f t="shared" si="97"/>
        <v>-3.5714285714285587E-3</v>
      </c>
      <c r="FL115" s="169">
        <f>AVERAGEIFS('WEEKLY DATA'!FL$11:FL$14576,'WEEKLY DATA'!$A$11:$A$14576,'MONTHLY DATA'!$A115,'WEEKLY DATA'!$B$11:$B$14576,'MONTHLY DATA'!$B115)</f>
        <v>352.5</v>
      </c>
      <c r="FM115" s="78">
        <f>AVERAGEIFS('WEEKLY DATA'!FM$11:FM$14576,'WEEKLY DATA'!$A$11:$A$14576,'MONTHLY DATA'!$A115,'WEEKLY DATA'!$B$11:$B$14576,'MONTHLY DATA'!$B115)</f>
        <v>362.5</v>
      </c>
      <c r="FN115" s="78">
        <f>AVERAGEIFS('WEEKLY DATA'!FN$11:FN$14576,'WEEKLY DATA'!$A$11:$A$14576,'MONTHLY DATA'!$A115,'WEEKLY DATA'!$B$11:$B$14576,'MONTHLY DATA'!$B115)</f>
        <v>357.5</v>
      </c>
      <c r="FO115" s="154">
        <f t="shared" si="98"/>
        <v>-9.6952908587257802E-3</v>
      </c>
      <c r="FP115" s="78">
        <f>AVERAGEIFS('WEEKLY DATA'!FP$11:FP$14576,'WEEKLY DATA'!$A$11:$A$14576,'MONTHLY DATA'!$A115,'WEEKLY DATA'!$B$11:$B$14576,'MONTHLY DATA'!$B115)</f>
        <v>405</v>
      </c>
      <c r="FQ115" s="78">
        <f>AVERAGEIFS('WEEKLY DATA'!FQ$11:FQ$14576,'WEEKLY DATA'!$A$11:$A$14576,'MONTHLY DATA'!$A115,'WEEKLY DATA'!$B$11:$B$14576,'MONTHLY DATA'!$B115)</f>
        <v>415</v>
      </c>
      <c r="FR115" s="78">
        <f>AVERAGEIFS('WEEKLY DATA'!FR$11:FR$14576,'WEEKLY DATA'!$A$11:$A$14576,'MONTHLY DATA'!$A115,'WEEKLY DATA'!$B$11:$B$14576,'MONTHLY DATA'!$B115)</f>
        <v>410</v>
      </c>
      <c r="FS115" s="154">
        <f t="shared" si="99"/>
        <v>9.8522167487684609E-3</v>
      </c>
      <c r="FT115" s="78">
        <f>AVERAGEIFS('WEEKLY DATA'!FT$11:FT$14576,'WEEKLY DATA'!$A$11:$A$14576,'MONTHLY DATA'!$A115,'WEEKLY DATA'!$B$11:$B$14576,'MONTHLY DATA'!$B115)</f>
        <v>343.75</v>
      </c>
      <c r="FU115" s="78">
        <f>AVERAGEIFS('WEEKLY DATA'!FU$11:FU$14576,'WEEKLY DATA'!$A$11:$A$14576,'MONTHLY DATA'!$A115,'WEEKLY DATA'!$B$11:$B$14576,'MONTHLY DATA'!$B115)</f>
        <v>353.75</v>
      </c>
      <c r="FV115" s="78">
        <f>AVERAGEIFS('WEEKLY DATA'!FV$11:FV$14576,'WEEKLY DATA'!$A$11:$A$14576,'MONTHLY DATA'!$A115,'WEEKLY DATA'!$B$11:$B$14576,'MONTHLY DATA'!$B115)</f>
        <v>348.75</v>
      </c>
      <c r="FW115" s="154">
        <f t="shared" si="100"/>
        <v>6.6513761467889898E-2</v>
      </c>
      <c r="FX115" s="78">
        <f>AVERAGEIFS('WEEKLY DATA'!FX$11:FX$14576,'WEEKLY DATA'!$A$11:$A$14576,'MONTHLY DATA'!$A115,'WEEKLY DATA'!$B$11:$B$14576,'MONTHLY DATA'!$B115)</f>
        <v>297.5</v>
      </c>
      <c r="FY115" s="78">
        <f>AVERAGEIFS('WEEKLY DATA'!FY$11:FY$14576,'WEEKLY DATA'!$A$11:$A$14576,'MONTHLY DATA'!$A115,'WEEKLY DATA'!$B$11:$B$14576,'MONTHLY DATA'!$B115)</f>
        <v>307.5</v>
      </c>
      <c r="FZ115" s="78">
        <f>AVERAGEIFS('WEEKLY DATA'!FZ$11:FZ$14576,'WEEKLY DATA'!$A$11:$A$14576,'MONTHLY DATA'!$A115,'WEEKLY DATA'!$B$11:$B$14576,'MONTHLY DATA'!$B115)</f>
        <v>302.5</v>
      </c>
      <c r="GA115" s="154">
        <f t="shared" si="101"/>
        <v>0.22967479674796754</v>
      </c>
      <c r="GB115" s="78">
        <f>AVERAGEIFS('WEEKLY DATA'!GB$11:GB$14576,'WEEKLY DATA'!$A$11:$A$14576,'MONTHLY DATA'!$A115,'WEEKLY DATA'!$B$11:$B$14576,'MONTHLY DATA'!$B115)</f>
        <v>475</v>
      </c>
      <c r="GC115" s="78">
        <f>AVERAGEIFS('WEEKLY DATA'!GC$11:GC$14576,'WEEKLY DATA'!$A$11:$A$14576,'MONTHLY DATA'!$A115,'WEEKLY DATA'!$B$11:$B$14576,'MONTHLY DATA'!$B115)</f>
        <v>485</v>
      </c>
      <c r="GD115" s="78">
        <f>AVERAGEIFS('WEEKLY DATA'!GD$11:GD$14576,'WEEKLY DATA'!$A$11:$A$14576,'MONTHLY DATA'!$A115,'WEEKLY DATA'!$B$11:$B$14576,'MONTHLY DATA'!$B115)</f>
        <v>480</v>
      </c>
      <c r="GE115" s="154">
        <f t="shared" si="102"/>
        <v>3.8961038961038863E-2</v>
      </c>
      <c r="GF115" s="169">
        <f>AVERAGEIFS('WEEKLY DATA'!GF$11:GF$14576,'WEEKLY DATA'!$A$11:$A$14576,'MONTHLY DATA'!$A115,'WEEKLY DATA'!$B$11:$B$14576,'MONTHLY DATA'!$B115)</f>
        <v>485</v>
      </c>
      <c r="GG115" s="78">
        <f>AVERAGEIFS('WEEKLY DATA'!GG$11:GG$14576,'WEEKLY DATA'!$A$11:$A$14576,'MONTHLY DATA'!$A115,'WEEKLY DATA'!$B$11:$B$14576,'MONTHLY DATA'!$B115)</f>
        <v>495</v>
      </c>
      <c r="GH115" s="78">
        <f>AVERAGEIFS('WEEKLY DATA'!GH$11:GH$14576,'WEEKLY DATA'!$A$11:$A$14576,'MONTHLY DATA'!$A115,'WEEKLY DATA'!$B$11:$B$14576,'MONTHLY DATA'!$B115)</f>
        <v>490</v>
      </c>
      <c r="GI115" s="154">
        <f t="shared" si="103"/>
        <v>4.7008547008547064E-2</v>
      </c>
      <c r="GJ115" s="78">
        <f>AVERAGEIFS('WEEKLY DATA'!GJ$11:GJ$14576,'WEEKLY DATA'!$A$11:$A$14576,'MONTHLY DATA'!$A115,'WEEKLY DATA'!$B$11:$B$14576,'MONTHLY DATA'!$B115)</f>
        <v>590</v>
      </c>
      <c r="GK115" s="78">
        <f>AVERAGEIFS('WEEKLY DATA'!GK$11:GK$14576,'WEEKLY DATA'!$A$11:$A$14576,'MONTHLY DATA'!$A115,'WEEKLY DATA'!$B$11:$B$14576,'MONTHLY DATA'!$B115)</f>
        <v>600</v>
      </c>
      <c r="GL115" s="78">
        <f>AVERAGEIFS('WEEKLY DATA'!GL$11:GL$14576,'WEEKLY DATA'!$A$11:$A$14576,'MONTHLY DATA'!$A115,'WEEKLY DATA'!$B$11:$B$14576,'MONTHLY DATA'!$B115)</f>
        <v>595</v>
      </c>
      <c r="GM115" s="154">
        <f t="shared" si="104"/>
        <v>0.13117870722433467</v>
      </c>
      <c r="GN115" s="78">
        <f>AVERAGEIFS('WEEKLY DATA'!GN$11:GN$14576,'WEEKLY DATA'!$A$11:$A$14576,'MONTHLY DATA'!$A115,'WEEKLY DATA'!$B$11:$B$14576,'MONTHLY DATA'!$B115)</f>
        <v>541.25</v>
      </c>
      <c r="GO115" s="78">
        <f>AVERAGEIFS('WEEKLY DATA'!GO$11:GO$14576,'WEEKLY DATA'!$A$11:$A$14576,'MONTHLY DATA'!$A115,'WEEKLY DATA'!$B$11:$B$14576,'MONTHLY DATA'!$B115)</f>
        <v>551.25</v>
      </c>
      <c r="GP115" s="78">
        <f>AVERAGEIFS('WEEKLY DATA'!GP$11:GP$14576,'WEEKLY DATA'!$A$11:$A$14576,'MONTHLY DATA'!$A115,'WEEKLY DATA'!$B$11:$B$14576,'MONTHLY DATA'!$B115)</f>
        <v>546.25</v>
      </c>
      <c r="GQ115" s="154">
        <f t="shared" si="105"/>
        <v>8.1683168316831756E-2</v>
      </c>
      <c r="GR115" s="78"/>
    </row>
    <row r="116" spans="1:200" ht="15.75" x14ac:dyDescent="0.25">
      <c r="A116">
        <f t="shared" si="55"/>
        <v>10</v>
      </c>
      <c r="B116">
        <f t="shared" si="56"/>
        <v>2018</v>
      </c>
      <c r="C116" s="86">
        <v>43374</v>
      </c>
      <c r="D116" s="78">
        <f>AVERAGEIFS('WEEKLY DATA'!D$11:D$14576,'WEEKLY DATA'!$A$11:$A$14576,'MONTHLY DATA'!$A116,'WEEKLY DATA'!$B$11:$B$14576,'MONTHLY DATA'!$B116)</f>
        <v>487.5</v>
      </c>
      <c r="E116" s="78">
        <f>AVERAGEIFS('WEEKLY DATA'!E$11:E$14576,'WEEKLY DATA'!$A$11:$A$14576,'MONTHLY DATA'!$A116,'WEEKLY DATA'!$B$11:$B$14576,'MONTHLY DATA'!$B116)</f>
        <v>497.5</v>
      </c>
      <c r="F116" s="78">
        <f>AVERAGEIFS('WEEKLY DATA'!F$11:F$14576,'WEEKLY DATA'!$A$11:$A$14576,'MONTHLY DATA'!$A116,'WEEKLY DATA'!$B$11:$B$14576,'MONTHLY DATA'!$B116)</f>
        <v>492.5</v>
      </c>
      <c r="G116" s="154">
        <f t="shared" si="57"/>
        <v>1.8087855297157729E-2</v>
      </c>
      <c r="H116" s="169">
        <f>AVERAGEIFS('WEEKLY DATA'!H$11:H$14576,'WEEKLY DATA'!$A$11:$A$14576,'MONTHLY DATA'!$A116,'WEEKLY DATA'!$B$11:$B$14576,'MONTHLY DATA'!$B116)</f>
        <v>601.25</v>
      </c>
      <c r="I116" s="78">
        <f>AVERAGEIFS('WEEKLY DATA'!I$11:I$14576,'WEEKLY DATA'!$A$11:$A$14576,'MONTHLY DATA'!$A116,'WEEKLY DATA'!$B$11:$B$14576,'MONTHLY DATA'!$B116)</f>
        <v>611.25</v>
      </c>
      <c r="J116" s="78">
        <f>AVERAGEIFS('WEEKLY DATA'!J$11:J$14576,'WEEKLY DATA'!$A$11:$A$14576,'MONTHLY DATA'!$A116,'WEEKLY DATA'!$B$11:$B$14576,'MONTHLY DATA'!$B116)</f>
        <v>606.25</v>
      </c>
      <c r="K116" s="154">
        <f t="shared" si="58"/>
        <v>2.0661157024792765E-3</v>
      </c>
      <c r="L116" s="169">
        <f>AVERAGEIFS('WEEKLY DATA'!L$11:L$14576,'WEEKLY DATA'!$A$11:$A$14576,'MONTHLY DATA'!$A116,'WEEKLY DATA'!$B$11:$B$14576,'MONTHLY DATA'!$B116)</f>
        <v>587.5</v>
      </c>
      <c r="M116" s="78">
        <f>AVERAGEIFS('WEEKLY DATA'!M$11:M$14576,'WEEKLY DATA'!$A$11:$A$14576,'MONTHLY DATA'!$A116,'WEEKLY DATA'!$B$11:$B$14576,'MONTHLY DATA'!$B116)</f>
        <v>597.5</v>
      </c>
      <c r="N116" s="78">
        <f>AVERAGEIFS('WEEKLY DATA'!N$11:N$14576,'WEEKLY DATA'!$A$11:$A$14576,'MONTHLY DATA'!$A116,'WEEKLY DATA'!$B$11:$B$14576,'MONTHLY DATA'!$B116)</f>
        <v>592.5</v>
      </c>
      <c r="O116" s="154">
        <f t="shared" si="59"/>
        <v>2.155172413793105E-2</v>
      </c>
      <c r="P116" s="169">
        <f>AVERAGEIFS('WEEKLY DATA'!P$11:P$14576,'WEEKLY DATA'!$A$11:$A$14576,'MONTHLY DATA'!$A116,'WEEKLY DATA'!$B$11:$B$14576,'MONTHLY DATA'!$B116)</f>
        <v>436.25</v>
      </c>
      <c r="Q116" s="78">
        <f>AVERAGEIFS('WEEKLY DATA'!Q$11:Q$14576,'WEEKLY DATA'!$A$11:$A$14576,'MONTHLY DATA'!$A116,'WEEKLY DATA'!$B$11:$B$14576,'MONTHLY DATA'!$B116)</f>
        <v>446.25</v>
      </c>
      <c r="R116" s="78">
        <f>AVERAGEIFS('WEEKLY DATA'!R$11:R$14576,'WEEKLY DATA'!$A$11:$A$14576,'MONTHLY DATA'!$A116,'WEEKLY DATA'!$B$11:$B$14576,'MONTHLY DATA'!$B116)</f>
        <v>441.25</v>
      </c>
      <c r="S116" s="154">
        <f t="shared" si="60"/>
        <v>8.5714285714286742E-3</v>
      </c>
      <c r="T116" s="169">
        <f>AVERAGEIFS('WEEKLY DATA'!T$11:T$14576,'WEEKLY DATA'!$A$11:$A$14576,'MONTHLY DATA'!$A116,'WEEKLY DATA'!$B$11:$B$14576,'MONTHLY DATA'!$B116)</f>
        <v>472.5</v>
      </c>
      <c r="U116" s="78">
        <f>AVERAGEIFS('WEEKLY DATA'!U$11:U$14576,'WEEKLY DATA'!$A$11:$A$14576,'MONTHLY DATA'!$A116,'WEEKLY DATA'!$B$11:$B$14576,'MONTHLY DATA'!$B116)</f>
        <v>482.5</v>
      </c>
      <c r="V116" s="78">
        <f>AVERAGEIFS('WEEKLY DATA'!V$11:V$14576,'WEEKLY DATA'!$A$11:$A$14576,'MONTHLY DATA'!$A116,'WEEKLY DATA'!$B$11:$B$14576,'MONTHLY DATA'!$B116)</f>
        <v>477.5</v>
      </c>
      <c r="W116" s="154">
        <f t="shared" si="61"/>
        <v>1.8666666666666609E-2</v>
      </c>
      <c r="X116" s="169">
        <f>AVERAGEIFS('WEEKLY DATA'!X$11:X$14576,'WEEKLY DATA'!$A$11:$A$14576,'MONTHLY DATA'!$A116,'WEEKLY DATA'!$B$11:$B$14576,'MONTHLY DATA'!$B116)</f>
        <v>451.25</v>
      </c>
      <c r="Y116" s="78">
        <f>AVERAGEIFS('WEEKLY DATA'!Y$11:Y$14576,'WEEKLY DATA'!$A$11:$A$14576,'MONTHLY DATA'!$A116,'WEEKLY DATA'!$B$11:$B$14576,'MONTHLY DATA'!$B116)</f>
        <v>461.25</v>
      </c>
      <c r="Z116" s="78">
        <f>AVERAGEIFS('WEEKLY DATA'!Z$11:Z$14576,'WEEKLY DATA'!$A$11:$A$14576,'MONTHLY DATA'!$A116,'WEEKLY DATA'!$B$11:$B$14576,'MONTHLY DATA'!$B116)</f>
        <v>456.25</v>
      </c>
      <c r="AA116" s="154">
        <f t="shared" si="62"/>
        <v>2.7472527472527375E-3</v>
      </c>
      <c r="AB116" s="169">
        <f>AVERAGEIFS('WEEKLY DATA'!AB$11:AB$14576,'WEEKLY DATA'!$A$11:$A$14576,'MONTHLY DATA'!$A116,'WEEKLY DATA'!$B$11:$B$14576,'MONTHLY DATA'!$B116)</f>
        <v>587.5</v>
      </c>
      <c r="AC116" s="78">
        <f>AVERAGEIFS('WEEKLY DATA'!AC$11:AC$14576,'WEEKLY DATA'!$A$11:$A$14576,'MONTHLY DATA'!$A116,'WEEKLY DATA'!$B$11:$B$14576,'MONTHLY DATA'!$B116)</f>
        <v>597.5</v>
      </c>
      <c r="AD116" s="78">
        <f>AVERAGEIFS('WEEKLY DATA'!AD$11:AD$14576,'WEEKLY DATA'!$A$11:$A$14576,'MONTHLY DATA'!$A116,'WEEKLY DATA'!$B$11:$B$14576,'MONTHLY DATA'!$B116)</f>
        <v>592.5</v>
      </c>
      <c r="AE116" s="154">
        <f t="shared" si="63"/>
        <v>2.155172413793105E-2</v>
      </c>
      <c r="AF116" s="169">
        <f>AVERAGEIFS('WEEKLY DATA'!AF$11:AF$14576,'WEEKLY DATA'!$A$11:$A$14576,'MONTHLY DATA'!$A116,'WEEKLY DATA'!$B$11:$B$14576,'MONTHLY DATA'!$B116)</f>
        <v>421.25</v>
      </c>
      <c r="AG116" s="78">
        <f>AVERAGEIFS('WEEKLY DATA'!AG$11:AG$14576,'WEEKLY DATA'!$A$11:$A$14576,'MONTHLY DATA'!$A116,'WEEKLY DATA'!$B$11:$B$14576,'MONTHLY DATA'!$B116)</f>
        <v>431.25</v>
      </c>
      <c r="AH116" s="78">
        <f>AVERAGEIFS('WEEKLY DATA'!AH$11:AH$14576,'WEEKLY DATA'!$A$11:$A$14576,'MONTHLY DATA'!$A116,'WEEKLY DATA'!$B$11:$B$14576,'MONTHLY DATA'!$B116)</f>
        <v>426.25</v>
      </c>
      <c r="AI116" s="154">
        <f t="shared" si="64"/>
        <v>8.8757396449703485E-3</v>
      </c>
      <c r="AJ116" s="169">
        <f>AVERAGEIFS('WEEKLY DATA'!AJ$11:AJ$14576,'WEEKLY DATA'!$A$11:$A$14576,'MONTHLY DATA'!$A116,'WEEKLY DATA'!$B$11:$B$14576,'MONTHLY DATA'!$B116)</f>
        <v>467.5</v>
      </c>
      <c r="AK116" s="78">
        <f>AVERAGEIFS('WEEKLY DATA'!AK$11:AK$14576,'WEEKLY DATA'!$A$11:$A$14576,'MONTHLY DATA'!$A116,'WEEKLY DATA'!$B$11:$B$14576,'MONTHLY DATA'!$B116)</f>
        <v>477.5</v>
      </c>
      <c r="AL116" s="78">
        <f>AVERAGEIFS('WEEKLY DATA'!AL$11:AL$14576,'WEEKLY DATA'!$A$11:$A$14576,'MONTHLY DATA'!$A116,'WEEKLY DATA'!$B$11:$B$14576,'MONTHLY DATA'!$B116)</f>
        <v>472.5</v>
      </c>
      <c r="AM116" s="154">
        <f t="shared" si="65"/>
        <v>1.8867924528301883E-2</v>
      </c>
      <c r="AN116" s="169">
        <f>AVERAGEIFS('WEEKLY DATA'!AN$11:AN$14576,'WEEKLY DATA'!$A$11:$A$14576,'MONTHLY DATA'!$A116,'WEEKLY DATA'!$B$11:$B$14576,'MONTHLY DATA'!$B116)</f>
        <v>451.25</v>
      </c>
      <c r="AO116" s="78">
        <f>AVERAGEIFS('WEEKLY DATA'!AO$11:AO$14576,'WEEKLY DATA'!$A$11:$A$14576,'MONTHLY DATA'!$A116,'WEEKLY DATA'!$B$11:$B$14576,'MONTHLY DATA'!$B116)</f>
        <v>461.25</v>
      </c>
      <c r="AP116" s="78">
        <f>AVERAGEIFS('WEEKLY DATA'!AP$11:AP$14576,'WEEKLY DATA'!$A$11:$A$14576,'MONTHLY DATA'!$A116,'WEEKLY DATA'!$B$11:$B$14576,'MONTHLY DATA'!$B116)</f>
        <v>456.25</v>
      </c>
      <c r="AQ116" s="154">
        <f t="shared" si="66"/>
        <v>2.7472527472527375E-3</v>
      </c>
      <c r="AR116" s="169">
        <f>AVERAGEIFS('WEEKLY DATA'!AR$11:AR$14576,'WEEKLY DATA'!$A$11:$A$14576,'MONTHLY DATA'!$A116,'WEEKLY DATA'!$B$11:$B$14576,'MONTHLY DATA'!$B116)</f>
        <v>587.5</v>
      </c>
      <c r="AS116" s="78">
        <f>AVERAGEIFS('WEEKLY DATA'!AS$11:AS$14576,'WEEKLY DATA'!$A$11:$A$14576,'MONTHLY DATA'!$A116,'WEEKLY DATA'!$B$11:$B$14576,'MONTHLY DATA'!$B116)</f>
        <v>597.5</v>
      </c>
      <c r="AT116" s="78">
        <f>AVERAGEIFS('WEEKLY DATA'!AT$11:AT$14576,'WEEKLY DATA'!$A$11:$A$14576,'MONTHLY DATA'!$A116,'WEEKLY DATA'!$B$11:$B$14576,'MONTHLY DATA'!$B116)</f>
        <v>592.5</v>
      </c>
      <c r="AU116" s="154">
        <f t="shared" si="67"/>
        <v>2.155172413793105E-2</v>
      </c>
      <c r="AV116" s="169">
        <f>AVERAGEIFS('WEEKLY DATA'!AV$11:AV$14576,'WEEKLY DATA'!$A$11:$A$14576,'MONTHLY DATA'!$A116,'WEEKLY DATA'!$B$11:$B$14576,'MONTHLY DATA'!$B116)</f>
        <v>421.25</v>
      </c>
      <c r="AW116" s="78">
        <f>AVERAGEIFS('WEEKLY DATA'!AW$11:AW$14576,'WEEKLY DATA'!$A$11:$A$14576,'MONTHLY DATA'!$A116,'WEEKLY DATA'!$B$11:$B$14576,'MONTHLY DATA'!$B116)</f>
        <v>431.25</v>
      </c>
      <c r="AX116" s="78">
        <f>AVERAGEIFS('WEEKLY DATA'!AX$11:AX$14576,'WEEKLY DATA'!$A$11:$A$14576,'MONTHLY DATA'!$A116,'WEEKLY DATA'!$B$11:$B$14576,'MONTHLY DATA'!$B116)</f>
        <v>426.25</v>
      </c>
      <c r="AY116" s="154">
        <f t="shared" si="68"/>
        <v>8.8757396449703485E-3</v>
      </c>
      <c r="AZ116" s="169">
        <f>AVERAGEIFS('WEEKLY DATA'!AZ$11:AZ$14576,'WEEKLY DATA'!$A$11:$A$14576,'MONTHLY DATA'!$A116,'WEEKLY DATA'!$B$11:$B$14576,'MONTHLY DATA'!$B116)</f>
        <v>402.5</v>
      </c>
      <c r="BA116" s="78">
        <f>AVERAGEIFS('WEEKLY DATA'!BA$11:BA$14576,'WEEKLY DATA'!$A$11:$A$14576,'MONTHLY DATA'!$A116,'WEEKLY DATA'!$B$11:$B$14576,'MONTHLY DATA'!$B116)</f>
        <v>412.5</v>
      </c>
      <c r="BB116" s="78">
        <f>AVERAGEIFS('WEEKLY DATA'!BB$11:BB$14576,'WEEKLY DATA'!$A$11:$A$14576,'MONTHLY DATA'!$A116,'WEEKLY DATA'!$B$11:$B$14576,'MONTHLY DATA'!$B116)</f>
        <v>407.5</v>
      </c>
      <c r="BC116" s="154">
        <f t="shared" si="69"/>
        <v>2.1943573667711602E-2</v>
      </c>
      <c r="BD116" s="169">
        <f>AVERAGEIFS('WEEKLY DATA'!BD$11:BD$14576,'WEEKLY DATA'!$A$11:$A$14576,'MONTHLY DATA'!$A116,'WEEKLY DATA'!$B$11:$B$14576,'MONTHLY DATA'!$B116)</f>
        <v>386.25</v>
      </c>
      <c r="BE116" s="78">
        <f>AVERAGEIFS('WEEKLY DATA'!BE$11:BE$14576,'WEEKLY DATA'!$A$11:$A$14576,'MONTHLY DATA'!$A116,'WEEKLY DATA'!$B$11:$B$14576,'MONTHLY DATA'!$B116)</f>
        <v>396.25</v>
      </c>
      <c r="BF116" s="78">
        <f>AVERAGEIFS('WEEKLY DATA'!BF$11:BF$14576,'WEEKLY DATA'!$A$11:$A$14576,'MONTHLY DATA'!$A116,'WEEKLY DATA'!$B$11:$B$14576,'MONTHLY DATA'!$B116)</f>
        <v>391.25</v>
      </c>
      <c r="BG116" s="154">
        <f t="shared" si="70"/>
        <v>3.2051282051281937E-3</v>
      </c>
      <c r="BH116" s="169">
        <f>AVERAGEIFS('WEEKLY DATA'!BH$11:BH$14576,'WEEKLY DATA'!$A$11:$A$14576,'MONTHLY DATA'!$A116,'WEEKLY DATA'!$B$11:$B$14576,'MONTHLY DATA'!$B116)</f>
        <v>477.5</v>
      </c>
      <c r="BI116" s="78">
        <f>AVERAGEIFS('WEEKLY DATA'!BI$11:BI$14576,'WEEKLY DATA'!$A$11:$A$14576,'MONTHLY DATA'!$A116,'WEEKLY DATA'!$B$11:$B$14576,'MONTHLY DATA'!$B116)</f>
        <v>515</v>
      </c>
      <c r="BJ116" s="78">
        <f>AVERAGEIFS('WEEKLY DATA'!BJ$11:BJ$14576,'WEEKLY DATA'!$A$11:$A$14576,'MONTHLY DATA'!$A116,'WEEKLY DATA'!$B$11:$B$14576,'MONTHLY DATA'!$B116)</f>
        <v>496.25</v>
      </c>
      <c r="BK116" s="154">
        <f t="shared" si="71"/>
        <v>-2.933985330073352E-2</v>
      </c>
      <c r="BL116" s="169">
        <f>AVERAGEIFS('WEEKLY DATA'!BL$11:BL$14576,'WEEKLY DATA'!$A$11:$A$14576,'MONTHLY DATA'!$A116,'WEEKLY DATA'!$B$11:$B$14576,'MONTHLY DATA'!$B116)</f>
        <v>406.25</v>
      </c>
      <c r="BM116" s="78">
        <f>AVERAGEIFS('WEEKLY DATA'!BM$11:BM$14576,'WEEKLY DATA'!$A$11:$A$14576,'MONTHLY DATA'!$A116,'WEEKLY DATA'!$B$11:$B$14576,'MONTHLY DATA'!$B116)</f>
        <v>416.25</v>
      </c>
      <c r="BN116" s="78">
        <f>AVERAGEIFS('WEEKLY DATA'!BN$11:BN$14576,'WEEKLY DATA'!$A$11:$A$14576,'MONTHLY DATA'!$A116,'WEEKLY DATA'!$B$11:$B$14576,'MONTHLY DATA'!$B116)</f>
        <v>411.25</v>
      </c>
      <c r="BO116" s="154">
        <f t="shared" si="72"/>
        <v>9.2024539877300082E-3</v>
      </c>
      <c r="BP116" s="78">
        <f>AVERAGEIFS('WEEKLY DATA'!BP$11:BP$14576,'WEEKLY DATA'!$A$11:$A$14576,'MONTHLY DATA'!$A116,'WEEKLY DATA'!$B$11:$B$14576,'MONTHLY DATA'!$B116)</f>
        <v>487.5</v>
      </c>
      <c r="BQ116" s="78">
        <f>AVERAGEIFS('WEEKLY DATA'!BQ$11:BQ$14576,'WEEKLY DATA'!$A$11:$A$14576,'MONTHLY DATA'!$A116,'WEEKLY DATA'!$B$11:$B$14576,'MONTHLY DATA'!$B116)</f>
        <v>497.5</v>
      </c>
      <c r="BR116" s="78">
        <f>AVERAGEIFS('WEEKLY DATA'!BR$11:BR$14576,'WEEKLY DATA'!$A$11:$A$14576,'MONTHLY DATA'!$A116,'WEEKLY DATA'!$B$11:$B$14576,'MONTHLY DATA'!$B116)</f>
        <v>492.5</v>
      </c>
      <c r="BS116" s="154">
        <f t="shared" si="73"/>
        <v>3.6842105263157787E-2</v>
      </c>
      <c r="BT116" s="78">
        <f>AVERAGEIFS('WEEKLY DATA'!BT$11:BT$14576,'WEEKLY DATA'!$A$11:$A$14576,'MONTHLY DATA'!$A116,'WEEKLY DATA'!$B$11:$B$14576,'MONTHLY DATA'!$B116)</f>
        <v>503.75</v>
      </c>
      <c r="BU116" s="78">
        <f>AVERAGEIFS('WEEKLY DATA'!BU$11:BU$14576,'WEEKLY DATA'!$A$11:$A$14576,'MONTHLY DATA'!$A116,'WEEKLY DATA'!$B$11:$B$14576,'MONTHLY DATA'!$B116)</f>
        <v>513.75</v>
      </c>
      <c r="BV116" s="78">
        <f>AVERAGEIFS('WEEKLY DATA'!BV$11:BV$14576,'WEEKLY DATA'!$A$11:$A$14576,'MONTHLY DATA'!$A116,'WEEKLY DATA'!$B$11:$B$14576,'MONTHLY DATA'!$B116)</f>
        <v>508.75</v>
      </c>
      <c r="BW116" s="154">
        <f t="shared" si="74"/>
        <v>3.8265306122448939E-2</v>
      </c>
      <c r="BX116" s="78">
        <f>AVERAGEIFS('WEEKLY DATA'!BX$11:BX$14576,'WEEKLY DATA'!$A$11:$A$14576,'MONTHLY DATA'!$A116,'WEEKLY DATA'!$B$11:$B$14576,'MONTHLY DATA'!$B116)</f>
        <v>532.5</v>
      </c>
      <c r="BY116" s="78">
        <f>AVERAGEIFS('WEEKLY DATA'!BY$11:BY$14576,'WEEKLY DATA'!$A$11:$A$14576,'MONTHLY DATA'!$A116,'WEEKLY DATA'!$B$11:$B$14576,'MONTHLY DATA'!$B116)</f>
        <v>542.5</v>
      </c>
      <c r="BZ116" s="78">
        <f>AVERAGEIFS('WEEKLY DATA'!BZ$11:BZ$14576,'WEEKLY DATA'!$A$11:$A$14576,'MONTHLY DATA'!$A116,'WEEKLY DATA'!$B$11:$B$14576,'MONTHLY DATA'!$B116)</f>
        <v>537.5</v>
      </c>
      <c r="CA116" s="154">
        <f t="shared" si="75"/>
        <v>4.3689320388349495E-2</v>
      </c>
      <c r="CB116" s="78">
        <f>AVERAGEIFS('WEEKLY DATA'!CB$11:CB$14576,'WEEKLY DATA'!$A$11:$A$14576,'MONTHLY DATA'!$A116,'WEEKLY DATA'!$B$11:$B$14576,'MONTHLY DATA'!$B116)</f>
        <v>580</v>
      </c>
      <c r="CC116" s="78">
        <f>AVERAGEIFS('WEEKLY DATA'!CC$11:CC$14576,'WEEKLY DATA'!$A$11:$A$14576,'MONTHLY DATA'!$A116,'WEEKLY DATA'!$B$11:$B$14576,'MONTHLY DATA'!$B116)</f>
        <v>590</v>
      </c>
      <c r="CD116" s="78">
        <f>AVERAGEIFS('WEEKLY DATA'!CD$11:CD$14576,'WEEKLY DATA'!$A$11:$A$14576,'MONTHLY DATA'!$A116,'WEEKLY DATA'!$B$11:$B$14576,'MONTHLY DATA'!$B116)</f>
        <v>585</v>
      </c>
      <c r="CE116" s="154">
        <f t="shared" si="76"/>
        <v>0.13317191283292984</v>
      </c>
      <c r="CF116" s="78">
        <f>AVERAGEIFS('WEEKLY DATA'!CF$11:CF$14576,'WEEKLY DATA'!$A$11:$A$14576,'MONTHLY DATA'!$A116,'WEEKLY DATA'!$B$11:$B$14576,'MONTHLY DATA'!$B116)</f>
        <v>437.5</v>
      </c>
      <c r="CG116" s="78">
        <f>AVERAGEIFS('WEEKLY DATA'!CG$11:CG$14576,'WEEKLY DATA'!$A$11:$A$14576,'MONTHLY DATA'!$A116,'WEEKLY DATA'!$B$11:$B$14576,'MONTHLY DATA'!$B116)</f>
        <v>447.5</v>
      </c>
      <c r="CH116" s="78">
        <f>AVERAGEIFS('WEEKLY DATA'!CH$11:CH$14576,'WEEKLY DATA'!$A$11:$A$14576,'MONTHLY DATA'!$A116,'WEEKLY DATA'!$B$11:$B$14576,'MONTHLY DATA'!$B116)</f>
        <v>442.5</v>
      </c>
      <c r="CI116" s="154">
        <f t="shared" si="77"/>
        <v>4.117647058823537E-2</v>
      </c>
      <c r="CJ116" s="78">
        <f>AVERAGEIFS('WEEKLY DATA'!CJ$11:CJ$14576,'WEEKLY DATA'!$A$11:$A$14576,'MONTHLY DATA'!$A116,'WEEKLY DATA'!$B$11:$B$14576,'MONTHLY DATA'!$B116)</f>
        <v>448.75</v>
      </c>
      <c r="CK116" s="78">
        <f>AVERAGEIFS('WEEKLY DATA'!CK$11:CK$14576,'WEEKLY DATA'!$A$11:$A$14576,'MONTHLY DATA'!$A116,'WEEKLY DATA'!$B$11:$B$14576,'MONTHLY DATA'!$B116)</f>
        <v>458.75</v>
      </c>
      <c r="CL116" s="78">
        <f>AVERAGEIFS('WEEKLY DATA'!CL$11:CL$14576,'WEEKLY DATA'!$A$11:$A$14576,'MONTHLY DATA'!$A116,'WEEKLY DATA'!$B$11:$B$14576,'MONTHLY DATA'!$B116)</f>
        <v>453.75</v>
      </c>
      <c r="CM116" s="154">
        <f t="shared" si="78"/>
        <v>4.31034482758621E-2</v>
      </c>
      <c r="CN116" s="78">
        <f>AVERAGEIFS('WEEKLY DATA'!CN$11:CN$14576,'WEEKLY DATA'!$A$11:$A$14576,'MONTHLY DATA'!$A116,'WEEKLY DATA'!$B$11:$B$14576,'MONTHLY DATA'!$B116)</f>
        <v>482.5</v>
      </c>
      <c r="CO116" s="78">
        <f>AVERAGEIFS('WEEKLY DATA'!CO$11:CO$14576,'WEEKLY DATA'!$A$11:$A$14576,'MONTHLY DATA'!$A116,'WEEKLY DATA'!$B$11:$B$14576,'MONTHLY DATA'!$B116)</f>
        <v>492.5</v>
      </c>
      <c r="CP116" s="78">
        <f>AVERAGEIFS('WEEKLY DATA'!CP$11:CP$14576,'WEEKLY DATA'!$A$11:$A$14576,'MONTHLY DATA'!$A116,'WEEKLY DATA'!$B$11:$B$14576,'MONTHLY DATA'!$B116)</f>
        <v>487.5</v>
      </c>
      <c r="CQ116" s="154">
        <f t="shared" si="79"/>
        <v>4.8387096774193505E-2</v>
      </c>
      <c r="CR116" s="78">
        <f>AVERAGEIFS('WEEKLY DATA'!CR$11:CR$14576,'WEEKLY DATA'!$A$11:$A$14576,'MONTHLY DATA'!$A116,'WEEKLY DATA'!$B$11:$B$14576,'MONTHLY DATA'!$B116)</f>
        <v>550</v>
      </c>
      <c r="CS116" s="78">
        <f>AVERAGEIFS('WEEKLY DATA'!CS$11:CS$14576,'WEEKLY DATA'!$A$11:$A$14576,'MONTHLY DATA'!$A116,'WEEKLY DATA'!$B$11:$B$14576,'MONTHLY DATA'!$B116)</f>
        <v>560</v>
      </c>
      <c r="CT116" s="78">
        <f>AVERAGEIFS('WEEKLY DATA'!CT$11:CT$14576,'WEEKLY DATA'!$A$11:$A$14576,'MONTHLY DATA'!$A116,'WEEKLY DATA'!$B$11:$B$14576,'MONTHLY DATA'!$B116)</f>
        <v>555</v>
      </c>
      <c r="CU116" s="154">
        <f t="shared" si="80"/>
        <v>0.1413881748071979</v>
      </c>
      <c r="CV116" s="169">
        <f>AVERAGEIFS('WEEKLY DATA'!CV$11:CV$14576,'WEEKLY DATA'!$A$11:$A$14576,'MONTHLY DATA'!$A116,'WEEKLY DATA'!$B$11:$B$14576,'MONTHLY DATA'!$B116)</f>
        <v>467.5</v>
      </c>
      <c r="CW116" s="78">
        <f>AVERAGEIFS('WEEKLY DATA'!CW$11:CW$14576,'WEEKLY DATA'!$A$11:$A$14576,'MONTHLY DATA'!$A116,'WEEKLY DATA'!$B$11:$B$14576,'MONTHLY DATA'!$B116)</f>
        <v>477.5</v>
      </c>
      <c r="CX116" s="78">
        <f>AVERAGEIFS('WEEKLY DATA'!CX$11:CX$14576,'WEEKLY DATA'!$A$11:$A$14576,'MONTHLY DATA'!$A116,'WEEKLY DATA'!$B$11:$B$14576,'MONTHLY DATA'!$B116)</f>
        <v>472.5</v>
      </c>
      <c r="CY116" s="154">
        <f t="shared" si="81"/>
        <v>3.8461538461538547E-2</v>
      </c>
      <c r="CZ116" s="169">
        <f>AVERAGEIFS('WEEKLY DATA'!CZ$11:CZ$14576,'WEEKLY DATA'!$A$11:$A$14576,'MONTHLY DATA'!$A116,'WEEKLY DATA'!$B$11:$B$14576,'MONTHLY DATA'!$B116)</f>
        <v>483.75</v>
      </c>
      <c r="DA116" s="78">
        <f>AVERAGEIFS('WEEKLY DATA'!DA$11:DA$14576,'WEEKLY DATA'!$A$11:$A$14576,'MONTHLY DATA'!$A116,'WEEKLY DATA'!$B$11:$B$14576,'MONTHLY DATA'!$B116)</f>
        <v>493.75</v>
      </c>
      <c r="DB116" s="78">
        <f>AVERAGEIFS('WEEKLY DATA'!DB$11:DB$14576,'WEEKLY DATA'!$A$11:$A$14576,'MONTHLY DATA'!$A116,'WEEKLY DATA'!$B$11:$B$14576,'MONTHLY DATA'!$B116)</f>
        <v>488.75</v>
      </c>
      <c r="DC116" s="154">
        <f t="shared" si="82"/>
        <v>3.9893617021276695E-2</v>
      </c>
      <c r="DD116" s="78">
        <f>AVERAGEIFS('WEEKLY DATA'!DD$11:DD$14576,'WEEKLY DATA'!$A$11:$A$14576,'MONTHLY DATA'!$A116,'WEEKLY DATA'!$B$11:$B$14576,'MONTHLY DATA'!$B116)</f>
        <v>522.5</v>
      </c>
      <c r="DE116" s="78">
        <f>AVERAGEIFS('WEEKLY DATA'!DE$11:DE$14576,'WEEKLY DATA'!$A$11:$A$14576,'MONTHLY DATA'!$A116,'WEEKLY DATA'!$B$11:$B$14576,'MONTHLY DATA'!$B116)</f>
        <v>532.5</v>
      </c>
      <c r="DF116" s="78">
        <f>AVERAGEIFS('WEEKLY DATA'!DF$11:DF$14576,'WEEKLY DATA'!$A$11:$A$14576,'MONTHLY DATA'!$A116,'WEEKLY DATA'!$B$11:$B$14576,'MONTHLY DATA'!$B116)</f>
        <v>527.5</v>
      </c>
      <c r="DG116" s="154">
        <f t="shared" si="83"/>
        <v>4.4554455445544594E-2</v>
      </c>
      <c r="DH116" s="78">
        <f>AVERAGEIFS('WEEKLY DATA'!DH$11:DH$14576,'WEEKLY DATA'!$A$11:$A$14576,'MONTHLY DATA'!$A116,'WEEKLY DATA'!$B$11:$B$14576,'MONTHLY DATA'!$B116)</f>
        <v>575</v>
      </c>
      <c r="DI116" s="78">
        <f>AVERAGEIFS('WEEKLY DATA'!DI$11:DI$14576,'WEEKLY DATA'!$A$11:$A$14576,'MONTHLY DATA'!$A116,'WEEKLY DATA'!$B$11:$B$14576,'MONTHLY DATA'!$B116)</f>
        <v>585</v>
      </c>
      <c r="DJ116" s="78">
        <f>AVERAGEIFS('WEEKLY DATA'!DJ$11:DJ$14576,'WEEKLY DATA'!$A$11:$A$14576,'MONTHLY DATA'!$A116,'WEEKLY DATA'!$B$11:$B$14576,'MONTHLY DATA'!$B116)</f>
        <v>580</v>
      </c>
      <c r="DK116" s="154">
        <f t="shared" si="84"/>
        <v>0.13447432762836176</v>
      </c>
      <c r="DL116" s="169">
        <f>AVERAGEIFS('WEEKLY DATA'!DL$11:DL$14576,'WEEKLY DATA'!$A$11:$A$14576,'MONTHLY DATA'!$A116,'WEEKLY DATA'!$B$11:$B$14576,'MONTHLY DATA'!$B116)</f>
        <v>427.5</v>
      </c>
      <c r="DM116" s="78">
        <f>AVERAGEIFS('WEEKLY DATA'!DM$11:DM$14576,'WEEKLY DATA'!$A$11:$A$14576,'MONTHLY DATA'!$A116,'WEEKLY DATA'!$B$11:$B$14576,'MONTHLY DATA'!$B116)</f>
        <v>437.5</v>
      </c>
      <c r="DN116" s="78">
        <f>AVERAGEIFS('WEEKLY DATA'!DN$11:DN$14576,'WEEKLY DATA'!$A$11:$A$14576,'MONTHLY DATA'!$A116,'WEEKLY DATA'!$B$11:$B$14576,'MONTHLY DATA'!$B116)</f>
        <v>432.5</v>
      </c>
      <c r="DO116" s="154">
        <f t="shared" si="85"/>
        <v>4.2168674698795261E-2</v>
      </c>
      <c r="DP116" s="78">
        <f>AVERAGEIFS('WEEKLY DATA'!DP$11:DP$14576,'WEEKLY DATA'!$A$11:$A$14576,'MONTHLY DATA'!$A116,'WEEKLY DATA'!$B$11:$B$14576,'MONTHLY DATA'!$B116)</f>
        <v>413.75</v>
      </c>
      <c r="DQ116" s="78">
        <f>AVERAGEIFS('WEEKLY DATA'!DQ$11:DQ$14576,'WEEKLY DATA'!$A$11:$A$14576,'MONTHLY DATA'!$A116,'WEEKLY DATA'!$B$11:$B$14576,'MONTHLY DATA'!$B116)</f>
        <v>423.75</v>
      </c>
      <c r="DR116" s="78">
        <f>AVERAGEIFS('WEEKLY DATA'!DR$11:DR$14576,'WEEKLY DATA'!$A$11:$A$14576,'MONTHLY DATA'!$A116,'WEEKLY DATA'!$B$11:$B$14576,'MONTHLY DATA'!$B116)</f>
        <v>418.75</v>
      </c>
      <c r="DS116" s="154">
        <f t="shared" si="86"/>
        <v>4.6875E-2</v>
      </c>
      <c r="DT116" s="78">
        <f>AVERAGEIFS('WEEKLY DATA'!DT$11:DT$14576,'WEEKLY DATA'!$A$11:$A$14576,'MONTHLY DATA'!$A116,'WEEKLY DATA'!$B$11:$B$14576,'MONTHLY DATA'!$B116)</f>
        <v>532.5</v>
      </c>
      <c r="DU116" s="78">
        <f>AVERAGEIFS('WEEKLY DATA'!DU$11:DU$14576,'WEEKLY DATA'!$A$11:$A$14576,'MONTHLY DATA'!$A116,'WEEKLY DATA'!$B$11:$B$14576,'MONTHLY DATA'!$B116)</f>
        <v>542.5</v>
      </c>
      <c r="DV116" s="78">
        <f>AVERAGEIFS('WEEKLY DATA'!DV$11:DV$14576,'WEEKLY DATA'!$A$11:$A$14576,'MONTHLY DATA'!$A116,'WEEKLY DATA'!$B$11:$B$14576,'MONTHLY DATA'!$B116)</f>
        <v>537.5</v>
      </c>
      <c r="DW116" s="154">
        <f t="shared" si="87"/>
        <v>4.3689320388349495E-2</v>
      </c>
      <c r="DX116" s="78">
        <f>AVERAGEIFS('WEEKLY DATA'!DX$11:DX$14576,'WEEKLY DATA'!$A$11:$A$14576,'MONTHLY DATA'!$A116,'WEEKLY DATA'!$B$11:$B$14576,'MONTHLY DATA'!$B116)</f>
        <v>585</v>
      </c>
      <c r="DY116" s="78">
        <f>AVERAGEIFS('WEEKLY DATA'!DY$11:DY$14576,'WEEKLY DATA'!$A$11:$A$14576,'MONTHLY DATA'!$A116,'WEEKLY DATA'!$B$11:$B$14576,'MONTHLY DATA'!$B116)</f>
        <v>595</v>
      </c>
      <c r="DZ116" s="78">
        <f>AVERAGEIFS('WEEKLY DATA'!DZ$11:DZ$14576,'WEEKLY DATA'!$A$11:$A$14576,'MONTHLY DATA'!$A116,'WEEKLY DATA'!$B$11:$B$14576,'MONTHLY DATA'!$B116)</f>
        <v>590</v>
      </c>
      <c r="EA116" s="154">
        <f t="shared" si="88"/>
        <v>0.13189448441247009</v>
      </c>
      <c r="EB116" s="78">
        <f>AVERAGEIFS('WEEKLY DATA'!EB$11:EB$14576,'WEEKLY DATA'!$A$11:$A$14576,'MONTHLY DATA'!$A116,'WEEKLY DATA'!$B$11:$B$14576,'MONTHLY DATA'!$B116)</f>
        <v>408.75</v>
      </c>
      <c r="EC116" s="78">
        <f>AVERAGEIFS('WEEKLY DATA'!EC$11:EC$14576,'WEEKLY DATA'!$A$11:$A$14576,'MONTHLY DATA'!$A116,'WEEKLY DATA'!$B$11:$B$14576,'MONTHLY DATA'!$B116)</f>
        <v>418.75</v>
      </c>
      <c r="ED116" s="78">
        <f>AVERAGEIFS('WEEKLY DATA'!ED$11:ED$14576,'WEEKLY DATA'!$A$11:$A$14576,'MONTHLY DATA'!$A116,'WEEKLY DATA'!$B$11:$B$14576,'MONTHLY DATA'!$B116)</f>
        <v>413.75</v>
      </c>
      <c r="EE116" s="154">
        <f t="shared" si="89"/>
        <v>1.5337423312883347E-2</v>
      </c>
      <c r="EF116" s="169">
        <f>AVERAGEIFS('WEEKLY DATA'!EF$11:EF$14576,'WEEKLY DATA'!$A$11:$A$14576,'MONTHLY DATA'!$A116,'WEEKLY DATA'!$B$11:$B$14576,'MONTHLY DATA'!$B116)</f>
        <v>395</v>
      </c>
      <c r="EG116" s="78">
        <f>AVERAGEIFS('WEEKLY DATA'!EG$11:EG$14576,'WEEKLY DATA'!$A$11:$A$14576,'MONTHLY DATA'!$A116,'WEEKLY DATA'!$B$11:$B$14576,'MONTHLY DATA'!$B116)</f>
        <v>405</v>
      </c>
      <c r="EH116" s="78">
        <f>AVERAGEIFS('WEEKLY DATA'!EH$11:EH$14576,'WEEKLY DATA'!$A$11:$A$14576,'MONTHLY DATA'!$A116,'WEEKLY DATA'!$B$11:$B$14576,'MONTHLY DATA'!$B116)</f>
        <v>400</v>
      </c>
      <c r="EI116" s="154">
        <f t="shared" si="90"/>
        <v>3.2258064516129004E-2</v>
      </c>
      <c r="EJ116" s="78">
        <f>AVERAGEIFS('WEEKLY DATA'!EJ$11:EJ$14576,'WEEKLY DATA'!$A$11:$A$14576,'MONTHLY DATA'!$A116,'WEEKLY DATA'!$B$11:$B$14576,'MONTHLY DATA'!$B116)</f>
        <v>542.5</v>
      </c>
      <c r="EK116" s="78">
        <f>AVERAGEIFS('WEEKLY DATA'!EK$11:EK$14576,'WEEKLY DATA'!$A$11:$A$14576,'MONTHLY DATA'!$A116,'WEEKLY DATA'!$B$11:$B$14576,'MONTHLY DATA'!$B116)</f>
        <v>552.5</v>
      </c>
      <c r="EL116" s="78">
        <f>AVERAGEIFS('WEEKLY DATA'!EL$11:EL$14576,'WEEKLY DATA'!$A$11:$A$14576,'MONTHLY DATA'!$A116,'WEEKLY DATA'!$B$11:$B$14576,'MONTHLY DATA'!$B116)</f>
        <v>547.5</v>
      </c>
      <c r="EM116" s="154">
        <f t="shared" si="91"/>
        <v>2.3364485981308469E-2</v>
      </c>
      <c r="EN116" s="78">
        <f>AVERAGEIFS('WEEKLY DATA'!EN$11:EN$14576,'WEEKLY DATA'!$A$11:$A$14576,'MONTHLY DATA'!$A116,'WEEKLY DATA'!$B$11:$B$14576,'MONTHLY DATA'!$B116)</f>
        <v>495</v>
      </c>
      <c r="EO116" s="78">
        <f>AVERAGEIFS('WEEKLY DATA'!EO$11:EO$14576,'WEEKLY DATA'!$A$11:$A$14576,'MONTHLY DATA'!$A116,'WEEKLY DATA'!$B$11:$B$14576,'MONTHLY DATA'!$B116)</f>
        <v>505</v>
      </c>
      <c r="EP116" s="78">
        <f>AVERAGEIFS('WEEKLY DATA'!EP$11:EP$14576,'WEEKLY DATA'!$A$11:$A$14576,'MONTHLY DATA'!$A116,'WEEKLY DATA'!$B$11:$B$14576,'MONTHLY DATA'!$B116)</f>
        <v>500</v>
      </c>
      <c r="EQ116" s="154">
        <f t="shared" si="92"/>
        <v>0</v>
      </c>
      <c r="ER116" s="78">
        <f>AVERAGEIFS('WEEKLY DATA'!ER$11:ER$14576,'WEEKLY DATA'!$A$11:$A$14576,'MONTHLY DATA'!$A116,'WEEKLY DATA'!$B$11:$B$14576,'MONTHLY DATA'!$B116)</f>
        <v>383.75</v>
      </c>
      <c r="ES116" s="78">
        <f>AVERAGEIFS('WEEKLY DATA'!ES$11:ES$14576,'WEEKLY DATA'!$A$11:$A$14576,'MONTHLY DATA'!$A116,'WEEKLY DATA'!$B$11:$B$14576,'MONTHLY DATA'!$B116)</f>
        <v>393.75</v>
      </c>
      <c r="ET116" s="78">
        <f>AVERAGEIFS('WEEKLY DATA'!ET$11:ET$14576,'WEEKLY DATA'!$A$11:$A$14576,'MONTHLY DATA'!$A116,'WEEKLY DATA'!$B$11:$B$14576,'MONTHLY DATA'!$B116)</f>
        <v>388.75</v>
      </c>
      <c r="EU116" s="154">
        <f t="shared" si="93"/>
        <v>1.6339869281045694E-2</v>
      </c>
      <c r="EV116" s="78">
        <f>AVERAGEIFS('WEEKLY DATA'!EV$11:EV$14576,'WEEKLY DATA'!$A$11:$A$14576,'MONTHLY DATA'!$A116,'WEEKLY DATA'!$B$11:$B$14576,'MONTHLY DATA'!$B116)</f>
        <v>360</v>
      </c>
      <c r="EW116" s="78">
        <f>AVERAGEIFS('WEEKLY DATA'!EW$11:EW$14576,'WEEKLY DATA'!$A$11:$A$14576,'MONTHLY DATA'!$A116,'WEEKLY DATA'!$B$11:$B$14576,'MONTHLY DATA'!$B116)</f>
        <v>370</v>
      </c>
      <c r="EX116" s="78">
        <f>AVERAGEIFS('WEEKLY DATA'!EX$11:EX$14576,'WEEKLY DATA'!$A$11:$A$14576,'MONTHLY DATA'!$A116,'WEEKLY DATA'!$B$11:$B$14576,'MONTHLY DATA'!$B116)</f>
        <v>365</v>
      </c>
      <c r="EY116" s="154">
        <f t="shared" si="94"/>
        <v>3.5460992907801359E-2</v>
      </c>
      <c r="EZ116" s="78">
        <f>AVERAGEIFS('WEEKLY DATA'!EZ$11:EZ$14576,'WEEKLY DATA'!$A$11:$A$14576,'MONTHLY DATA'!$A116,'WEEKLY DATA'!$B$11:$B$14576,'MONTHLY DATA'!$B116)</f>
        <v>527.5</v>
      </c>
      <c r="FA116" s="78">
        <f>AVERAGEIFS('WEEKLY DATA'!FA$11:FA$14576,'WEEKLY DATA'!$A$11:$A$14576,'MONTHLY DATA'!$A116,'WEEKLY DATA'!$B$11:$B$14576,'MONTHLY DATA'!$B116)</f>
        <v>537.5</v>
      </c>
      <c r="FB116" s="78">
        <f>AVERAGEIFS('WEEKLY DATA'!FB$11:FB$14576,'WEEKLY DATA'!$A$11:$A$14576,'MONTHLY DATA'!$A116,'WEEKLY DATA'!$B$11:$B$14576,'MONTHLY DATA'!$B116)</f>
        <v>532.5</v>
      </c>
      <c r="FC116" s="154">
        <f t="shared" si="95"/>
        <v>2.4038461538461453E-2</v>
      </c>
      <c r="FD116" s="78">
        <f>AVERAGEIFS('WEEKLY DATA'!FD$11:FD$14576,'WEEKLY DATA'!$A$11:$A$14576,'MONTHLY DATA'!$A116,'WEEKLY DATA'!$B$11:$B$14576,'MONTHLY DATA'!$B116)</f>
        <v>495</v>
      </c>
      <c r="FE116" s="78">
        <f>AVERAGEIFS('WEEKLY DATA'!FE$11:FE$14576,'WEEKLY DATA'!$A$11:$A$14576,'MONTHLY DATA'!$A116,'WEEKLY DATA'!$B$11:$B$14576,'MONTHLY DATA'!$B116)</f>
        <v>505</v>
      </c>
      <c r="FF116" s="78">
        <f>AVERAGEIFS('WEEKLY DATA'!FF$11:FF$14576,'WEEKLY DATA'!$A$11:$A$14576,'MONTHLY DATA'!$A116,'WEEKLY DATA'!$B$11:$B$14576,'MONTHLY DATA'!$B116)</f>
        <v>500</v>
      </c>
      <c r="FG116" s="154">
        <f t="shared" si="96"/>
        <v>0</v>
      </c>
      <c r="FH116" s="78">
        <f>AVERAGEIFS('WEEKLY DATA'!FH$11:FH$14576,'WEEKLY DATA'!$A$11:$A$14576,'MONTHLY DATA'!$A116,'WEEKLY DATA'!$B$11:$B$14576,'MONTHLY DATA'!$B116)</f>
        <v>351.25</v>
      </c>
      <c r="FI116" s="78">
        <f>AVERAGEIFS('WEEKLY DATA'!FI$11:FI$14576,'WEEKLY DATA'!$A$11:$A$14576,'MONTHLY DATA'!$A116,'WEEKLY DATA'!$B$11:$B$14576,'MONTHLY DATA'!$B116)</f>
        <v>361.25</v>
      </c>
      <c r="FJ116" s="78">
        <f>AVERAGEIFS('WEEKLY DATA'!FJ$11:FJ$14576,'WEEKLY DATA'!$A$11:$A$14576,'MONTHLY DATA'!$A116,'WEEKLY DATA'!$B$11:$B$14576,'MONTHLY DATA'!$B116)</f>
        <v>356.25</v>
      </c>
      <c r="FK116" s="154">
        <f t="shared" si="97"/>
        <v>2.1505376344086002E-2</v>
      </c>
      <c r="FL116" s="169">
        <f>AVERAGEIFS('WEEKLY DATA'!FL$11:FL$14576,'WEEKLY DATA'!$A$11:$A$14576,'MONTHLY DATA'!$A116,'WEEKLY DATA'!$B$11:$B$14576,'MONTHLY DATA'!$B116)</f>
        <v>366.25</v>
      </c>
      <c r="FM116" s="78">
        <f>AVERAGEIFS('WEEKLY DATA'!FM$11:FM$14576,'WEEKLY DATA'!$A$11:$A$14576,'MONTHLY DATA'!$A116,'WEEKLY DATA'!$B$11:$B$14576,'MONTHLY DATA'!$B116)</f>
        <v>376.25</v>
      </c>
      <c r="FN116" s="78">
        <f>AVERAGEIFS('WEEKLY DATA'!FN$11:FN$14576,'WEEKLY DATA'!$A$11:$A$14576,'MONTHLY DATA'!$A116,'WEEKLY DATA'!$B$11:$B$14576,'MONTHLY DATA'!$B116)</f>
        <v>371.25</v>
      </c>
      <c r="FO116" s="154">
        <f t="shared" si="98"/>
        <v>3.8461538461538547E-2</v>
      </c>
      <c r="FP116" s="78">
        <f>AVERAGEIFS('WEEKLY DATA'!FP$11:FP$14576,'WEEKLY DATA'!$A$11:$A$14576,'MONTHLY DATA'!$A116,'WEEKLY DATA'!$B$11:$B$14576,'MONTHLY DATA'!$B116)</f>
        <v>405</v>
      </c>
      <c r="FQ116" s="78">
        <f>AVERAGEIFS('WEEKLY DATA'!FQ$11:FQ$14576,'WEEKLY DATA'!$A$11:$A$14576,'MONTHLY DATA'!$A116,'WEEKLY DATA'!$B$11:$B$14576,'MONTHLY DATA'!$B116)</f>
        <v>415</v>
      </c>
      <c r="FR116" s="78">
        <f>AVERAGEIFS('WEEKLY DATA'!FR$11:FR$14576,'WEEKLY DATA'!$A$11:$A$14576,'MONTHLY DATA'!$A116,'WEEKLY DATA'!$B$11:$B$14576,'MONTHLY DATA'!$B116)</f>
        <v>410</v>
      </c>
      <c r="FS116" s="154">
        <f t="shared" si="99"/>
        <v>0</v>
      </c>
      <c r="FT116" s="78">
        <f>AVERAGEIFS('WEEKLY DATA'!FT$11:FT$14576,'WEEKLY DATA'!$A$11:$A$14576,'MONTHLY DATA'!$A116,'WEEKLY DATA'!$B$11:$B$14576,'MONTHLY DATA'!$B116)</f>
        <v>372.5</v>
      </c>
      <c r="FU116" s="78">
        <f>AVERAGEIFS('WEEKLY DATA'!FU$11:FU$14576,'WEEKLY DATA'!$A$11:$A$14576,'MONTHLY DATA'!$A116,'WEEKLY DATA'!$B$11:$B$14576,'MONTHLY DATA'!$B116)</f>
        <v>382.5</v>
      </c>
      <c r="FV116" s="78">
        <f>AVERAGEIFS('WEEKLY DATA'!FV$11:FV$14576,'WEEKLY DATA'!$A$11:$A$14576,'MONTHLY DATA'!$A116,'WEEKLY DATA'!$B$11:$B$14576,'MONTHLY DATA'!$B116)</f>
        <v>377.5</v>
      </c>
      <c r="FW116" s="154">
        <f t="shared" si="100"/>
        <v>8.2437275985663083E-2</v>
      </c>
      <c r="FX116" s="78">
        <f>AVERAGEIFS('WEEKLY DATA'!FX$11:FX$14576,'WEEKLY DATA'!$A$11:$A$14576,'MONTHLY DATA'!$A116,'WEEKLY DATA'!$B$11:$B$14576,'MONTHLY DATA'!$B116)</f>
        <v>315</v>
      </c>
      <c r="FY116" s="78">
        <f>AVERAGEIFS('WEEKLY DATA'!FY$11:FY$14576,'WEEKLY DATA'!$A$11:$A$14576,'MONTHLY DATA'!$A116,'WEEKLY DATA'!$B$11:$B$14576,'MONTHLY DATA'!$B116)</f>
        <v>325</v>
      </c>
      <c r="FZ116" s="78">
        <f>AVERAGEIFS('WEEKLY DATA'!FZ$11:FZ$14576,'WEEKLY DATA'!$A$11:$A$14576,'MONTHLY DATA'!$A116,'WEEKLY DATA'!$B$11:$B$14576,'MONTHLY DATA'!$B116)</f>
        <v>320</v>
      </c>
      <c r="GA116" s="154">
        <f t="shared" si="101"/>
        <v>5.7851239669421517E-2</v>
      </c>
      <c r="GB116" s="78">
        <f>AVERAGEIFS('WEEKLY DATA'!GB$11:GB$14576,'WEEKLY DATA'!$A$11:$A$14576,'MONTHLY DATA'!$A116,'WEEKLY DATA'!$B$11:$B$14576,'MONTHLY DATA'!$B116)</f>
        <v>492.5</v>
      </c>
      <c r="GC116" s="78">
        <f>AVERAGEIFS('WEEKLY DATA'!GC$11:GC$14576,'WEEKLY DATA'!$A$11:$A$14576,'MONTHLY DATA'!$A116,'WEEKLY DATA'!$B$11:$B$14576,'MONTHLY DATA'!$B116)</f>
        <v>502.5</v>
      </c>
      <c r="GD116" s="78">
        <f>AVERAGEIFS('WEEKLY DATA'!GD$11:GD$14576,'WEEKLY DATA'!$A$11:$A$14576,'MONTHLY DATA'!$A116,'WEEKLY DATA'!$B$11:$B$14576,'MONTHLY DATA'!$B116)</f>
        <v>497.5</v>
      </c>
      <c r="GE116" s="154">
        <f t="shared" si="102"/>
        <v>3.6458333333333259E-2</v>
      </c>
      <c r="GF116" s="169">
        <f>AVERAGEIFS('WEEKLY DATA'!GF$11:GF$14576,'WEEKLY DATA'!$A$11:$A$14576,'MONTHLY DATA'!$A116,'WEEKLY DATA'!$B$11:$B$14576,'MONTHLY DATA'!$B116)</f>
        <v>503.75</v>
      </c>
      <c r="GG116" s="78">
        <f>AVERAGEIFS('WEEKLY DATA'!GG$11:GG$14576,'WEEKLY DATA'!$A$11:$A$14576,'MONTHLY DATA'!$A116,'WEEKLY DATA'!$B$11:$B$14576,'MONTHLY DATA'!$B116)</f>
        <v>513.75</v>
      </c>
      <c r="GH116" s="78">
        <f>AVERAGEIFS('WEEKLY DATA'!GH$11:GH$14576,'WEEKLY DATA'!$A$11:$A$14576,'MONTHLY DATA'!$A116,'WEEKLY DATA'!$B$11:$B$14576,'MONTHLY DATA'!$B116)</f>
        <v>508.75</v>
      </c>
      <c r="GI116" s="154">
        <f t="shared" si="103"/>
        <v>3.8265306122448939E-2</v>
      </c>
      <c r="GJ116" s="78">
        <f>AVERAGEIFS('WEEKLY DATA'!GJ$11:GJ$14576,'WEEKLY DATA'!$A$11:$A$14576,'MONTHLY DATA'!$A116,'WEEKLY DATA'!$B$11:$B$14576,'MONTHLY DATA'!$B116)</f>
        <v>612.5</v>
      </c>
      <c r="GK116" s="78">
        <f>AVERAGEIFS('WEEKLY DATA'!GK$11:GK$14576,'WEEKLY DATA'!$A$11:$A$14576,'MONTHLY DATA'!$A116,'WEEKLY DATA'!$B$11:$B$14576,'MONTHLY DATA'!$B116)</f>
        <v>622.5</v>
      </c>
      <c r="GL116" s="78">
        <f>AVERAGEIFS('WEEKLY DATA'!GL$11:GL$14576,'WEEKLY DATA'!$A$11:$A$14576,'MONTHLY DATA'!$A116,'WEEKLY DATA'!$B$11:$B$14576,'MONTHLY DATA'!$B116)</f>
        <v>617.5</v>
      </c>
      <c r="GM116" s="154">
        <f t="shared" si="104"/>
        <v>3.7815126050420256E-2</v>
      </c>
      <c r="GN116" s="78">
        <f>AVERAGEIFS('WEEKLY DATA'!GN$11:GN$14576,'WEEKLY DATA'!$A$11:$A$14576,'MONTHLY DATA'!$A116,'WEEKLY DATA'!$B$11:$B$14576,'MONTHLY DATA'!$B116)</f>
        <v>610</v>
      </c>
      <c r="GO116" s="78">
        <f>AVERAGEIFS('WEEKLY DATA'!GO$11:GO$14576,'WEEKLY DATA'!$A$11:$A$14576,'MONTHLY DATA'!$A116,'WEEKLY DATA'!$B$11:$B$14576,'MONTHLY DATA'!$B116)</f>
        <v>620</v>
      </c>
      <c r="GP116" s="78">
        <f>AVERAGEIFS('WEEKLY DATA'!GP$11:GP$14576,'WEEKLY DATA'!$A$11:$A$14576,'MONTHLY DATA'!$A116,'WEEKLY DATA'!$B$11:$B$14576,'MONTHLY DATA'!$B116)</f>
        <v>615</v>
      </c>
      <c r="GQ116" s="154">
        <f t="shared" si="105"/>
        <v>0.12585812356979398</v>
      </c>
      <c r="GR116" s="78"/>
    </row>
    <row r="117" spans="1:200" ht="15.75" x14ac:dyDescent="0.25">
      <c r="A117">
        <f t="shared" si="55"/>
        <v>11</v>
      </c>
      <c r="B117">
        <f t="shared" si="56"/>
        <v>2018</v>
      </c>
      <c r="C117" s="86">
        <v>43405</v>
      </c>
      <c r="D117" s="78">
        <f>AVERAGEIFS('WEEKLY DATA'!D$11:D$14576,'WEEKLY DATA'!$A$11:$A$14576,'MONTHLY DATA'!$A117,'WEEKLY DATA'!$B$11:$B$14576,'MONTHLY DATA'!$B117)</f>
        <v>474</v>
      </c>
      <c r="E117" s="78">
        <f>AVERAGEIFS('WEEKLY DATA'!E$11:E$14576,'WEEKLY DATA'!$A$11:$A$14576,'MONTHLY DATA'!$A117,'WEEKLY DATA'!$B$11:$B$14576,'MONTHLY DATA'!$B117)</f>
        <v>484</v>
      </c>
      <c r="F117" s="78">
        <f>AVERAGEIFS('WEEKLY DATA'!F$11:F$14576,'WEEKLY DATA'!$A$11:$A$14576,'MONTHLY DATA'!$A117,'WEEKLY DATA'!$B$11:$B$14576,'MONTHLY DATA'!$B117)</f>
        <v>479</v>
      </c>
      <c r="G117" s="154">
        <f t="shared" si="57"/>
        <v>-2.7411167512690349E-2</v>
      </c>
      <c r="H117" s="169">
        <f>AVERAGEIFS('WEEKLY DATA'!H$11:H$14576,'WEEKLY DATA'!$A$11:$A$14576,'MONTHLY DATA'!$A117,'WEEKLY DATA'!$B$11:$B$14576,'MONTHLY DATA'!$B117)</f>
        <v>582</v>
      </c>
      <c r="I117" s="78">
        <f>AVERAGEIFS('WEEKLY DATA'!I$11:I$14576,'WEEKLY DATA'!$A$11:$A$14576,'MONTHLY DATA'!$A117,'WEEKLY DATA'!$B$11:$B$14576,'MONTHLY DATA'!$B117)</f>
        <v>592</v>
      </c>
      <c r="J117" s="78">
        <f>AVERAGEIFS('WEEKLY DATA'!J$11:J$14576,'WEEKLY DATA'!$A$11:$A$14576,'MONTHLY DATA'!$A117,'WEEKLY DATA'!$B$11:$B$14576,'MONTHLY DATA'!$B117)</f>
        <v>587</v>
      </c>
      <c r="K117" s="154">
        <f t="shared" si="58"/>
        <v>-3.1752577319587583E-2</v>
      </c>
      <c r="L117" s="169">
        <f>AVERAGEIFS('WEEKLY DATA'!L$11:L$14576,'WEEKLY DATA'!$A$11:$A$14576,'MONTHLY DATA'!$A117,'WEEKLY DATA'!$B$11:$B$14576,'MONTHLY DATA'!$B117)</f>
        <v>588</v>
      </c>
      <c r="M117" s="78">
        <f>AVERAGEIFS('WEEKLY DATA'!M$11:M$14576,'WEEKLY DATA'!$A$11:$A$14576,'MONTHLY DATA'!$A117,'WEEKLY DATA'!$B$11:$B$14576,'MONTHLY DATA'!$B117)</f>
        <v>598</v>
      </c>
      <c r="N117" s="78">
        <f>AVERAGEIFS('WEEKLY DATA'!N$11:N$14576,'WEEKLY DATA'!$A$11:$A$14576,'MONTHLY DATA'!$A117,'WEEKLY DATA'!$B$11:$B$14576,'MONTHLY DATA'!$B117)</f>
        <v>593</v>
      </c>
      <c r="O117" s="154">
        <f t="shared" si="59"/>
        <v>8.438818565401629E-4</v>
      </c>
      <c r="P117" s="169">
        <f>AVERAGEIFS('WEEKLY DATA'!P$11:P$14576,'WEEKLY DATA'!$A$11:$A$14576,'MONTHLY DATA'!$A117,'WEEKLY DATA'!$B$11:$B$14576,'MONTHLY DATA'!$B117)</f>
        <v>411</v>
      </c>
      <c r="Q117" s="78">
        <f>AVERAGEIFS('WEEKLY DATA'!Q$11:Q$14576,'WEEKLY DATA'!$A$11:$A$14576,'MONTHLY DATA'!$A117,'WEEKLY DATA'!$B$11:$B$14576,'MONTHLY DATA'!$B117)</f>
        <v>421</v>
      </c>
      <c r="R117" s="78">
        <f>AVERAGEIFS('WEEKLY DATA'!R$11:R$14576,'WEEKLY DATA'!$A$11:$A$14576,'MONTHLY DATA'!$A117,'WEEKLY DATA'!$B$11:$B$14576,'MONTHLY DATA'!$B117)</f>
        <v>416</v>
      </c>
      <c r="S117" s="154">
        <f t="shared" si="60"/>
        <v>-5.7223796033994301E-2</v>
      </c>
      <c r="T117" s="169">
        <f>AVERAGEIFS('WEEKLY DATA'!T$11:T$14576,'WEEKLY DATA'!$A$11:$A$14576,'MONTHLY DATA'!$A117,'WEEKLY DATA'!$B$11:$B$14576,'MONTHLY DATA'!$B117)</f>
        <v>459</v>
      </c>
      <c r="U117" s="78">
        <f>AVERAGEIFS('WEEKLY DATA'!U$11:U$14576,'WEEKLY DATA'!$A$11:$A$14576,'MONTHLY DATA'!$A117,'WEEKLY DATA'!$B$11:$B$14576,'MONTHLY DATA'!$B117)</f>
        <v>469</v>
      </c>
      <c r="V117" s="78">
        <f>AVERAGEIFS('WEEKLY DATA'!V$11:V$14576,'WEEKLY DATA'!$A$11:$A$14576,'MONTHLY DATA'!$A117,'WEEKLY DATA'!$B$11:$B$14576,'MONTHLY DATA'!$B117)</f>
        <v>464</v>
      </c>
      <c r="W117" s="154">
        <f t="shared" si="61"/>
        <v>-2.8272251308900542E-2</v>
      </c>
      <c r="X117" s="169">
        <f>AVERAGEIFS('WEEKLY DATA'!X$11:X$14576,'WEEKLY DATA'!$A$11:$A$14576,'MONTHLY DATA'!$A117,'WEEKLY DATA'!$B$11:$B$14576,'MONTHLY DATA'!$B117)</f>
        <v>432</v>
      </c>
      <c r="Y117" s="78">
        <f>AVERAGEIFS('WEEKLY DATA'!Y$11:Y$14576,'WEEKLY DATA'!$A$11:$A$14576,'MONTHLY DATA'!$A117,'WEEKLY DATA'!$B$11:$B$14576,'MONTHLY DATA'!$B117)</f>
        <v>442</v>
      </c>
      <c r="Z117" s="78">
        <f>AVERAGEIFS('WEEKLY DATA'!Z$11:Z$14576,'WEEKLY DATA'!$A$11:$A$14576,'MONTHLY DATA'!$A117,'WEEKLY DATA'!$B$11:$B$14576,'MONTHLY DATA'!$B117)</f>
        <v>437</v>
      </c>
      <c r="AA117" s="154">
        <f t="shared" si="62"/>
        <v>-4.2191780821917768E-2</v>
      </c>
      <c r="AB117" s="169">
        <f>AVERAGEIFS('WEEKLY DATA'!AB$11:AB$14576,'WEEKLY DATA'!$A$11:$A$14576,'MONTHLY DATA'!$A117,'WEEKLY DATA'!$B$11:$B$14576,'MONTHLY DATA'!$B117)</f>
        <v>588</v>
      </c>
      <c r="AC117" s="78">
        <f>AVERAGEIFS('WEEKLY DATA'!AC$11:AC$14576,'WEEKLY DATA'!$A$11:$A$14576,'MONTHLY DATA'!$A117,'WEEKLY DATA'!$B$11:$B$14576,'MONTHLY DATA'!$B117)</f>
        <v>598</v>
      </c>
      <c r="AD117" s="78">
        <f>AVERAGEIFS('WEEKLY DATA'!AD$11:AD$14576,'WEEKLY DATA'!$A$11:$A$14576,'MONTHLY DATA'!$A117,'WEEKLY DATA'!$B$11:$B$14576,'MONTHLY DATA'!$B117)</f>
        <v>593</v>
      </c>
      <c r="AE117" s="154">
        <f t="shared" si="63"/>
        <v>8.438818565401629E-4</v>
      </c>
      <c r="AF117" s="169">
        <f>AVERAGEIFS('WEEKLY DATA'!AF$11:AF$14576,'WEEKLY DATA'!$A$11:$A$14576,'MONTHLY DATA'!$A117,'WEEKLY DATA'!$B$11:$B$14576,'MONTHLY DATA'!$B117)</f>
        <v>396</v>
      </c>
      <c r="AG117" s="78">
        <f>AVERAGEIFS('WEEKLY DATA'!AG$11:AG$14576,'WEEKLY DATA'!$A$11:$A$14576,'MONTHLY DATA'!$A117,'WEEKLY DATA'!$B$11:$B$14576,'MONTHLY DATA'!$B117)</f>
        <v>406</v>
      </c>
      <c r="AH117" s="78">
        <f>AVERAGEIFS('WEEKLY DATA'!AH$11:AH$14576,'WEEKLY DATA'!$A$11:$A$14576,'MONTHLY DATA'!$A117,'WEEKLY DATA'!$B$11:$B$14576,'MONTHLY DATA'!$B117)</f>
        <v>401</v>
      </c>
      <c r="AI117" s="154">
        <f t="shared" si="64"/>
        <v>-5.9237536656891465E-2</v>
      </c>
      <c r="AJ117" s="169">
        <f>AVERAGEIFS('WEEKLY DATA'!AJ$11:AJ$14576,'WEEKLY DATA'!$A$11:$A$14576,'MONTHLY DATA'!$A117,'WEEKLY DATA'!$B$11:$B$14576,'MONTHLY DATA'!$B117)</f>
        <v>454</v>
      </c>
      <c r="AK117" s="78">
        <f>AVERAGEIFS('WEEKLY DATA'!AK$11:AK$14576,'WEEKLY DATA'!$A$11:$A$14576,'MONTHLY DATA'!$A117,'WEEKLY DATA'!$B$11:$B$14576,'MONTHLY DATA'!$B117)</f>
        <v>464</v>
      </c>
      <c r="AL117" s="78">
        <f>AVERAGEIFS('WEEKLY DATA'!AL$11:AL$14576,'WEEKLY DATA'!$A$11:$A$14576,'MONTHLY DATA'!$A117,'WEEKLY DATA'!$B$11:$B$14576,'MONTHLY DATA'!$B117)</f>
        <v>459</v>
      </c>
      <c r="AM117" s="154">
        <f t="shared" si="65"/>
        <v>-2.8571428571428581E-2</v>
      </c>
      <c r="AN117" s="169">
        <f>AVERAGEIFS('WEEKLY DATA'!AN$11:AN$14576,'WEEKLY DATA'!$A$11:$A$14576,'MONTHLY DATA'!$A117,'WEEKLY DATA'!$B$11:$B$14576,'MONTHLY DATA'!$B117)</f>
        <v>432</v>
      </c>
      <c r="AO117" s="78">
        <f>AVERAGEIFS('WEEKLY DATA'!AO$11:AO$14576,'WEEKLY DATA'!$A$11:$A$14576,'MONTHLY DATA'!$A117,'WEEKLY DATA'!$B$11:$B$14576,'MONTHLY DATA'!$B117)</f>
        <v>442</v>
      </c>
      <c r="AP117" s="78">
        <f>AVERAGEIFS('WEEKLY DATA'!AP$11:AP$14576,'WEEKLY DATA'!$A$11:$A$14576,'MONTHLY DATA'!$A117,'WEEKLY DATA'!$B$11:$B$14576,'MONTHLY DATA'!$B117)</f>
        <v>437</v>
      </c>
      <c r="AQ117" s="154">
        <f t="shared" si="66"/>
        <v>-4.2191780821917768E-2</v>
      </c>
      <c r="AR117" s="169">
        <f>AVERAGEIFS('WEEKLY DATA'!AR$11:AR$14576,'WEEKLY DATA'!$A$11:$A$14576,'MONTHLY DATA'!$A117,'WEEKLY DATA'!$B$11:$B$14576,'MONTHLY DATA'!$B117)</f>
        <v>588</v>
      </c>
      <c r="AS117" s="78">
        <f>AVERAGEIFS('WEEKLY DATA'!AS$11:AS$14576,'WEEKLY DATA'!$A$11:$A$14576,'MONTHLY DATA'!$A117,'WEEKLY DATA'!$B$11:$B$14576,'MONTHLY DATA'!$B117)</f>
        <v>598</v>
      </c>
      <c r="AT117" s="78">
        <f>AVERAGEIFS('WEEKLY DATA'!AT$11:AT$14576,'WEEKLY DATA'!$A$11:$A$14576,'MONTHLY DATA'!$A117,'WEEKLY DATA'!$B$11:$B$14576,'MONTHLY DATA'!$B117)</f>
        <v>593</v>
      </c>
      <c r="AU117" s="154">
        <f t="shared" si="67"/>
        <v>8.438818565401629E-4</v>
      </c>
      <c r="AV117" s="169">
        <f>AVERAGEIFS('WEEKLY DATA'!AV$11:AV$14576,'WEEKLY DATA'!$A$11:$A$14576,'MONTHLY DATA'!$A117,'WEEKLY DATA'!$B$11:$B$14576,'MONTHLY DATA'!$B117)</f>
        <v>396</v>
      </c>
      <c r="AW117" s="78">
        <f>AVERAGEIFS('WEEKLY DATA'!AW$11:AW$14576,'WEEKLY DATA'!$A$11:$A$14576,'MONTHLY DATA'!$A117,'WEEKLY DATA'!$B$11:$B$14576,'MONTHLY DATA'!$B117)</f>
        <v>406</v>
      </c>
      <c r="AX117" s="78">
        <f>AVERAGEIFS('WEEKLY DATA'!AX$11:AX$14576,'WEEKLY DATA'!$A$11:$A$14576,'MONTHLY DATA'!$A117,'WEEKLY DATA'!$B$11:$B$14576,'MONTHLY DATA'!$B117)</f>
        <v>401</v>
      </c>
      <c r="AY117" s="154">
        <f t="shared" si="68"/>
        <v>-5.9237536656891465E-2</v>
      </c>
      <c r="AZ117" s="169">
        <f>AVERAGEIFS('WEEKLY DATA'!AZ$11:AZ$14576,'WEEKLY DATA'!$A$11:$A$14576,'MONTHLY DATA'!$A117,'WEEKLY DATA'!$B$11:$B$14576,'MONTHLY DATA'!$B117)</f>
        <v>389</v>
      </c>
      <c r="BA117" s="78">
        <f>AVERAGEIFS('WEEKLY DATA'!BA$11:BA$14576,'WEEKLY DATA'!$A$11:$A$14576,'MONTHLY DATA'!$A117,'WEEKLY DATA'!$B$11:$B$14576,'MONTHLY DATA'!$B117)</f>
        <v>399</v>
      </c>
      <c r="BB117" s="78">
        <f>AVERAGEIFS('WEEKLY DATA'!BB$11:BB$14576,'WEEKLY DATA'!$A$11:$A$14576,'MONTHLY DATA'!$A117,'WEEKLY DATA'!$B$11:$B$14576,'MONTHLY DATA'!$B117)</f>
        <v>394</v>
      </c>
      <c r="BC117" s="154">
        <f t="shared" si="69"/>
        <v>-3.3128834355828252E-2</v>
      </c>
      <c r="BD117" s="169">
        <f>AVERAGEIFS('WEEKLY DATA'!BD$11:BD$14576,'WEEKLY DATA'!$A$11:$A$14576,'MONTHLY DATA'!$A117,'WEEKLY DATA'!$B$11:$B$14576,'MONTHLY DATA'!$B117)</f>
        <v>367</v>
      </c>
      <c r="BE117" s="78">
        <f>AVERAGEIFS('WEEKLY DATA'!BE$11:BE$14576,'WEEKLY DATA'!$A$11:$A$14576,'MONTHLY DATA'!$A117,'WEEKLY DATA'!$B$11:$B$14576,'MONTHLY DATA'!$B117)</f>
        <v>377</v>
      </c>
      <c r="BF117" s="78">
        <f>AVERAGEIFS('WEEKLY DATA'!BF$11:BF$14576,'WEEKLY DATA'!$A$11:$A$14576,'MONTHLY DATA'!$A117,'WEEKLY DATA'!$B$11:$B$14576,'MONTHLY DATA'!$B117)</f>
        <v>372</v>
      </c>
      <c r="BG117" s="154">
        <f t="shared" si="70"/>
        <v>-4.9201277955271516E-2</v>
      </c>
      <c r="BH117" s="169">
        <f>AVERAGEIFS('WEEKLY DATA'!BH$11:BH$14576,'WEEKLY DATA'!$A$11:$A$14576,'MONTHLY DATA'!$A117,'WEEKLY DATA'!$B$11:$B$14576,'MONTHLY DATA'!$B117)</f>
        <v>478</v>
      </c>
      <c r="BI117" s="78">
        <f>AVERAGEIFS('WEEKLY DATA'!BI$11:BI$14576,'WEEKLY DATA'!$A$11:$A$14576,'MONTHLY DATA'!$A117,'WEEKLY DATA'!$B$11:$B$14576,'MONTHLY DATA'!$B117)</f>
        <v>488</v>
      </c>
      <c r="BJ117" s="78">
        <f>AVERAGEIFS('WEEKLY DATA'!BJ$11:BJ$14576,'WEEKLY DATA'!$A$11:$A$14576,'MONTHLY DATA'!$A117,'WEEKLY DATA'!$B$11:$B$14576,'MONTHLY DATA'!$B117)</f>
        <v>483</v>
      </c>
      <c r="BK117" s="154">
        <f t="shared" si="71"/>
        <v>-2.6700251889168802E-2</v>
      </c>
      <c r="BL117" s="169">
        <f>AVERAGEIFS('WEEKLY DATA'!BL$11:BL$14576,'WEEKLY DATA'!$A$11:$A$14576,'MONTHLY DATA'!$A117,'WEEKLY DATA'!$B$11:$B$14576,'MONTHLY DATA'!$B117)</f>
        <v>381</v>
      </c>
      <c r="BM117" s="78">
        <f>AVERAGEIFS('WEEKLY DATA'!BM$11:BM$14576,'WEEKLY DATA'!$A$11:$A$14576,'MONTHLY DATA'!$A117,'WEEKLY DATA'!$B$11:$B$14576,'MONTHLY DATA'!$B117)</f>
        <v>391</v>
      </c>
      <c r="BN117" s="78">
        <f>AVERAGEIFS('WEEKLY DATA'!BN$11:BN$14576,'WEEKLY DATA'!$A$11:$A$14576,'MONTHLY DATA'!$A117,'WEEKLY DATA'!$B$11:$B$14576,'MONTHLY DATA'!$B117)</f>
        <v>386</v>
      </c>
      <c r="BO117" s="154">
        <f t="shared" si="72"/>
        <v>-6.1398176291793338E-2</v>
      </c>
      <c r="BP117" s="78">
        <f>AVERAGEIFS('WEEKLY DATA'!BP$11:BP$14576,'WEEKLY DATA'!$A$11:$A$14576,'MONTHLY DATA'!$A117,'WEEKLY DATA'!$B$11:$B$14576,'MONTHLY DATA'!$B117)</f>
        <v>469</v>
      </c>
      <c r="BQ117" s="78">
        <f>AVERAGEIFS('WEEKLY DATA'!BQ$11:BQ$14576,'WEEKLY DATA'!$A$11:$A$14576,'MONTHLY DATA'!$A117,'WEEKLY DATA'!$B$11:$B$14576,'MONTHLY DATA'!$B117)</f>
        <v>479</v>
      </c>
      <c r="BR117" s="78">
        <f>AVERAGEIFS('WEEKLY DATA'!BR$11:BR$14576,'WEEKLY DATA'!$A$11:$A$14576,'MONTHLY DATA'!$A117,'WEEKLY DATA'!$B$11:$B$14576,'MONTHLY DATA'!$B117)</f>
        <v>474</v>
      </c>
      <c r="BS117" s="154">
        <f t="shared" si="73"/>
        <v>-3.756345177664977E-2</v>
      </c>
      <c r="BT117" s="78">
        <f>AVERAGEIFS('WEEKLY DATA'!BT$11:BT$14576,'WEEKLY DATA'!$A$11:$A$14576,'MONTHLY DATA'!$A117,'WEEKLY DATA'!$B$11:$B$14576,'MONTHLY DATA'!$B117)</f>
        <v>473</v>
      </c>
      <c r="BU117" s="78">
        <f>AVERAGEIFS('WEEKLY DATA'!BU$11:BU$14576,'WEEKLY DATA'!$A$11:$A$14576,'MONTHLY DATA'!$A117,'WEEKLY DATA'!$B$11:$B$14576,'MONTHLY DATA'!$B117)</f>
        <v>483</v>
      </c>
      <c r="BV117" s="78">
        <f>AVERAGEIFS('WEEKLY DATA'!BV$11:BV$14576,'WEEKLY DATA'!$A$11:$A$14576,'MONTHLY DATA'!$A117,'WEEKLY DATA'!$B$11:$B$14576,'MONTHLY DATA'!$B117)</f>
        <v>478</v>
      </c>
      <c r="BW117" s="154">
        <f t="shared" si="74"/>
        <v>-6.044226044226042E-2</v>
      </c>
      <c r="BX117" s="78">
        <f>AVERAGEIFS('WEEKLY DATA'!BX$11:BX$14576,'WEEKLY DATA'!$A$11:$A$14576,'MONTHLY DATA'!$A117,'WEEKLY DATA'!$B$11:$B$14576,'MONTHLY DATA'!$B117)</f>
        <v>533</v>
      </c>
      <c r="BY117" s="78">
        <f>AVERAGEIFS('WEEKLY DATA'!BY$11:BY$14576,'WEEKLY DATA'!$A$11:$A$14576,'MONTHLY DATA'!$A117,'WEEKLY DATA'!$B$11:$B$14576,'MONTHLY DATA'!$B117)</f>
        <v>543</v>
      </c>
      <c r="BZ117" s="78">
        <f>AVERAGEIFS('WEEKLY DATA'!BZ$11:BZ$14576,'WEEKLY DATA'!$A$11:$A$14576,'MONTHLY DATA'!$A117,'WEEKLY DATA'!$B$11:$B$14576,'MONTHLY DATA'!$B117)</f>
        <v>538</v>
      </c>
      <c r="CA117" s="154">
        <f t="shared" si="75"/>
        <v>9.3023255813950989E-4</v>
      </c>
      <c r="CB117" s="78">
        <f>AVERAGEIFS('WEEKLY DATA'!CB$11:CB$14576,'WEEKLY DATA'!$A$11:$A$14576,'MONTHLY DATA'!$A117,'WEEKLY DATA'!$B$11:$B$14576,'MONTHLY DATA'!$B117)</f>
        <v>544</v>
      </c>
      <c r="CC117" s="78">
        <f>AVERAGEIFS('WEEKLY DATA'!CC$11:CC$14576,'WEEKLY DATA'!$A$11:$A$14576,'MONTHLY DATA'!$A117,'WEEKLY DATA'!$B$11:$B$14576,'MONTHLY DATA'!$B117)</f>
        <v>554</v>
      </c>
      <c r="CD117" s="78">
        <f>AVERAGEIFS('WEEKLY DATA'!CD$11:CD$14576,'WEEKLY DATA'!$A$11:$A$14576,'MONTHLY DATA'!$A117,'WEEKLY DATA'!$B$11:$B$14576,'MONTHLY DATA'!$B117)</f>
        <v>549</v>
      </c>
      <c r="CE117" s="154">
        <f t="shared" si="76"/>
        <v>-6.1538461538461542E-2</v>
      </c>
      <c r="CF117" s="78">
        <f>AVERAGEIFS('WEEKLY DATA'!CF$11:CF$14576,'WEEKLY DATA'!$A$11:$A$14576,'MONTHLY DATA'!$A117,'WEEKLY DATA'!$B$11:$B$14576,'MONTHLY DATA'!$B117)</f>
        <v>419</v>
      </c>
      <c r="CG117" s="78">
        <f>AVERAGEIFS('WEEKLY DATA'!CG$11:CG$14576,'WEEKLY DATA'!$A$11:$A$14576,'MONTHLY DATA'!$A117,'WEEKLY DATA'!$B$11:$B$14576,'MONTHLY DATA'!$B117)</f>
        <v>429</v>
      </c>
      <c r="CH117" s="78">
        <f>AVERAGEIFS('WEEKLY DATA'!CH$11:CH$14576,'WEEKLY DATA'!$A$11:$A$14576,'MONTHLY DATA'!$A117,'WEEKLY DATA'!$B$11:$B$14576,'MONTHLY DATA'!$B117)</f>
        <v>424</v>
      </c>
      <c r="CI117" s="154">
        <f t="shared" si="77"/>
        <v>-4.1807909604519744E-2</v>
      </c>
      <c r="CJ117" s="78">
        <f>AVERAGEIFS('WEEKLY DATA'!CJ$11:CJ$14576,'WEEKLY DATA'!$A$11:$A$14576,'MONTHLY DATA'!$A117,'WEEKLY DATA'!$B$11:$B$14576,'MONTHLY DATA'!$B117)</f>
        <v>418</v>
      </c>
      <c r="CK117" s="78">
        <f>AVERAGEIFS('WEEKLY DATA'!CK$11:CK$14576,'WEEKLY DATA'!$A$11:$A$14576,'MONTHLY DATA'!$A117,'WEEKLY DATA'!$B$11:$B$14576,'MONTHLY DATA'!$B117)</f>
        <v>428</v>
      </c>
      <c r="CL117" s="78">
        <f>AVERAGEIFS('WEEKLY DATA'!CL$11:CL$14576,'WEEKLY DATA'!$A$11:$A$14576,'MONTHLY DATA'!$A117,'WEEKLY DATA'!$B$11:$B$14576,'MONTHLY DATA'!$B117)</f>
        <v>423</v>
      </c>
      <c r="CM117" s="154">
        <f t="shared" si="78"/>
        <v>-6.7768595041322266E-2</v>
      </c>
      <c r="CN117" s="78">
        <f>AVERAGEIFS('WEEKLY DATA'!CN$11:CN$14576,'WEEKLY DATA'!$A$11:$A$14576,'MONTHLY DATA'!$A117,'WEEKLY DATA'!$B$11:$B$14576,'MONTHLY DATA'!$B117)</f>
        <v>483</v>
      </c>
      <c r="CO117" s="78">
        <f>AVERAGEIFS('WEEKLY DATA'!CO$11:CO$14576,'WEEKLY DATA'!$A$11:$A$14576,'MONTHLY DATA'!$A117,'WEEKLY DATA'!$B$11:$B$14576,'MONTHLY DATA'!$B117)</f>
        <v>493</v>
      </c>
      <c r="CP117" s="78">
        <f>AVERAGEIFS('WEEKLY DATA'!CP$11:CP$14576,'WEEKLY DATA'!$A$11:$A$14576,'MONTHLY DATA'!$A117,'WEEKLY DATA'!$B$11:$B$14576,'MONTHLY DATA'!$B117)</f>
        <v>488</v>
      </c>
      <c r="CQ117" s="154">
        <f t="shared" si="79"/>
        <v>1.0256410256410664E-3</v>
      </c>
      <c r="CR117" s="78">
        <f>AVERAGEIFS('WEEKLY DATA'!CR$11:CR$14576,'WEEKLY DATA'!$A$11:$A$14576,'MONTHLY DATA'!$A117,'WEEKLY DATA'!$B$11:$B$14576,'MONTHLY DATA'!$B117)</f>
        <v>514</v>
      </c>
      <c r="CS117" s="78">
        <f>AVERAGEIFS('WEEKLY DATA'!CS$11:CS$14576,'WEEKLY DATA'!$A$11:$A$14576,'MONTHLY DATA'!$A117,'WEEKLY DATA'!$B$11:$B$14576,'MONTHLY DATA'!$B117)</f>
        <v>524</v>
      </c>
      <c r="CT117" s="78">
        <f>AVERAGEIFS('WEEKLY DATA'!CT$11:CT$14576,'WEEKLY DATA'!$A$11:$A$14576,'MONTHLY DATA'!$A117,'WEEKLY DATA'!$B$11:$B$14576,'MONTHLY DATA'!$B117)</f>
        <v>519</v>
      </c>
      <c r="CU117" s="154">
        <f t="shared" si="80"/>
        <v>-6.4864864864864868E-2</v>
      </c>
      <c r="CV117" s="169">
        <f>AVERAGEIFS('WEEKLY DATA'!CV$11:CV$14576,'WEEKLY DATA'!$A$11:$A$14576,'MONTHLY DATA'!$A117,'WEEKLY DATA'!$B$11:$B$14576,'MONTHLY DATA'!$B117)</f>
        <v>449</v>
      </c>
      <c r="CW117" s="78">
        <f>AVERAGEIFS('WEEKLY DATA'!CW$11:CW$14576,'WEEKLY DATA'!$A$11:$A$14576,'MONTHLY DATA'!$A117,'WEEKLY DATA'!$B$11:$B$14576,'MONTHLY DATA'!$B117)</f>
        <v>459</v>
      </c>
      <c r="CX117" s="78">
        <f>AVERAGEIFS('WEEKLY DATA'!CX$11:CX$14576,'WEEKLY DATA'!$A$11:$A$14576,'MONTHLY DATA'!$A117,'WEEKLY DATA'!$B$11:$B$14576,'MONTHLY DATA'!$B117)</f>
        <v>454</v>
      </c>
      <c r="CY117" s="154">
        <f t="shared" si="81"/>
        <v>-3.9153439153439162E-2</v>
      </c>
      <c r="CZ117" s="169">
        <f>AVERAGEIFS('WEEKLY DATA'!CZ$11:CZ$14576,'WEEKLY DATA'!$A$11:$A$14576,'MONTHLY DATA'!$A117,'WEEKLY DATA'!$B$11:$B$14576,'MONTHLY DATA'!$B117)</f>
        <v>453</v>
      </c>
      <c r="DA117" s="78">
        <f>AVERAGEIFS('WEEKLY DATA'!DA$11:DA$14576,'WEEKLY DATA'!$A$11:$A$14576,'MONTHLY DATA'!$A117,'WEEKLY DATA'!$B$11:$B$14576,'MONTHLY DATA'!$B117)</f>
        <v>463</v>
      </c>
      <c r="DB117" s="78">
        <f>AVERAGEIFS('WEEKLY DATA'!DB$11:DB$14576,'WEEKLY DATA'!$A$11:$A$14576,'MONTHLY DATA'!$A117,'WEEKLY DATA'!$B$11:$B$14576,'MONTHLY DATA'!$B117)</f>
        <v>458</v>
      </c>
      <c r="DC117" s="154">
        <f t="shared" si="82"/>
        <v>-6.2915601023017853E-2</v>
      </c>
      <c r="DD117" s="78">
        <f>AVERAGEIFS('WEEKLY DATA'!DD$11:DD$14576,'WEEKLY DATA'!$A$11:$A$14576,'MONTHLY DATA'!$A117,'WEEKLY DATA'!$B$11:$B$14576,'MONTHLY DATA'!$B117)</f>
        <v>523</v>
      </c>
      <c r="DE117" s="78">
        <f>AVERAGEIFS('WEEKLY DATA'!DE$11:DE$14576,'WEEKLY DATA'!$A$11:$A$14576,'MONTHLY DATA'!$A117,'WEEKLY DATA'!$B$11:$B$14576,'MONTHLY DATA'!$B117)</f>
        <v>533</v>
      </c>
      <c r="DF117" s="78">
        <f>AVERAGEIFS('WEEKLY DATA'!DF$11:DF$14576,'WEEKLY DATA'!$A$11:$A$14576,'MONTHLY DATA'!$A117,'WEEKLY DATA'!$B$11:$B$14576,'MONTHLY DATA'!$B117)</f>
        <v>528</v>
      </c>
      <c r="DG117" s="154">
        <f t="shared" si="83"/>
        <v>9.4786729857809782E-4</v>
      </c>
      <c r="DH117" s="78">
        <f>AVERAGEIFS('WEEKLY DATA'!DH$11:DH$14576,'WEEKLY DATA'!$A$11:$A$14576,'MONTHLY DATA'!$A117,'WEEKLY DATA'!$B$11:$B$14576,'MONTHLY DATA'!$B117)</f>
        <v>539</v>
      </c>
      <c r="DI117" s="78">
        <f>AVERAGEIFS('WEEKLY DATA'!DI$11:DI$14576,'WEEKLY DATA'!$A$11:$A$14576,'MONTHLY DATA'!$A117,'WEEKLY DATA'!$B$11:$B$14576,'MONTHLY DATA'!$B117)</f>
        <v>549</v>
      </c>
      <c r="DJ117" s="78">
        <f>AVERAGEIFS('WEEKLY DATA'!DJ$11:DJ$14576,'WEEKLY DATA'!$A$11:$A$14576,'MONTHLY DATA'!$A117,'WEEKLY DATA'!$B$11:$B$14576,'MONTHLY DATA'!$B117)</f>
        <v>544</v>
      </c>
      <c r="DK117" s="154">
        <f t="shared" si="84"/>
        <v>-6.2068965517241392E-2</v>
      </c>
      <c r="DL117" s="169">
        <f>AVERAGEIFS('WEEKLY DATA'!DL$11:DL$14576,'WEEKLY DATA'!$A$11:$A$14576,'MONTHLY DATA'!$A117,'WEEKLY DATA'!$B$11:$B$14576,'MONTHLY DATA'!$B117)</f>
        <v>409</v>
      </c>
      <c r="DM117" s="78">
        <f>AVERAGEIFS('WEEKLY DATA'!DM$11:DM$14576,'WEEKLY DATA'!$A$11:$A$14576,'MONTHLY DATA'!$A117,'WEEKLY DATA'!$B$11:$B$14576,'MONTHLY DATA'!$B117)</f>
        <v>419</v>
      </c>
      <c r="DN117" s="78">
        <f>AVERAGEIFS('WEEKLY DATA'!DN$11:DN$14576,'WEEKLY DATA'!$A$11:$A$14576,'MONTHLY DATA'!$A117,'WEEKLY DATA'!$B$11:$B$14576,'MONTHLY DATA'!$B117)</f>
        <v>414</v>
      </c>
      <c r="DO117" s="154">
        <f t="shared" si="85"/>
        <v>-4.2774566473988473E-2</v>
      </c>
      <c r="DP117" s="78">
        <f>AVERAGEIFS('WEEKLY DATA'!DP$11:DP$14576,'WEEKLY DATA'!$A$11:$A$14576,'MONTHLY DATA'!$A117,'WEEKLY DATA'!$B$11:$B$14576,'MONTHLY DATA'!$B117)</f>
        <v>383</v>
      </c>
      <c r="DQ117" s="78">
        <f>AVERAGEIFS('WEEKLY DATA'!DQ$11:DQ$14576,'WEEKLY DATA'!$A$11:$A$14576,'MONTHLY DATA'!$A117,'WEEKLY DATA'!$B$11:$B$14576,'MONTHLY DATA'!$B117)</f>
        <v>393</v>
      </c>
      <c r="DR117" s="78">
        <f>AVERAGEIFS('WEEKLY DATA'!DR$11:DR$14576,'WEEKLY DATA'!$A$11:$A$14576,'MONTHLY DATA'!$A117,'WEEKLY DATA'!$B$11:$B$14576,'MONTHLY DATA'!$B117)</f>
        <v>388</v>
      </c>
      <c r="DS117" s="154">
        <f t="shared" si="86"/>
        <v>-7.3432835820895548E-2</v>
      </c>
      <c r="DT117" s="78">
        <f>AVERAGEIFS('WEEKLY DATA'!DT$11:DT$14576,'WEEKLY DATA'!$A$11:$A$14576,'MONTHLY DATA'!$A117,'WEEKLY DATA'!$B$11:$B$14576,'MONTHLY DATA'!$B117)</f>
        <v>533</v>
      </c>
      <c r="DU117" s="78">
        <f>AVERAGEIFS('WEEKLY DATA'!DU$11:DU$14576,'WEEKLY DATA'!$A$11:$A$14576,'MONTHLY DATA'!$A117,'WEEKLY DATA'!$B$11:$B$14576,'MONTHLY DATA'!$B117)</f>
        <v>543</v>
      </c>
      <c r="DV117" s="78">
        <f>AVERAGEIFS('WEEKLY DATA'!DV$11:DV$14576,'WEEKLY DATA'!$A$11:$A$14576,'MONTHLY DATA'!$A117,'WEEKLY DATA'!$B$11:$B$14576,'MONTHLY DATA'!$B117)</f>
        <v>538</v>
      </c>
      <c r="DW117" s="154">
        <f t="shared" si="87"/>
        <v>9.3023255813950989E-4</v>
      </c>
      <c r="DX117" s="78">
        <f>AVERAGEIFS('WEEKLY DATA'!DX$11:DX$14576,'WEEKLY DATA'!$A$11:$A$14576,'MONTHLY DATA'!$A117,'WEEKLY DATA'!$B$11:$B$14576,'MONTHLY DATA'!$B117)</f>
        <v>549</v>
      </c>
      <c r="DY117" s="78">
        <f>AVERAGEIFS('WEEKLY DATA'!DY$11:DY$14576,'WEEKLY DATA'!$A$11:$A$14576,'MONTHLY DATA'!$A117,'WEEKLY DATA'!$B$11:$B$14576,'MONTHLY DATA'!$B117)</f>
        <v>559</v>
      </c>
      <c r="DZ117" s="78">
        <f>AVERAGEIFS('WEEKLY DATA'!DZ$11:DZ$14576,'WEEKLY DATA'!$A$11:$A$14576,'MONTHLY DATA'!$A117,'WEEKLY DATA'!$B$11:$B$14576,'MONTHLY DATA'!$B117)</f>
        <v>554</v>
      </c>
      <c r="EA117" s="154">
        <f t="shared" si="88"/>
        <v>-6.101694915254241E-2</v>
      </c>
      <c r="EB117" s="78">
        <f>AVERAGEIFS('WEEKLY DATA'!EB$11:EB$14576,'WEEKLY DATA'!$A$11:$A$14576,'MONTHLY DATA'!$A117,'WEEKLY DATA'!$B$11:$B$14576,'MONTHLY DATA'!$B117)</f>
        <v>376</v>
      </c>
      <c r="EC117" s="78">
        <f>AVERAGEIFS('WEEKLY DATA'!EC$11:EC$14576,'WEEKLY DATA'!$A$11:$A$14576,'MONTHLY DATA'!$A117,'WEEKLY DATA'!$B$11:$B$14576,'MONTHLY DATA'!$B117)</f>
        <v>386</v>
      </c>
      <c r="ED117" s="78">
        <f>AVERAGEIFS('WEEKLY DATA'!ED$11:ED$14576,'WEEKLY DATA'!$A$11:$A$14576,'MONTHLY DATA'!$A117,'WEEKLY DATA'!$B$11:$B$14576,'MONTHLY DATA'!$B117)</f>
        <v>381</v>
      </c>
      <c r="EE117" s="154">
        <f t="shared" si="89"/>
        <v>-7.9154078549848905E-2</v>
      </c>
      <c r="EF117" s="169">
        <f>AVERAGEIFS('WEEKLY DATA'!EF$11:EF$14576,'WEEKLY DATA'!$A$11:$A$14576,'MONTHLY DATA'!$A117,'WEEKLY DATA'!$B$11:$B$14576,'MONTHLY DATA'!$B117)</f>
        <v>359</v>
      </c>
      <c r="EG117" s="78">
        <f>AVERAGEIFS('WEEKLY DATA'!EG$11:EG$14576,'WEEKLY DATA'!$A$11:$A$14576,'MONTHLY DATA'!$A117,'WEEKLY DATA'!$B$11:$B$14576,'MONTHLY DATA'!$B117)</f>
        <v>369</v>
      </c>
      <c r="EH117" s="78">
        <f>AVERAGEIFS('WEEKLY DATA'!EH$11:EH$14576,'WEEKLY DATA'!$A$11:$A$14576,'MONTHLY DATA'!$A117,'WEEKLY DATA'!$B$11:$B$14576,'MONTHLY DATA'!$B117)</f>
        <v>364</v>
      </c>
      <c r="EI117" s="154">
        <f t="shared" si="90"/>
        <v>-8.9999999999999969E-2</v>
      </c>
      <c r="EJ117" s="78">
        <f>AVERAGEIFS('WEEKLY DATA'!EJ$11:EJ$14576,'WEEKLY DATA'!$A$11:$A$14576,'MONTHLY DATA'!$A117,'WEEKLY DATA'!$B$11:$B$14576,'MONTHLY DATA'!$B117)</f>
        <v>543</v>
      </c>
      <c r="EK117" s="78">
        <f>AVERAGEIFS('WEEKLY DATA'!EK$11:EK$14576,'WEEKLY DATA'!$A$11:$A$14576,'MONTHLY DATA'!$A117,'WEEKLY DATA'!$B$11:$B$14576,'MONTHLY DATA'!$B117)</f>
        <v>553</v>
      </c>
      <c r="EL117" s="78">
        <f>AVERAGEIFS('WEEKLY DATA'!EL$11:EL$14576,'WEEKLY DATA'!$A$11:$A$14576,'MONTHLY DATA'!$A117,'WEEKLY DATA'!$B$11:$B$14576,'MONTHLY DATA'!$B117)</f>
        <v>548</v>
      </c>
      <c r="EM117" s="154">
        <f t="shared" si="91"/>
        <v>9.1324200913245335E-4</v>
      </c>
      <c r="EN117" s="78">
        <f>AVERAGEIFS('WEEKLY DATA'!EN$11:EN$14576,'WEEKLY DATA'!$A$11:$A$14576,'MONTHLY DATA'!$A117,'WEEKLY DATA'!$B$11:$B$14576,'MONTHLY DATA'!$B117)</f>
        <v>459</v>
      </c>
      <c r="EO117" s="78">
        <f>AVERAGEIFS('WEEKLY DATA'!EO$11:EO$14576,'WEEKLY DATA'!$A$11:$A$14576,'MONTHLY DATA'!$A117,'WEEKLY DATA'!$B$11:$B$14576,'MONTHLY DATA'!$B117)</f>
        <v>469</v>
      </c>
      <c r="EP117" s="78">
        <f>AVERAGEIFS('WEEKLY DATA'!EP$11:EP$14576,'WEEKLY DATA'!$A$11:$A$14576,'MONTHLY DATA'!$A117,'WEEKLY DATA'!$B$11:$B$14576,'MONTHLY DATA'!$B117)</f>
        <v>464</v>
      </c>
      <c r="EQ117" s="154">
        <f t="shared" si="92"/>
        <v>-7.1999999999999953E-2</v>
      </c>
      <c r="ER117" s="78">
        <f>AVERAGEIFS('WEEKLY DATA'!ER$11:ER$14576,'WEEKLY DATA'!$A$11:$A$14576,'MONTHLY DATA'!$A117,'WEEKLY DATA'!$B$11:$B$14576,'MONTHLY DATA'!$B117)</f>
        <v>351</v>
      </c>
      <c r="ES117" s="78">
        <f>AVERAGEIFS('WEEKLY DATA'!ES$11:ES$14576,'WEEKLY DATA'!$A$11:$A$14576,'MONTHLY DATA'!$A117,'WEEKLY DATA'!$B$11:$B$14576,'MONTHLY DATA'!$B117)</f>
        <v>361</v>
      </c>
      <c r="ET117" s="78">
        <f>AVERAGEIFS('WEEKLY DATA'!ET$11:ET$14576,'WEEKLY DATA'!$A$11:$A$14576,'MONTHLY DATA'!$A117,'WEEKLY DATA'!$B$11:$B$14576,'MONTHLY DATA'!$B117)</f>
        <v>356</v>
      </c>
      <c r="EU117" s="154">
        <f t="shared" si="93"/>
        <v>-8.42443729903537E-2</v>
      </c>
      <c r="EV117" s="78">
        <f>AVERAGEIFS('WEEKLY DATA'!EV$11:EV$14576,'WEEKLY DATA'!$A$11:$A$14576,'MONTHLY DATA'!$A117,'WEEKLY DATA'!$B$11:$B$14576,'MONTHLY DATA'!$B117)</f>
        <v>324</v>
      </c>
      <c r="EW117" s="78">
        <f>AVERAGEIFS('WEEKLY DATA'!EW$11:EW$14576,'WEEKLY DATA'!$A$11:$A$14576,'MONTHLY DATA'!$A117,'WEEKLY DATA'!$B$11:$B$14576,'MONTHLY DATA'!$B117)</f>
        <v>334</v>
      </c>
      <c r="EX117" s="78">
        <f>AVERAGEIFS('WEEKLY DATA'!EX$11:EX$14576,'WEEKLY DATA'!$A$11:$A$14576,'MONTHLY DATA'!$A117,'WEEKLY DATA'!$B$11:$B$14576,'MONTHLY DATA'!$B117)</f>
        <v>329</v>
      </c>
      <c r="EY117" s="154">
        <f t="shared" si="94"/>
        <v>-9.8630136986301409E-2</v>
      </c>
      <c r="EZ117" s="78">
        <f>AVERAGEIFS('WEEKLY DATA'!EZ$11:EZ$14576,'WEEKLY DATA'!$A$11:$A$14576,'MONTHLY DATA'!$A117,'WEEKLY DATA'!$B$11:$B$14576,'MONTHLY DATA'!$B117)</f>
        <v>528</v>
      </c>
      <c r="FA117" s="78">
        <f>AVERAGEIFS('WEEKLY DATA'!FA$11:FA$14576,'WEEKLY DATA'!$A$11:$A$14576,'MONTHLY DATA'!$A117,'WEEKLY DATA'!$B$11:$B$14576,'MONTHLY DATA'!$B117)</f>
        <v>538</v>
      </c>
      <c r="FB117" s="78">
        <f>AVERAGEIFS('WEEKLY DATA'!FB$11:FB$14576,'WEEKLY DATA'!$A$11:$A$14576,'MONTHLY DATA'!$A117,'WEEKLY DATA'!$B$11:$B$14576,'MONTHLY DATA'!$B117)</f>
        <v>533</v>
      </c>
      <c r="FC117" s="154">
        <f t="shared" si="95"/>
        <v>9.3896713615015948E-4</v>
      </c>
      <c r="FD117" s="78">
        <f>AVERAGEIFS('WEEKLY DATA'!FD$11:FD$14576,'WEEKLY DATA'!$A$11:$A$14576,'MONTHLY DATA'!$A117,'WEEKLY DATA'!$B$11:$B$14576,'MONTHLY DATA'!$B117)</f>
        <v>487</v>
      </c>
      <c r="FE117" s="78">
        <f>AVERAGEIFS('WEEKLY DATA'!FE$11:FE$14576,'WEEKLY DATA'!$A$11:$A$14576,'MONTHLY DATA'!$A117,'WEEKLY DATA'!$B$11:$B$14576,'MONTHLY DATA'!$B117)</f>
        <v>497</v>
      </c>
      <c r="FF117" s="78">
        <f>AVERAGEIFS('WEEKLY DATA'!FF$11:FF$14576,'WEEKLY DATA'!$A$11:$A$14576,'MONTHLY DATA'!$A117,'WEEKLY DATA'!$B$11:$B$14576,'MONTHLY DATA'!$B117)</f>
        <v>492</v>
      </c>
      <c r="FG117" s="154">
        <f t="shared" si="96"/>
        <v>-1.6000000000000014E-2</v>
      </c>
      <c r="FH117" s="78">
        <f>AVERAGEIFS('WEEKLY DATA'!FH$11:FH$14576,'WEEKLY DATA'!$A$11:$A$14576,'MONTHLY DATA'!$A117,'WEEKLY DATA'!$B$11:$B$14576,'MONTHLY DATA'!$B117)</f>
        <v>331</v>
      </c>
      <c r="FI117" s="78">
        <f>AVERAGEIFS('WEEKLY DATA'!FI$11:FI$14576,'WEEKLY DATA'!$A$11:$A$14576,'MONTHLY DATA'!$A117,'WEEKLY DATA'!$B$11:$B$14576,'MONTHLY DATA'!$B117)</f>
        <v>341</v>
      </c>
      <c r="FJ117" s="78">
        <f>AVERAGEIFS('WEEKLY DATA'!FJ$11:FJ$14576,'WEEKLY DATA'!$A$11:$A$14576,'MONTHLY DATA'!$A117,'WEEKLY DATA'!$B$11:$B$14576,'MONTHLY DATA'!$B117)</f>
        <v>336</v>
      </c>
      <c r="FK117" s="154">
        <f t="shared" si="97"/>
        <v>-5.6842105263157916E-2</v>
      </c>
      <c r="FL117" s="169">
        <f>AVERAGEIFS('WEEKLY DATA'!FL$11:FL$14576,'WEEKLY DATA'!$A$11:$A$14576,'MONTHLY DATA'!$A117,'WEEKLY DATA'!$B$11:$B$14576,'MONTHLY DATA'!$B117)</f>
        <v>336</v>
      </c>
      <c r="FM117" s="78">
        <f>AVERAGEIFS('WEEKLY DATA'!FM$11:FM$14576,'WEEKLY DATA'!$A$11:$A$14576,'MONTHLY DATA'!$A117,'WEEKLY DATA'!$B$11:$B$14576,'MONTHLY DATA'!$B117)</f>
        <v>346</v>
      </c>
      <c r="FN117" s="78">
        <f>AVERAGEIFS('WEEKLY DATA'!FN$11:FN$14576,'WEEKLY DATA'!$A$11:$A$14576,'MONTHLY DATA'!$A117,'WEEKLY DATA'!$B$11:$B$14576,'MONTHLY DATA'!$B117)</f>
        <v>341</v>
      </c>
      <c r="FO117" s="154">
        <f t="shared" si="98"/>
        <v>-8.1481481481481488E-2</v>
      </c>
      <c r="FP117" s="78">
        <f>AVERAGEIFS('WEEKLY DATA'!FP$11:FP$14576,'WEEKLY DATA'!$A$11:$A$14576,'MONTHLY DATA'!$A117,'WEEKLY DATA'!$B$11:$B$14576,'MONTHLY DATA'!$B117)</f>
        <v>395</v>
      </c>
      <c r="FQ117" s="78">
        <f>AVERAGEIFS('WEEKLY DATA'!FQ$11:FQ$14576,'WEEKLY DATA'!$A$11:$A$14576,'MONTHLY DATA'!$A117,'WEEKLY DATA'!$B$11:$B$14576,'MONTHLY DATA'!$B117)</f>
        <v>405</v>
      </c>
      <c r="FR117" s="78">
        <f>AVERAGEIFS('WEEKLY DATA'!FR$11:FR$14576,'WEEKLY DATA'!$A$11:$A$14576,'MONTHLY DATA'!$A117,'WEEKLY DATA'!$B$11:$B$14576,'MONTHLY DATA'!$B117)</f>
        <v>400</v>
      </c>
      <c r="FS117" s="154">
        <f t="shared" si="99"/>
        <v>-2.4390243902439046E-2</v>
      </c>
      <c r="FT117" s="78">
        <f>AVERAGEIFS('WEEKLY DATA'!FT$11:FT$14576,'WEEKLY DATA'!$A$11:$A$14576,'MONTHLY DATA'!$A117,'WEEKLY DATA'!$B$11:$B$14576,'MONTHLY DATA'!$B117)</f>
        <v>384</v>
      </c>
      <c r="FU117" s="78">
        <f>AVERAGEIFS('WEEKLY DATA'!FU$11:FU$14576,'WEEKLY DATA'!$A$11:$A$14576,'MONTHLY DATA'!$A117,'WEEKLY DATA'!$B$11:$B$14576,'MONTHLY DATA'!$B117)</f>
        <v>394</v>
      </c>
      <c r="FV117" s="78">
        <f>AVERAGEIFS('WEEKLY DATA'!FV$11:FV$14576,'WEEKLY DATA'!$A$11:$A$14576,'MONTHLY DATA'!$A117,'WEEKLY DATA'!$B$11:$B$14576,'MONTHLY DATA'!$B117)</f>
        <v>389</v>
      </c>
      <c r="FW117" s="154">
        <f t="shared" si="100"/>
        <v>3.0463576158940464E-2</v>
      </c>
      <c r="FX117" s="78">
        <f>AVERAGEIFS('WEEKLY DATA'!FX$11:FX$14576,'WEEKLY DATA'!$A$11:$A$14576,'MONTHLY DATA'!$A117,'WEEKLY DATA'!$B$11:$B$14576,'MONTHLY DATA'!$B117)</f>
        <v>378</v>
      </c>
      <c r="FY117" s="78">
        <f>AVERAGEIFS('WEEKLY DATA'!FY$11:FY$14576,'WEEKLY DATA'!$A$11:$A$14576,'MONTHLY DATA'!$A117,'WEEKLY DATA'!$B$11:$B$14576,'MONTHLY DATA'!$B117)</f>
        <v>388</v>
      </c>
      <c r="FZ117" s="78">
        <f>AVERAGEIFS('WEEKLY DATA'!FZ$11:FZ$14576,'WEEKLY DATA'!$A$11:$A$14576,'MONTHLY DATA'!$A117,'WEEKLY DATA'!$B$11:$B$14576,'MONTHLY DATA'!$B117)</f>
        <v>383</v>
      </c>
      <c r="GA117" s="154">
        <f t="shared" si="101"/>
        <v>0.19687499999999991</v>
      </c>
      <c r="GB117" s="78">
        <f>AVERAGEIFS('WEEKLY DATA'!GB$11:GB$14576,'WEEKLY DATA'!$A$11:$A$14576,'MONTHLY DATA'!$A117,'WEEKLY DATA'!$B$11:$B$14576,'MONTHLY DATA'!$B117)</f>
        <v>474</v>
      </c>
      <c r="GC117" s="78">
        <f>AVERAGEIFS('WEEKLY DATA'!GC$11:GC$14576,'WEEKLY DATA'!$A$11:$A$14576,'MONTHLY DATA'!$A117,'WEEKLY DATA'!$B$11:$B$14576,'MONTHLY DATA'!$B117)</f>
        <v>484</v>
      </c>
      <c r="GD117" s="78">
        <f>AVERAGEIFS('WEEKLY DATA'!GD$11:GD$14576,'WEEKLY DATA'!$A$11:$A$14576,'MONTHLY DATA'!$A117,'WEEKLY DATA'!$B$11:$B$14576,'MONTHLY DATA'!$B117)</f>
        <v>479</v>
      </c>
      <c r="GE117" s="154">
        <f t="shared" si="102"/>
        <v>-3.7185929648241189E-2</v>
      </c>
      <c r="GF117" s="169">
        <f>AVERAGEIFS('WEEKLY DATA'!GF$11:GF$14576,'WEEKLY DATA'!$A$11:$A$14576,'MONTHLY DATA'!$A117,'WEEKLY DATA'!$B$11:$B$14576,'MONTHLY DATA'!$B117)</f>
        <v>473</v>
      </c>
      <c r="GG117" s="78">
        <f>AVERAGEIFS('WEEKLY DATA'!GG$11:GG$14576,'WEEKLY DATA'!$A$11:$A$14576,'MONTHLY DATA'!$A117,'WEEKLY DATA'!$B$11:$B$14576,'MONTHLY DATA'!$B117)</f>
        <v>483</v>
      </c>
      <c r="GH117" s="78">
        <f>AVERAGEIFS('WEEKLY DATA'!GH$11:GH$14576,'WEEKLY DATA'!$A$11:$A$14576,'MONTHLY DATA'!$A117,'WEEKLY DATA'!$B$11:$B$14576,'MONTHLY DATA'!$B117)</f>
        <v>478</v>
      </c>
      <c r="GI117" s="154">
        <f t="shared" si="103"/>
        <v>-6.044226044226042E-2</v>
      </c>
      <c r="GJ117" s="78">
        <f>AVERAGEIFS('WEEKLY DATA'!GJ$11:GJ$14576,'WEEKLY DATA'!$A$11:$A$14576,'MONTHLY DATA'!$A117,'WEEKLY DATA'!$B$11:$B$14576,'MONTHLY DATA'!$B117)</f>
        <v>613</v>
      </c>
      <c r="GK117" s="78">
        <f>AVERAGEIFS('WEEKLY DATA'!GK$11:GK$14576,'WEEKLY DATA'!$A$11:$A$14576,'MONTHLY DATA'!$A117,'WEEKLY DATA'!$B$11:$B$14576,'MONTHLY DATA'!$B117)</f>
        <v>623</v>
      </c>
      <c r="GL117" s="78">
        <f>AVERAGEIFS('WEEKLY DATA'!GL$11:GL$14576,'WEEKLY DATA'!$A$11:$A$14576,'MONTHLY DATA'!$A117,'WEEKLY DATA'!$B$11:$B$14576,'MONTHLY DATA'!$B117)</f>
        <v>618</v>
      </c>
      <c r="GM117" s="154">
        <f t="shared" si="104"/>
        <v>8.0971659919026884E-4</v>
      </c>
      <c r="GN117" s="78">
        <f>AVERAGEIFS('WEEKLY DATA'!GN$11:GN$14576,'WEEKLY DATA'!$A$11:$A$14576,'MONTHLY DATA'!$A117,'WEEKLY DATA'!$B$11:$B$14576,'MONTHLY DATA'!$B117)</f>
        <v>574</v>
      </c>
      <c r="GO117" s="78">
        <f>AVERAGEIFS('WEEKLY DATA'!GO$11:GO$14576,'WEEKLY DATA'!$A$11:$A$14576,'MONTHLY DATA'!$A117,'WEEKLY DATA'!$B$11:$B$14576,'MONTHLY DATA'!$B117)</f>
        <v>584</v>
      </c>
      <c r="GP117" s="78">
        <f>AVERAGEIFS('WEEKLY DATA'!GP$11:GP$14576,'WEEKLY DATA'!$A$11:$A$14576,'MONTHLY DATA'!$A117,'WEEKLY DATA'!$B$11:$B$14576,'MONTHLY DATA'!$B117)</f>
        <v>579</v>
      </c>
      <c r="GQ117" s="154">
        <f t="shared" si="105"/>
        <v>-5.8536585365853711E-2</v>
      </c>
      <c r="GR117" s="78"/>
    </row>
    <row r="118" spans="1:200" ht="15.75" x14ac:dyDescent="0.25">
      <c r="A118">
        <f t="shared" si="55"/>
        <v>12</v>
      </c>
      <c r="B118">
        <f t="shared" si="56"/>
        <v>2018</v>
      </c>
      <c r="C118" s="86">
        <v>43435</v>
      </c>
      <c r="D118" s="78">
        <f>AVERAGEIFS('WEEKLY DATA'!D$11:D$14576,'WEEKLY DATA'!$A$11:$A$14576,'MONTHLY DATA'!$A118,'WEEKLY DATA'!$B$11:$B$14576,'MONTHLY DATA'!$B118)</f>
        <v>470.625</v>
      </c>
      <c r="E118" s="78">
        <f>AVERAGEIFS('WEEKLY DATA'!E$11:E$14576,'WEEKLY DATA'!$A$11:$A$14576,'MONTHLY DATA'!$A118,'WEEKLY DATA'!$B$11:$B$14576,'MONTHLY DATA'!$B118)</f>
        <v>480.625</v>
      </c>
      <c r="F118" s="78">
        <f>AVERAGEIFS('WEEKLY DATA'!F$11:F$14576,'WEEKLY DATA'!$A$11:$A$14576,'MONTHLY DATA'!$A118,'WEEKLY DATA'!$B$11:$B$14576,'MONTHLY DATA'!$B118)</f>
        <v>475.625</v>
      </c>
      <c r="G118" s="154">
        <f t="shared" si="57"/>
        <v>-7.0459290187891988E-3</v>
      </c>
      <c r="H118" s="169">
        <f>AVERAGEIFS('WEEKLY DATA'!H$11:H$14576,'WEEKLY DATA'!$A$11:$A$14576,'MONTHLY DATA'!$A118,'WEEKLY DATA'!$B$11:$B$14576,'MONTHLY DATA'!$B118)</f>
        <v>567.5</v>
      </c>
      <c r="I118" s="78">
        <f>AVERAGEIFS('WEEKLY DATA'!I$11:I$14576,'WEEKLY DATA'!$A$11:$A$14576,'MONTHLY DATA'!$A118,'WEEKLY DATA'!$B$11:$B$14576,'MONTHLY DATA'!$B118)</f>
        <v>577.5</v>
      </c>
      <c r="J118" s="78">
        <f>AVERAGEIFS('WEEKLY DATA'!J$11:J$14576,'WEEKLY DATA'!$A$11:$A$14576,'MONTHLY DATA'!$A118,'WEEKLY DATA'!$B$11:$B$14576,'MONTHLY DATA'!$B118)</f>
        <v>572.5</v>
      </c>
      <c r="K118" s="154">
        <f t="shared" si="58"/>
        <v>-2.4701873935264018E-2</v>
      </c>
      <c r="L118" s="169">
        <f>AVERAGEIFS('WEEKLY DATA'!L$11:L$14576,'WEEKLY DATA'!$A$11:$A$14576,'MONTHLY DATA'!$A118,'WEEKLY DATA'!$B$11:$B$14576,'MONTHLY DATA'!$B118)</f>
        <v>585</v>
      </c>
      <c r="M118" s="78">
        <f>AVERAGEIFS('WEEKLY DATA'!M$11:M$14576,'WEEKLY DATA'!$A$11:$A$14576,'MONTHLY DATA'!$A118,'WEEKLY DATA'!$B$11:$B$14576,'MONTHLY DATA'!$B118)</f>
        <v>595</v>
      </c>
      <c r="N118" s="78">
        <f>AVERAGEIFS('WEEKLY DATA'!N$11:N$14576,'WEEKLY DATA'!$A$11:$A$14576,'MONTHLY DATA'!$A118,'WEEKLY DATA'!$B$11:$B$14576,'MONTHLY DATA'!$B118)</f>
        <v>590</v>
      </c>
      <c r="O118" s="154">
        <f t="shared" si="59"/>
        <v>-5.0590219224283528E-3</v>
      </c>
      <c r="P118" s="169">
        <f>AVERAGEIFS('WEEKLY DATA'!P$11:P$14576,'WEEKLY DATA'!$A$11:$A$14576,'MONTHLY DATA'!$A118,'WEEKLY DATA'!$B$11:$B$14576,'MONTHLY DATA'!$B118)</f>
        <v>406.875</v>
      </c>
      <c r="Q118" s="78">
        <f>AVERAGEIFS('WEEKLY DATA'!Q$11:Q$14576,'WEEKLY DATA'!$A$11:$A$14576,'MONTHLY DATA'!$A118,'WEEKLY DATA'!$B$11:$B$14576,'MONTHLY DATA'!$B118)</f>
        <v>416.875</v>
      </c>
      <c r="R118" s="78">
        <f>AVERAGEIFS('WEEKLY DATA'!R$11:R$14576,'WEEKLY DATA'!$A$11:$A$14576,'MONTHLY DATA'!$A118,'WEEKLY DATA'!$B$11:$B$14576,'MONTHLY DATA'!$B118)</f>
        <v>411.875</v>
      </c>
      <c r="S118" s="154">
        <f t="shared" si="60"/>
        <v>-9.9158653846154188E-3</v>
      </c>
      <c r="T118" s="169">
        <f>AVERAGEIFS('WEEKLY DATA'!T$11:T$14576,'WEEKLY DATA'!$A$11:$A$14576,'MONTHLY DATA'!$A118,'WEEKLY DATA'!$B$11:$B$14576,'MONTHLY DATA'!$B118)</f>
        <v>455.625</v>
      </c>
      <c r="U118" s="78">
        <f>AVERAGEIFS('WEEKLY DATA'!U$11:U$14576,'WEEKLY DATA'!$A$11:$A$14576,'MONTHLY DATA'!$A118,'WEEKLY DATA'!$B$11:$B$14576,'MONTHLY DATA'!$B118)</f>
        <v>465.625</v>
      </c>
      <c r="V118" s="78">
        <f>AVERAGEIFS('WEEKLY DATA'!V$11:V$14576,'WEEKLY DATA'!$A$11:$A$14576,'MONTHLY DATA'!$A118,'WEEKLY DATA'!$B$11:$B$14576,'MONTHLY DATA'!$B118)</f>
        <v>460.625</v>
      </c>
      <c r="W118" s="154">
        <f t="shared" si="61"/>
        <v>-7.2737068965517127E-3</v>
      </c>
      <c r="X118" s="169">
        <f>AVERAGEIFS('WEEKLY DATA'!X$11:X$14576,'WEEKLY DATA'!$A$11:$A$14576,'MONTHLY DATA'!$A118,'WEEKLY DATA'!$B$11:$B$14576,'MONTHLY DATA'!$B118)</f>
        <v>417.5</v>
      </c>
      <c r="Y118" s="78">
        <f>AVERAGEIFS('WEEKLY DATA'!Y$11:Y$14576,'WEEKLY DATA'!$A$11:$A$14576,'MONTHLY DATA'!$A118,'WEEKLY DATA'!$B$11:$B$14576,'MONTHLY DATA'!$B118)</f>
        <v>427.5</v>
      </c>
      <c r="Z118" s="78">
        <f>AVERAGEIFS('WEEKLY DATA'!Z$11:Z$14576,'WEEKLY DATA'!$A$11:$A$14576,'MONTHLY DATA'!$A118,'WEEKLY DATA'!$B$11:$B$14576,'MONTHLY DATA'!$B118)</f>
        <v>422.5</v>
      </c>
      <c r="AA118" s="154">
        <f t="shared" si="62"/>
        <v>-3.3180778032036562E-2</v>
      </c>
      <c r="AB118" s="169">
        <f>AVERAGEIFS('WEEKLY DATA'!AB$11:AB$14576,'WEEKLY DATA'!$A$11:$A$14576,'MONTHLY DATA'!$A118,'WEEKLY DATA'!$B$11:$B$14576,'MONTHLY DATA'!$B118)</f>
        <v>585</v>
      </c>
      <c r="AC118" s="78">
        <f>AVERAGEIFS('WEEKLY DATA'!AC$11:AC$14576,'WEEKLY DATA'!$A$11:$A$14576,'MONTHLY DATA'!$A118,'WEEKLY DATA'!$B$11:$B$14576,'MONTHLY DATA'!$B118)</f>
        <v>595</v>
      </c>
      <c r="AD118" s="78">
        <f>AVERAGEIFS('WEEKLY DATA'!AD$11:AD$14576,'WEEKLY DATA'!$A$11:$A$14576,'MONTHLY DATA'!$A118,'WEEKLY DATA'!$B$11:$B$14576,'MONTHLY DATA'!$B118)</f>
        <v>590</v>
      </c>
      <c r="AE118" s="154">
        <f t="shared" si="63"/>
        <v>-5.0590219224283528E-3</v>
      </c>
      <c r="AF118" s="169">
        <f>AVERAGEIFS('WEEKLY DATA'!AF$11:AF$14576,'WEEKLY DATA'!$A$11:$A$14576,'MONTHLY DATA'!$A118,'WEEKLY DATA'!$B$11:$B$14576,'MONTHLY DATA'!$B118)</f>
        <v>391.875</v>
      </c>
      <c r="AG118" s="78">
        <f>AVERAGEIFS('WEEKLY DATA'!AG$11:AG$14576,'WEEKLY DATA'!$A$11:$A$14576,'MONTHLY DATA'!$A118,'WEEKLY DATA'!$B$11:$B$14576,'MONTHLY DATA'!$B118)</f>
        <v>401.875</v>
      </c>
      <c r="AH118" s="78">
        <f>AVERAGEIFS('WEEKLY DATA'!AH$11:AH$14576,'WEEKLY DATA'!$A$11:$A$14576,'MONTHLY DATA'!$A118,'WEEKLY DATA'!$B$11:$B$14576,'MONTHLY DATA'!$B118)</f>
        <v>396.875</v>
      </c>
      <c r="AI118" s="154">
        <f t="shared" si="64"/>
        <v>-1.0286783042394054E-2</v>
      </c>
      <c r="AJ118" s="169">
        <f>AVERAGEIFS('WEEKLY DATA'!AJ$11:AJ$14576,'WEEKLY DATA'!$A$11:$A$14576,'MONTHLY DATA'!$A118,'WEEKLY DATA'!$B$11:$B$14576,'MONTHLY DATA'!$B118)</f>
        <v>441.875</v>
      </c>
      <c r="AK118" s="78">
        <f>AVERAGEIFS('WEEKLY DATA'!AK$11:AK$14576,'WEEKLY DATA'!$A$11:$A$14576,'MONTHLY DATA'!$A118,'WEEKLY DATA'!$B$11:$B$14576,'MONTHLY DATA'!$B118)</f>
        <v>451.875</v>
      </c>
      <c r="AL118" s="78">
        <f>AVERAGEIFS('WEEKLY DATA'!AL$11:AL$14576,'WEEKLY DATA'!$A$11:$A$14576,'MONTHLY DATA'!$A118,'WEEKLY DATA'!$B$11:$B$14576,'MONTHLY DATA'!$B118)</f>
        <v>446.875</v>
      </c>
      <c r="AM118" s="154">
        <f t="shared" si="65"/>
        <v>-2.6416122004357279E-2</v>
      </c>
      <c r="AN118" s="169">
        <f>AVERAGEIFS('WEEKLY DATA'!AN$11:AN$14576,'WEEKLY DATA'!$A$11:$A$14576,'MONTHLY DATA'!$A118,'WEEKLY DATA'!$B$11:$B$14576,'MONTHLY DATA'!$B118)</f>
        <v>413.75</v>
      </c>
      <c r="AO118" s="78">
        <f>AVERAGEIFS('WEEKLY DATA'!AO$11:AO$14576,'WEEKLY DATA'!$A$11:$A$14576,'MONTHLY DATA'!$A118,'WEEKLY DATA'!$B$11:$B$14576,'MONTHLY DATA'!$B118)</f>
        <v>423.75</v>
      </c>
      <c r="AP118" s="78">
        <f>AVERAGEIFS('WEEKLY DATA'!AP$11:AP$14576,'WEEKLY DATA'!$A$11:$A$14576,'MONTHLY DATA'!$A118,'WEEKLY DATA'!$B$11:$B$14576,'MONTHLY DATA'!$B118)</f>
        <v>418.75</v>
      </c>
      <c r="AQ118" s="154">
        <f t="shared" si="66"/>
        <v>-4.1762013729977121E-2</v>
      </c>
      <c r="AR118" s="169">
        <f>AVERAGEIFS('WEEKLY DATA'!AR$11:AR$14576,'WEEKLY DATA'!$A$11:$A$14576,'MONTHLY DATA'!$A118,'WEEKLY DATA'!$B$11:$B$14576,'MONTHLY DATA'!$B118)</f>
        <v>585</v>
      </c>
      <c r="AS118" s="78">
        <f>AVERAGEIFS('WEEKLY DATA'!AS$11:AS$14576,'WEEKLY DATA'!$A$11:$A$14576,'MONTHLY DATA'!$A118,'WEEKLY DATA'!$B$11:$B$14576,'MONTHLY DATA'!$B118)</f>
        <v>595</v>
      </c>
      <c r="AT118" s="78">
        <f>AVERAGEIFS('WEEKLY DATA'!AT$11:AT$14576,'WEEKLY DATA'!$A$11:$A$14576,'MONTHLY DATA'!$A118,'WEEKLY DATA'!$B$11:$B$14576,'MONTHLY DATA'!$B118)</f>
        <v>590</v>
      </c>
      <c r="AU118" s="154">
        <f t="shared" si="67"/>
        <v>-5.0590219224283528E-3</v>
      </c>
      <c r="AV118" s="169">
        <f>AVERAGEIFS('WEEKLY DATA'!AV$11:AV$14576,'WEEKLY DATA'!$A$11:$A$14576,'MONTHLY DATA'!$A118,'WEEKLY DATA'!$B$11:$B$14576,'MONTHLY DATA'!$B118)</f>
        <v>396.875</v>
      </c>
      <c r="AW118" s="78">
        <f>AVERAGEIFS('WEEKLY DATA'!AW$11:AW$14576,'WEEKLY DATA'!$A$11:$A$14576,'MONTHLY DATA'!$A118,'WEEKLY DATA'!$B$11:$B$14576,'MONTHLY DATA'!$B118)</f>
        <v>406.875</v>
      </c>
      <c r="AX118" s="78">
        <f>AVERAGEIFS('WEEKLY DATA'!AX$11:AX$14576,'WEEKLY DATA'!$A$11:$A$14576,'MONTHLY DATA'!$A118,'WEEKLY DATA'!$B$11:$B$14576,'MONTHLY DATA'!$B118)</f>
        <v>401.875</v>
      </c>
      <c r="AY118" s="154">
        <f t="shared" si="68"/>
        <v>2.1820448877805099E-3</v>
      </c>
      <c r="AZ118" s="169">
        <f>AVERAGEIFS('WEEKLY DATA'!AZ$11:AZ$14576,'WEEKLY DATA'!$A$11:$A$14576,'MONTHLY DATA'!$A118,'WEEKLY DATA'!$B$11:$B$14576,'MONTHLY DATA'!$B118)</f>
        <v>376.875</v>
      </c>
      <c r="BA118" s="78">
        <f>AVERAGEIFS('WEEKLY DATA'!BA$11:BA$14576,'WEEKLY DATA'!$A$11:$A$14576,'MONTHLY DATA'!$A118,'WEEKLY DATA'!$B$11:$B$14576,'MONTHLY DATA'!$B118)</f>
        <v>386.875</v>
      </c>
      <c r="BB118" s="78">
        <f>AVERAGEIFS('WEEKLY DATA'!BB$11:BB$14576,'WEEKLY DATA'!$A$11:$A$14576,'MONTHLY DATA'!$A118,'WEEKLY DATA'!$B$11:$B$14576,'MONTHLY DATA'!$B118)</f>
        <v>381.875</v>
      </c>
      <c r="BC118" s="154">
        <f t="shared" si="69"/>
        <v>-3.0774111675126892E-2</v>
      </c>
      <c r="BD118" s="169">
        <f>AVERAGEIFS('WEEKLY DATA'!BD$11:BD$14576,'WEEKLY DATA'!$A$11:$A$14576,'MONTHLY DATA'!$A118,'WEEKLY DATA'!$B$11:$B$14576,'MONTHLY DATA'!$B118)</f>
        <v>348.75</v>
      </c>
      <c r="BE118" s="78">
        <f>AVERAGEIFS('WEEKLY DATA'!BE$11:BE$14576,'WEEKLY DATA'!$A$11:$A$14576,'MONTHLY DATA'!$A118,'WEEKLY DATA'!$B$11:$B$14576,'MONTHLY DATA'!$B118)</f>
        <v>358.75</v>
      </c>
      <c r="BF118" s="78">
        <f>AVERAGEIFS('WEEKLY DATA'!BF$11:BF$14576,'WEEKLY DATA'!$A$11:$A$14576,'MONTHLY DATA'!$A118,'WEEKLY DATA'!$B$11:$B$14576,'MONTHLY DATA'!$B118)</f>
        <v>353.75</v>
      </c>
      <c r="BG118" s="154">
        <f t="shared" si="70"/>
        <v>-4.9059139784946248E-2</v>
      </c>
      <c r="BH118" s="169">
        <f>AVERAGEIFS('WEEKLY DATA'!BH$11:BH$14576,'WEEKLY DATA'!$A$11:$A$14576,'MONTHLY DATA'!$A118,'WEEKLY DATA'!$B$11:$B$14576,'MONTHLY DATA'!$B118)</f>
        <v>475</v>
      </c>
      <c r="BI118" s="78">
        <f>AVERAGEIFS('WEEKLY DATA'!BI$11:BI$14576,'WEEKLY DATA'!$A$11:$A$14576,'MONTHLY DATA'!$A118,'WEEKLY DATA'!$B$11:$B$14576,'MONTHLY DATA'!$B118)</f>
        <v>485</v>
      </c>
      <c r="BJ118" s="78">
        <f>AVERAGEIFS('WEEKLY DATA'!BJ$11:BJ$14576,'WEEKLY DATA'!$A$11:$A$14576,'MONTHLY DATA'!$A118,'WEEKLY DATA'!$B$11:$B$14576,'MONTHLY DATA'!$B118)</f>
        <v>480</v>
      </c>
      <c r="BK118" s="154">
        <f t="shared" si="71"/>
        <v>-6.2111801242236142E-3</v>
      </c>
      <c r="BL118" s="169">
        <f>AVERAGEIFS('WEEKLY DATA'!BL$11:BL$14576,'WEEKLY DATA'!$A$11:$A$14576,'MONTHLY DATA'!$A118,'WEEKLY DATA'!$B$11:$B$14576,'MONTHLY DATA'!$B118)</f>
        <v>381.875</v>
      </c>
      <c r="BM118" s="78">
        <f>AVERAGEIFS('WEEKLY DATA'!BM$11:BM$14576,'WEEKLY DATA'!$A$11:$A$14576,'MONTHLY DATA'!$A118,'WEEKLY DATA'!$B$11:$B$14576,'MONTHLY DATA'!$B118)</f>
        <v>391.875</v>
      </c>
      <c r="BN118" s="78">
        <f>AVERAGEIFS('WEEKLY DATA'!BN$11:BN$14576,'WEEKLY DATA'!$A$11:$A$14576,'MONTHLY DATA'!$A118,'WEEKLY DATA'!$B$11:$B$14576,'MONTHLY DATA'!$B118)</f>
        <v>386.875</v>
      </c>
      <c r="BO118" s="154">
        <f t="shared" si="72"/>
        <v>2.26683937823835E-3</v>
      </c>
      <c r="BP118" s="78">
        <f>AVERAGEIFS('WEEKLY DATA'!BP$11:BP$14576,'WEEKLY DATA'!$A$11:$A$14576,'MONTHLY DATA'!$A118,'WEEKLY DATA'!$B$11:$B$14576,'MONTHLY DATA'!$B118)</f>
        <v>471.25</v>
      </c>
      <c r="BQ118" s="78">
        <f>AVERAGEIFS('WEEKLY DATA'!BQ$11:BQ$14576,'WEEKLY DATA'!$A$11:$A$14576,'MONTHLY DATA'!$A118,'WEEKLY DATA'!$B$11:$B$14576,'MONTHLY DATA'!$B118)</f>
        <v>481.25</v>
      </c>
      <c r="BR118" s="78">
        <f>AVERAGEIFS('WEEKLY DATA'!BR$11:BR$14576,'WEEKLY DATA'!$A$11:$A$14576,'MONTHLY DATA'!$A118,'WEEKLY DATA'!$B$11:$B$14576,'MONTHLY DATA'!$B118)</f>
        <v>476.25</v>
      </c>
      <c r="BS118" s="154">
        <f t="shared" si="73"/>
        <v>4.746835443038E-3</v>
      </c>
      <c r="BT118" s="78">
        <f>AVERAGEIFS('WEEKLY DATA'!BT$11:BT$14576,'WEEKLY DATA'!$A$11:$A$14576,'MONTHLY DATA'!$A118,'WEEKLY DATA'!$B$11:$B$14576,'MONTHLY DATA'!$B118)</f>
        <v>475</v>
      </c>
      <c r="BU118" s="78">
        <f>AVERAGEIFS('WEEKLY DATA'!BU$11:BU$14576,'WEEKLY DATA'!$A$11:$A$14576,'MONTHLY DATA'!$A118,'WEEKLY DATA'!$B$11:$B$14576,'MONTHLY DATA'!$B118)</f>
        <v>485</v>
      </c>
      <c r="BV118" s="78">
        <f>AVERAGEIFS('WEEKLY DATA'!BV$11:BV$14576,'WEEKLY DATA'!$A$11:$A$14576,'MONTHLY DATA'!$A118,'WEEKLY DATA'!$B$11:$B$14576,'MONTHLY DATA'!$B118)</f>
        <v>480</v>
      </c>
      <c r="BW118" s="154">
        <f t="shared" si="74"/>
        <v>4.1841004184099972E-3</v>
      </c>
      <c r="BX118" s="78">
        <f>AVERAGEIFS('WEEKLY DATA'!BX$11:BX$14576,'WEEKLY DATA'!$A$11:$A$14576,'MONTHLY DATA'!$A118,'WEEKLY DATA'!$B$11:$B$14576,'MONTHLY DATA'!$B118)</f>
        <v>530</v>
      </c>
      <c r="BY118" s="78">
        <f>AVERAGEIFS('WEEKLY DATA'!BY$11:BY$14576,'WEEKLY DATA'!$A$11:$A$14576,'MONTHLY DATA'!$A118,'WEEKLY DATA'!$B$11:$B$14576,'MONTHLY DATA'!$B118)</f>
        <v>540</v>
      </c>
      <c r="BZ118" s="78">
        <f>AVERAGEIFS('WEEKLY DATA'!BZ$11:BZ$14576,'WEEKLY DATA'!$A$11:$A$14576,'MONTHLY DATA'!$A118,'WEEKLY DATA'!$B$11:$B$14576,'MONTHLY DATA'!$B118)</f>
        <v>535</v>
      </c>
      <c r="CA118" s="154">
        <f t="shared" si="75"/>
        <v>-5.5762081784386242E-3</v>
      </c>
      <c r="CB118" s="78">
        <f>AVERAGEIFS('WEEKLY DATA'!CB$11:CB$14576,'WEEKLY DATA'!$A$11:$A$14576,'MONTHLY DATA'!$A118,'WEEKLY DATA'!$B$11:$B$14576,'MONTHLY DATA'!$B118)</f>
        <v>510</v>
      </c>
      <c r="CC118" s="78">
        <f>AVERAGEIFS('WEEKLY DATA'!CC$11:CC$14576,'WEEKLY DATA'!$A$11:$A$14576,'MONTHLY DATA'!$A118,'WEEKLY DATA'!$B$11:$B$14576,'MONTHLY DATA'!$B118)</f>
        <v>520</v>
      </c>
      <c r="CD118" s="78">
        <f>AVERAGEIFS('WEEKLY DATA'!CD$11:CD$14576,'WEEKLY DATA'!$A$11:$A$14576,'MONTHLY DATA'!$A118,'WEEKLY DATA'!$B$11:$B$14576,'MONTHLY DATA'!$B118)</f>
        <v>515</v>
      </c>
      <c r="CE118" s="154">
        <f t="shared" si="76"/>
        <v>-6.1930783242258647E-2</v>
      </c>
      <c r="CF118" s="78">
        <f>AVERAGEIFS('WEEKLY DATA'!CF$11:CF$14576,'WEEKLY DATA'!$A$11:$A$14576,'MONTHLY DATA'!$A118,'WEEKLY DATA'!$B$11:$B$14576,'MONTHLY DATA'!$B118)</f>
        <v>421.25</v>
      </c>
      <c r="CG118" s="78">
        <f>AVERAGEIFS('WEEKLY DATA'!CG$11:CG$14576,'WEEKLY DATA'!$A$11:$A$14576,'MONTHLY DATA'!$A118,'WEEKLY DATA'!$B$11:$B$14576,'MONTHLY DATA'!$B118)</f>
        <v>431.25</v>
      </c>
      <c r="CH118" s="78">
        <f>AVERAGEIFS('WEEKLY DATA'!CH$11:CH$14576,'WEEKLY DATA'!$A$11:$A$14576,'MONTHLY DATA'!$A118,'WEEKLY DATA'!$B$11:$B$14576,'MONTHLY DATA'!$B118)</f>
        <v>426.25</v>
      </c>
      <c r="CI118" s="154">
        <f t="shared" si="77"/>
        <v>5.3066037735849392E-3</v>
      </c>
      <c r="CJ118" s="78">
        <f>AVERAGEIFS('WEEKLY DATA'!CJ$11:CJ$14576,'WEEKLY DATA'!$A$11:$A$14576,'MONTHLY DATA'!$A118,'WEEKLY DATA'!$B$11:$B$14576,'MONTHLY DATA'!$B118)</f>
        <v>423.75</v>
      </c>
      <c r="CK118" s="78">
        <f>AVERAGEIFS('WEEKLY DATA'!CK$11:CK$14576,'WEEKLY DATA'!$A$11:$A$14576,'MONTHLY DATA'!$A118,'WEEKLY DATA'!$B$11:$B$14576,'MONTHLY DATA'!$B118)</f>
        <v>433.75</v>
      </c>
      <c r="CL118" s="78">
        <f>AVERAGEIFS('WEEKLY DATA'!CL$11:CL$14576,'WEEKLY DATA'!$A$11:$A$14576,'MONTHLY DATA'!$A118,'WEEKLY DATA'!$B$11:$B$14576,'MONTHLY DATA'!$B118)</f>
        <v>428.75</v>
      </c>
      <c r="CM118" s="154">
        <f t="shared" si="78"/>
        <v>1.3593380614657313E-2</v>
      </c>
      <c r="CN118" s="78">
        <f>AVERAGEIFS('WEEKLY DATA'!CN$11:CN$14576,'WEEKLY DATA'!$A$11:$A$14576,'MONTHLY DATA'!$A118,'WEEKLY DATA'!$B$11:$B$14576,'MONTHLY DATA'!$B118)</f>
        <v>480</v>
      </c>
      <c r="CO118" s="78">
        <f>AVERAGEIFS('WEEKLY DATA'!CO$11:CO$14576,'WEEKLY DATA'!$A$11:$A$14576,'MONTHLY DATA'!$A118,'WEEKLY DATA'!$B$11:$B$14576,'MONTHLY DATA'!$B118)</f>
        <v>490</v>
      </c>
      <c r="CP118" s="78">
        <f>AVERAGEIFS('WEEKLY DATA'!CP$11:CP$14576,'WEEKLY DATA'!$A$11:$A$14576,'MONTHLY DATA'!$A118,'WEEKLY DATA'!$B$11:$B$14576,'MONTHLY DATA'!$B118)</f>
        <v>485</v>
      </c>
      <c r="CQ118" s="154">
        <f t="shared" si="79"/>
        <v>-6.147540983606592E-3</v>
      </c>
      <c r="CR118" s="78">
        <f>AVERAGEIFS('WEEKLY DATA'!CR$11:CR$14576,'WEEKLY DATA'!$A$11:$A$14576,'MONTHLY DATA'!$A118,'WEEKLY DATA'!$B$11:$B$14576,'MONTHLY DATA'!$B118)</f>
        <v>480</v>
      </c>
      <c r="CS118" s="78">
        <f>AVERAGEIFS('WEEKLY DATA'!CS$11:CS$14576,'WEEKLY DATA'!$A$11:$A$14576,'MONTHLY DATA'!$A118,'WEEKLY DATA'!$B$11:$B$14576,'MONTHLY DATA'!$B118)</f>
        <v>490</v>
      </c>
      <c r="CT118" s="78">
        <f>AVERAGEIFS('WEEKLY DATA'!CT$11:CT$14576,'WEEKLY DATA'!$A$11:$A$14576,'MONTHLY DATA'!$A118,'WEEKLY DATA'!$B$11:$B$14576,'MONTHLY DATA'!$B118)</f>
        <v>485</v>
      </c>
      <c r="CU118" s="154">
        <f t="shared" si="80"/>
        <v>-6.5510597302504858E-2</v>
      </c>
      <c r="CV118" s="169">
        <f>AVERAGEIFS('WEEKLY DATA'!CV$11:CV$14576,'WEEKLY DATA'!$A$11:$A$14576,'MONTHLY DATA'!$A118,'WEEKLY DATA'!$B$11:$B$14576,'MONTHLY DATA'!$B118)</f>
        <v>458.75</v>
      </c>
      <c r="CW118" s="78">
        <f>AVERAGEIFS('WEEKLY DATA'!CW$11:CW$14576,'WEEKLY DATA'!$A$11:$A$14576,'MONTHLY DATA'!$A118,'WEEKLY DATA'!$B$11:$B$14576,'MONTHLY DATA'!$B118)</f>
        <v>468.75</v>
      </c>
      <c r="CX118" s="78">
        <f>AVERAGEIFS('WEEKLY DATA'!CX$11:CX$14576,'WEEKLY DATA'!$A$11:$A$14576,'MONTHLY DATA'!$A118,'WEEKLY DATA'!$B$11:$B$14576,'MONTHLY DATA'!$B118)</f>
        <v>463.75</v>
      </c>
      <c r="CY118" s="154">
        <f t="shared" si="81"/>
        <v>2.1475770925110105E-2</v>
      </c>
      <c r="CZ118" s="169">
        <f>AVERAGEIFS('WEEKLY DATA'!CZ$11:CZ$14576,'WEEKLY DATA'!$A$11:$A$14576,'MONTHLY DATA'!$A118,'WEEKLY DATA'!$B$11:$B$14576,'MONTHLY DATA'!$B118)</f>
        <v>449.375</v>
      </c>
      <c r="DA118" s="78">
        <f>AVERAGEIFS('WEEKLY DATA'!DA$11:DA$14576,'WEEKLY DATA'!$A$11:$A$14576,'MONTHLY DATA'!$A118,'WEEKLY DATA'!$B$11:$B$14576,'MONTHLY DATA'!$B118)</f>
        <v>459.375</v>
      </c>
      <c r="DB118" s="78">
        <f>AVERAGEIFS('WEEKLY DATA'!DB$11:DB$14576,'WEEKLY DATA'!$A$11:$A$14576,'MONTHLY DATA'!$A118,'WEEKLY DATA'!$B$11:$B$14576,'MONTHLY DATA'!$B118)</f>
        <v>454.375</v>
      </c>
      <c r="DC118" s="154">
        <f t="shared" si="82"/>
        <v>-7.9148471615720917E-3</v>
      </c>
      <c r="DD118" s="78">
        <f>AVERAGEIFS('WEEKLY DATA'!DD$11:DD$14576,'WEEKLY DATA'!$A$11:$A$14576,'MONTHLY DATA'!$A118,'WEEKLY DATA'!$B$11:$B$14576,'MONTHLY DATA'!$B118)</f>
        <v>520</v>
      </c>
      <c r="DE118" s="78">
        <f>AVERAGEIFS('WEEKLY DATA'!DE$11:DE$14576,'WEEKLY DATA'!$A$11:$A$14576,'MONTHLY DATA'!$A118,'WEEKLY DATA'!$B$11:$B$14576,'MONTHLY DATA'!$B118)</f>
        <v>530</v>
      </c>
      <c r="DF118" s="78">
        <f>AVERAGEIFS('WEEKLY DATA'!DF$11:DF$14576,'WEEKLY DATA'!$A$11:$A$14576,'MONTHLY DATA'!$A118,'WEEKLY DATA'!$B$11:$B$14576,'MONTHLY DATA'!$B118)</f>
        <v>525</v>
      </c>
      <c r="DG118" s="154">
        <f t="shared" si="83"/>
        <v>-5.6818181818182323E-3</v>
      </c>
      <c r="DH118" s="78">
        <f>AVERAGEIFS('WEEKLY DATA'!DH$11:DH$14576,'WEEKLY DATA'!$A$11:$A$14576,'MONTHLY DATA'!$A118,'WEEKLY DATA'!$B$11:$B$14576,'MONTHLY DATA'!$B118)</f>
        <v>505</v>
      </c>
      <c r="DI118" s="78">
        <f>AVERAGEIFS('WEEKLY DATA'!DI$11:DI$14576,'WEEKLY DATA'!$A$11:$A$14576,'MONTHLY DATA'!$A118,'WEEKLY DATA'!$B$11:$B$14576,'MONTHLY DATA'!$B118)</f>
        <v>515</v>
      </c>
      <c r="DJ118" s="78">
        <f>AVERAGEIFS('WEEKLY DATA'!DJ$11:DJ$14576,'WEEKLY DATA'!$A$11:$A$14576,'MONTHLY DATA'!$A118,'WEEKLY DATA'!$B$11:$B$14576,'MONTHLY DATA'!$B118)</f>
        <v>510</v>
      </c>
      <c r="DK118" s="154">
        <f t="shared" si="84"/>
        <v>-6.25E-2</v>
      </c>
      <c r="DL118" s="169">
        <f>AVERAGEIFS('WEEKLY DATA'!DL$11:DL$14576,'WEEKLY DATA'!$A$11:$A$14576,'MONTHLY DATA'!$A118,'WEEKLY DATA'!$B$11:$B$14576,'MONTHLY DATA'!$B118)</f>
        <v>417.5</v>
      </c>
      <c r="DM118" s="78">
        <f>AVERAGEIFS('WEEKLY DATA'!DM$11:DM$14576,'WEEKLY DATA'!$A$11:$A$14576,'MONTHLY DATA'!$A118,'WEEKLY DATA'!$B$11:$B$14576,'MONTHLY DATA'!$B118)</f>
        <v>427.5</v>
      </c>
      <c r="DN118" s="78">
        <f>AVERAGEIFS('WEEKLY DATA'!DN$11:DN$14576,'WEEKLY DATA'!$A$11:$A$14576,'MONTHLY DATA'!$A118,'WEEKLY DATA'!$B$11:$B$14576,'MONTHLY DATA'!$B118)</f>
        <v>422.5</v>
      </c>
      <c r="DO118" s="154">
        <f t="shared" si="85"/>
        <v>2.0531400966183666E-2</v>
      </c>
      <c r="DP118" s="78">
        <f>AVERAGEIFS('WEEKLY DATA'!DP$11:DP$14576,'WEEKLY DATA'!$A$11:$A$14576,'MONTHLY DATA'!$A118,'WEEKLY DATA'!$B$11:$B$14576,'MONTHLY DATA'!$B118)</f>
        <v>383.125</v>
      </c>
      <c r="DQ118" s="78">
        <f>AVERAGEIFS('WEEKLY DATA'!DQ$11:DQ$14576,'WEEKLY DATA'!$A$11:$A$14576,'MONTHLY DATA'!$A118,'WEEKLY DATA'!$B$11:$B$14576,'MONTHLY DATA'!$B118)</f>
        <v>393.125</v>
      </c>
      <c r="DR118" s="78">
        <f>AVERAGEIFS('WEEKLY DATA'!DR$11:DR$14576,'WEEKLY DATA'!$A$11:$A$14576,'MONTHLY DATA'!$A118,'WEEKLY DATA'!$B$11:$B$14576,'MONTHLY DATA'!$B118)</f>
        <v>388.125</v>
      </c>
      <c r="DS118" s="154">
        <f t="shared" si="86"/>
        <v>3.2216494845371813E-4</v>
      </c>
      <c r="DT118" s="78">
        <f>AVERAGEIFS('WEEKLY DATA'!DT$11:DT$14576,'WEEKLY DATA'!$A$11:$A$14576,'MONTHLY DATA'!$A118,'WEEKLY DATA'!$B$11:$B$14576,'MONTHLY DATA'!$B118)</f>
        <v>530</v>
      </c>
      <c r="DU118" s="78">
        <f>AVERAGEIFS('WEEKLY DATA'!DU$11:DU$14576,'WEEKLY DATA'!$A$11:$A$14576,'MONTHLY DATA'!$A118,'WEEKLY DATA'!$B$11:$B$14576,'MONTHLY DATA'!$B118)</f>
        <v>540</v>
      </c>
      <c r="DV118" s="78">
        <f>AVERAGEIFS('WEEKLY DATA'!DV$11:DV$14576,'WEEKLY DATA'!$A$11:$A$14576,'MONTHLY DATA'!$A118,'WEEKLY DATA'!$B$11:$B$14576,'MONTHLY DATA'!$B118)</f>
        <v>535</v>
      </c>
      <c r="DW118" s="154">
        <f t="shared" si="87"/>
        <v>-5.5762081784386242E-3</v>
      </c>
      <c r="DX118" s="78">
        <f>AVERAGEIFS('WEEKLY DATA'!DX$11:DX$14576,'WEEKLY DATA'!$A$11:$A$14576,'MONTHLY DATA'!$A118,'WEEKLY DATA'!$B$11:$B$14576,'MONTHLY DATA'!$B118)</f>
        <v>515</v>
      </c>
      <c r="DY118" s="78">
        <f>AVERAGEIFS('WEEKLY DATA'!DY$11:DY$14576,'WEEKLY DATA'!$A$11:$A$14576,'MONTHLY DATA'!$A118,'WEEKLY DATA'!$B$11:$B$14576,'MONTHLY DATA'!$B118)</f>
        <v>525</v>
      </c>
      <c r="DZ118" s="78">
        <f>AVERAGEIFS('WEEKLY DATA'!DZ$11:DZ$14576,'WEEKLY DATA'!$A$11:$A$14576,'MONTHLY DATA'!$A118,'WEEKLY DATA'!$B$11:$B$14576,'MONTHLY DATA'!$B118)</f>
        <v>520</v>
      </c>
      <c r="EA118" s="154">
        <f t="shared" si="88"/>
        <v>-6.1371841155234641E-2</v>
      </c>
      <c r="EB118" s="78">
        <f>AVERAGEIFS('WEEKLY DATA'!EB$11:EB$14576,'WEEKLY DATA'!$A$11:$A$14576,'MONTHLY DATA'!$A118,'WEEKLY DATA'!$B$11:$B$14576,'MONTHLY DATA'!$B118)</f>
        <v>383.125</v>
      </c>
      <c r="EC118" s="78">
        <f>AVERAGEIFS('WEEKLY DATA'!EC$11:EC$14576,'WEEKLY DATA'!$A$11:$A$14576,'MONTHLY DATA'!$A118,'WEEKLY DATA'!$B$11:$B$14576,'MONTHLY DATA'!$B118)</f>
        <v>393.125</v>
      </c>
      <c r="ED118" s="78">
        <f>AVERAGEIFS('WEEKLY DATA'!ED$11:ED$14576,'WEEKLY DATA'!$A$11:$A$14576,'MONTHLY DATA'!$A118,'WEEKLY DATA'!$B$11:$B$14576,'MONTHLY DATA'!$B118)</f>
        <v>388.125</v>
      </c>
      <c r="EE118" s="154">
        <f t="shared" si="89"/>
        <v>1.870078740157477E-2</v>
      </c>
      <c r="EF118" s="169">
        <f>AVERAGEIFS('WEEKLY DATA'!EF$11:EF$14576,'WEEKLY DATA'!$A$11:$A$14576,'MONTHLY DATA'!$A118,'WEEKLY DATA'!$B$11:$B$14576,'MONTHLY DATA'!$B118)</f>
        <v>346.25</v>
      </c>
      <c r="EG118" s="78">
        <f>AVERAGEIFS('WEEKLY DATA'!EG$11:EG$14576,'WEEKLY DATA'!$A$11:$A$14576,'MONTHLY DATA'!$A118,'WEEKLY DATA'!$B$11:$B$14576,'MONTHLY DATA'!$B118)</f>
        <v>356.25</v>
      </c>
      <c r="EH118" s="78">
        <f>AVERAGEIFS('WEEKLY DATA'!EH$11:EH$14576,'WEEKLY DATA'!$A$11:$A$14576,'MONTHLY DATA'!$A118,'WEEKLY DATA'!$B$11:$B$14576,'MONTHLY DATA'!$B118)</f>
        <v>351.25</v>
      </c>
      <c r="EI118" s="154">
        <f t="shared" si="90"/>
        <v>-3.5027472527472514E-2</v>
      </c>
      <c r="EJ118" s="78">
        <f>AVERAGEIFS('WEEKLY DATA'!EJ$11:EJ$14576,'WEEKLY DATA'!$A$11:$A$14576,'MONTHLY DATA'!$A118,'WEEKLY DATA'!$B$11:$B$14576,'MONTHLY DATA'!$B118)</f>
        <v>540</v>
      </c>
      <c r="EK118" s="78">
        <f>AVERAGEIFS('WEEKLY DATA'!EK$11:EK$14576,'WEEKLY DATA'!$A$11:$A$14576,'MONTHLY DATA'!$A118,'WEEKLY DATA'!$B$11:$B$14576,'MONTHLY DATA'!$B118)</f>
        <v>550</v>
      </c>
      <c r="EL118" s="78">
        <f>AVERAGEIFS('WEEKLY DATA'!EL$11:EL$14576,'WEEKLY DATA'!$A$11:$A$14576,'MONTHLY DATA'!$A118,'WEEKLY DATA'!$B$11:$B$14576,'MONTHLY DATA'!$B118)</f>
        <v>545</v>
      </c>
      <c r="EM118" s="154">
        <f t="shared" si="91"/>
        <v>-5.4744525547445466E-3</v>
      </c>
      <c r="EN118" s="78">
        <f>AVERAGEIFS('WEEKLY DATA'!EN$11:EN$14576,'WEEKLY DATA'!$A$11:$A$14576,'MONTHLY DATA'!$A118,'WEEKLY DATA'!$B$11:$B$14576,'MONTHLY DATA'!$B118)</f>
        <v>425</v>
      </c>
      <c r="EO118" s="78">
        <f>AVERAGEIFS('WEEKLY DATA'!EO$11:EO$14576,'WEEKLY DATA'!$A$11:$A$14576,'MONTHLY DATA'!$A118,'WEEKLY DATA'!$B$11:$B$14576,'MONTHLY DATA'!$B118)</f>
        <v>435</v>
      </c>
      <c r="EP118" s="78">
        <f>AVERAGEIFS('WEEKLY DATA'!EP$11:EP$14576,'WEEKLY DATA'!$A$11:$A$14576,'MONTHLY DATA'!$A118,'WEEKLY DATA'!$B$11:$B$14576,'MONTHLY DATA'!$B118)</f>
        <v>430</v>
      </c>
      <c r="EQ118" s="154">
        <f t="shared" si="92"/>
        <v>-7.3275862068965525E-2</v>
      </c>
      <c r="ER118" s="78">
        <f>AVERAGEIFS('WEEKLY DATA'!ER$11:ER$14576,'WEEKLY DATA'!$A$11:$A$14576,'MONTHLY DATA'!$A118,'WEEKLY DATA'!$B$11:$B$14576,'MONTHLY DATA'!$B118)</f>
        <v>358.125</v>
      </c>
      <c r="ES118" s="78">
        <f>AVERAGEIFS('WEEKLY DATA'!ES$11:ES$14576,'WEEKLY DATA'!$A$11:$A$14576,'MONTHLY DATA'!$A118,'WEEKLY DATA'!$B$11:$B$14576,'MONTHLY DATA'!$B118)</f>
        <v>368.125</v>
      </c>
      <c r="ET118" s="78">
        <f>AVERAGEIFS('WEEKLY DATA'!ET$11:ET$14576,'WEEKLY DATA'!$A$11:$A$14576,'MONTHLY DATA'!$A118,'WEEKLY DATA'!$B$11:$B$14576,'MONTHLY DATA'!$B118)</f>
        <v>363.125</v>
      </c>
      <c r="EU118" s="154">
        <f t="shared" si="93"/>
        <v>2.0014044943820197E-2</v>
      </c>
      <c r="EV118" s="78">
        <f>AVERAGEIFS('WEEKLY DATA'!EV$11:EV$14576,'WEEKLY DATA'!$A$11:$A$14576,'MONTHLY DATA'!$A118,'WEEKLY DATA'!$B$11:$B$14576,'MONTHLY DATA'!$B118)</f>
        <v>311.25</v>
      </c>
      <c r="EW118" s="78">
        <f>AVERAGEIFS('WEEKLY DATA'!EW$11:EW$14576,'WEEKLY DATA'!$A$11:$A$14576,'MONTHLY DATA'!$A118,'WEEKLY DATA'!$B$11:$B$14576,'MONTHLY DATA'!$B118)</f>
        <v>321.25</v>
      </c>
      <c r="EX118" s="78">
        <f>AVERAGEIFS('WEEKLY DATA'!EX$11:EX$14576,'WEEKLY DATA'!$A$11:$A$14576,'MONTHLY DATA'!$A118,'WEEKLY DATA'!$B$11:$B$14576,'MONTHLY DATA'!$B118)</f>
        <v>316.25</v>
      </c>
      <c r="EY118" s="154">
        <f t="shared" si="94"/>
        <v>-3.8753799392097221E-2</v>
      </c>
      <c r="EZ118" s="78">
        <f>AVERAGEIFS('WEEKLY DATA'!EZ$11:EZ$14576,'WEEKLY DATA'!$A$11:$A$14576,'MONTHLY DATA'!$A118,'WEEKLY DATA'!$B$11:$B$14576,'MONTHLY DATA'!$B118)</f>
        <v>525</v>
      </c>
      <c r="FA118" s="78">
        <f>AVERAGEIFS('WEEKLY DATA'!FA$11:FA$14576,'WEEKLY DATA'!$A$11:$A$14576,'MONTHLY DATA'!$A118,'WEEKLY DATA'!$B$11:$B$14576,'MONTHLY DATA'!$B118)</f>
        <v>535</v>
      </c>
      <c r="FB118" s="78">
        <f>AVERAGEIFS('WEEKLY DATA'!FB$11:FB$14576,'WEEKLY DATA'!$A$11:$A$14576,'MONTHLY DATA'!$A118,'WEEKLY DATA'!$B$11:$B$14576,'MONTHLY DATA'!$B118)</f>
        <v>530</v>
      </c>
      <c r="FC118" s="154">
        <f t="shared" si="95"/>
        <v>-5.6285178236398226E-3</v>
      </c>
      <c r="FD118" s="78">
        <f>AVERAGEIFS('WEEKLY DATA'!FD$11:FD$14576,'WEEKLY DATA'!$A$11:$A$14576,'MONTHLY DATA'!$A118,'WEEKLY DATA'!$B$11:$B$14576,'MONTHLY DATA'!$B118)</f>
        <v>489.375</v>
      </c>
      <c r="FE118" s="78">
        <f>AVERAGEIFS('WEEKLY DATA'!FE$11:FE$14576,'WEEKLY DATA'!$A$11:$A$14576,'MONTHLY DATA'!$A118,'WEEKLY DATA'!$B$11:$B$14576,'MONTHLY DATA'!$B118)</f>
        <v>499.375</v>
      </c>
      <c r="FF118" s="78">
        <f>AVERAGEIFS('WEEKLY DATA'!FF$11:FF$14576,'WEEKLY DATA'!$A$11:$A$14576,'MONTHLY DATA'!$A118,'WEEKLY DATA'!$B$11:$B$14576,'MONTHLY DATA'!$B118)</f>
        <v>494.375</v>
      </c>
      <c r="FG118" s="154">
        <f t="shared" si="96"/>
        <v>4.8272357723577741E-3</v>
      </c>
      <c r="FH118" s="78">
        <f>AVERAGEIFS('WEEKLY DATA'!FH$11:FH$14576,'WEEKLY DATA'!$A$11:$A$14576,'MONTHLY DATA'!$A118,'WEEKLY DATA'!$B$11:$B$14576,'MONTHLY DATA'!$B118)</f>
        <v>336.875</v>
      </c>
      <c r="FI118" s="78">
        <f>AVERAGEIFS('WEEKLY DATA'!FI$11:FI$14576,'WEEKLY DATA'!$A$11:$A$14576,'MONTHLY DATA'!$A118,'WEEKLY DATA'!$B$11:$B$14576,'MONTHLY DATA'!$B118)</f>
        <v>346.875</v>
      </c>
      <c r="FJ118" s="78">
        <f>AVERAGEIFS('WEEKLY DATA'!FJ$11:FJ$14576,'WEEKLY DATA'!$A$11:$A$14576,'MONTHLY DATA'!$A118,'WEEKLY DATA'!$B$11:$B$14576,'MONTHLY DATA'!$B118)</f>
        <v>341.875</v>
      </c>
      <c r="FK118" s="154">
        <f t="shared" si="97"/>
        <v>1.7485119047619069E-2</v>
      </c>
      <c r="FL118" s="169">
        <f>AVERAGEIFS('WEEKLY DATA'!FL$11:FL$14576,'WEEKLY DATA'!$A$11:$A$14576,'MONTHLY DATA'!$A118,'WEEKLY DATA'!$B$11:$B$14576,'MONTHLY DATA'!$B118)</f>
        <v>320</v>
      </c>
      <c r="FM118" s="78">
        <f>AVERAGEIFS('WEEKLY DATA'!FM$11:FM$14576,'WEEKLY DATA'!$A$11:$A$14576,'MONTHLY DATA'!$A118,'WEEKLY DATA'!$B$11:$B$14576,'MONTHLY DATA'!$B118)</f>
        <v>330</v>
      </c>
      <c r="FN118" s="78">
        <f>AVERAGEIFS('WEEKLY DATA'!FN$11:FN$14576,'WEEKLY DATA'!$A$11:$A$14576,'MONTHLY DATA'!$A118,'WEEKLY DATA'!$B$11:$B$14576,'MONTHLY DATA'!$B118)</f>
        <v>325</v>
      </c>
      <c r="FO118" s="154">
        <f t="shared" si="98"/>
        <v>-4.692082111436946E-2</v>
      </c>
      <c r="FP118" s="78">
        <f>AVERAGEIFS('WEEKLY DATA'!FP$11:FP$14576,'WEEKLY DATA'!$A$11:$A$14576,'MONTHLY DATA'!$A118,'WEEKLY DATA'!$B$11:$B$14576,'MONTHLY DATA'!$B118)</f>
        <v>396.875</v>
      </c>
      <c r="FQ118" s="78">
        <f>AVERAGEIFS('WEEKLY DATA'!FQ$11:FQ$14576,'WEEKLY DATA'!$A$11:$A$14576,'MONTHLY DATA'!$A118,'WEEKLY DATA'!$B$11:$B$14576,'MONTHLY DATA'!$B118)</f>
        <v>406.875</v>
      </c>
      <c r="FR118" s="78">
        <f>AVERAGEIFS('WEEKLY DATA'!FR$11:FR$14576,'WEEKLY DATA'!$A$11:$A$14576,'MONTHLY DATA'!$A118,'WEEKLY DATA'!$B$11:$B$14576,'MONTHLY DATA'!$B118)</f>
        <v>401.875</v>
      </c>
      <c r="FS118" s="154">
        <f t="shared" si="99"/>
        <v>4.6874999999999556E-3</v>
      </c>
      <c r="FT118" s="78">
        <f>AVERAGEIFS('WEEKLY DATA'!FT$11:FT$14576,'WEEKLY DATA'!$A$11:$A$14576,'MONTHLY DATA'!$A118,'WEEKLY DATA'!$B$11:$B$14576,'MONTHLY DATA'!$B118)</f>
        <v>362.5</v>
      </c>
      <c r="FU118" s="78">
        <f>AVERAGEIFS('WEEKLY DATA'!FU$11:FU$14576,'WEEKLY DATA'!$A$11:$A$14576,'MONTHLY DATA'!$A118,'WEEKLY DATA'!$B$11:$B$14576,'MONTHLY DATA'!$B118)</f>
        <v>372.5</v>
      </c>
      <c r="FV118" s="78">
        <f>AVERAGEIFS('WEEKLY DATA'!FV$11:FV$14576,'WEEKLY DATA'!$A$11:$A$14576,'MONTHLY DATA'!$A118,'WEEKLY DATA'!$B$11:$B$14576,'MONTHLY DATA'!$B118)</f>
        <v>367.5</v>
      </c>
      <c r="FW118" s="154">
        <f t="shared" si="100"/>
        <v>-5.5269922879177424E-2</v>
      </c>
      <c r="FX118" s="78">
        <f>AVERAGEIFS('WEEKLY DATA'!FX$11:FX$14576,'WEEKLY DATA'!$A$11:$A$14576,'MONTHLY DATA'!$A118,'WEEKLY DATA'!$B$11:$B$14576,'MONTHLY DATA'!$B118)</f>
        <v>386.875</v>
      </c>
      <c r="FY118" s="78">
        <f>AVERAGEIFS('WEEKLY DATA'!FY$11:FY$14576,'WEEKLY DATA'!$A$11:$A$14576,'MONTHLY DATA'!$A118,'WEEKLY DATA'!$B$11:$B$14576,'MONTHLY DATA'!$B118)</f>
        <v>396.875</v>
      </c>
      <c r="FZ118" s="78">
        <f>AVERAGEIFS('WEEKLY DATA'!FZ$11:FZ$14576,'WEEKLY DATA'!$A$11:$A$14576,'MONTHLY DATA'!$A118,'WEEKLY DATA'!$B$11:$B$14576,'MONTHLY DATA'!$B118)</f>
        <v>391.875</v>
      </c>
      <c r="GA118" s="154">
        <f t="shared" si="101"/>
        <v>2.3172323759791169E-2</v>
      </c>
      <c r="GB118" s="78">
        <f>AVERAGEIFS('WEEKLY DATA'!GB$11:GB$14576,'WEEKLY DATA'!$A$11:$A$14576,'MONTHLY DATA'!$A118,'WEEKLY DATA'!$B$11:$B$14576,'MONTHLY DATA'!$B118)</f>
        <v>481.25</v>
      </c>
      <c r="GC118" s="78">
        <f>AVERAGEIFS('WEEKLY DATA'!GC$11:GC$14576,'WEEKLY DATA'!$A$11:$A$14576,'MONTHLY DATA'!$A118,'WEEKLY DATA'!$B$11:$B$14576,'MONTHLY DATA'!$B118)</f>
        <v>491.25</v>
      </c>
      <c r="GD118" s="78">
        <f>AVERAGEIFS('WEEKLY DATA'!GD$11:GD$14576,'WEEKLY DATA'!$A$11:$A$14576,'MONTHLY DATA'!$A118,'WEEKLY DATA'!$B$11:$B$14576,'MONTHLY DATA'!$B118)</f>
        <v>486.25</v>
      </c>
      <c r="GE118" s="154">
        <f t="shared" si="102"/>
        <v>1.5135699373695299E-2</v>
      </c>
      <c r="GF118" s="169">
        <f>AVERAGEIFS('WEEKLY DATA'!GF$11:GF$14576,'WEEKLY DATA'!$A$11:$A$14576,'MONTHLY DATA'!$A118,'WEEKLY DATA'!$B$11:$B$14576,'MONTHLY DATA'!$B118)</f>
        <v>474.375</v>
      </c>
      <c r="GG118" s="78">
        <f>AVERAGEIFS('WEEKLY DATA'!GG$11:GG$14576,'WEEKLY DATA'!$A$11:$A$14576,'MONTHLY DATA'!$A118,'WEEKLY DATA'!$B$11:$B$14576,'MONTHLY DATA'!$B118)</f>
        <v>484.375</v>
      </c>
      <c r="GH118" s="78">
        <f>AVERAGEIFS('WEEKLY DATA'!GH$11:GH$14576,'WEEKLY DATA'!$A$11:$A$14576,'MONTHLY DATA'!$A118,'WEEKLY DATA'!$B$11:$B$14576,'MONTHLY DATA'!$B118)</f>
        <v>479.375</v>
      </c>
      <c r="GI118" s="154">
        <f t="shared" si="103"/>
        <v>2.8765690376568731E-3</v>
      </c>
      <c r="GJ118" s="78">
        <f>AVERAGEIFS('WEEKLY DATA'!GJ$11:GJ$14576,'WEEKLY DATA'!$A$11:$A$14576,'MONTHLY DATA'!$A118,'WEEKLY DATA'!$B$11:$B$14576,'MONTHLY DATA'!$B118)</f>
        <v>610</v>
      </c>
      <c r="GK118" s="78">
        <f>AVERAGEIFS('WEEKLY DATA'!GK$11:GK$14576,'WEEKLY DATA'!$A$11:$A$14576,'MONTHLY DATA'!$A118,'WEEKLY DATA'!$B$11:$B$14576,'MONTHLY DATA'!$B118)</f>
        <v>620</v>
      </c>
      <c r="GL118" s="78">
        <f>AVERAGEIFS('WEEKLY DATA'!GL$11:GL$14576,'WEEKLY DATA'!$A$11:$A$14576,'MONTHLY DATA'!$A118,'WEEKLY DATA'!$B$11:$B$14576,'MONTHLY DATA'!$B118)</f>
        <v>615</v>
      </c>
      <c r="GM118" s="154">
        <f t="shared" si="104"/>
        <v>-4.8543689320388328E-3</v>
      </c>
      <c r="GN118" s="78">
        <f>AVERAGEIFS('WEEKLY DATA'!GN$11:GN$14576,'WEEKLY DATA'!$A$11:$A$14576,'MONTHLY DATA'!$A118,'WEEKLY DATA'!$B$11:$B$14576,'MONTHLY DATA'!$B118)</f>
        <v>540</v>
      </c>
      <c r="GO118" s="78">
        <f>AVERAGEIFS('WEEKLY DATA'!GO$11:GO$14576,'WEEKLY DATA'!$A$11:$A$14576,'MONTHLY DATA'!$A118,'WEEKLY DATA'!$B$11:$B$14576,'MONTHLY DATA'!$B118)</f>
        <v>550</v>
      </c>
      <c r="GP118" s="78">
        <f>AVERAGEIFS('WEEKLY DATA'!GP$11:GP$14576,'WEEKLY DATA'!$A$11:$A$14576,'MONTHLY DATA'!$A118,'WEEKLY DATA'!$B$11:$B$14576,'MONTHLY DATA'!$B118)</f>
        <v>545</v>
      </c>
      <c r="GQ118" s="154">
        <f t="shared" si="105"/>
        <v>-5.8721934369602713E-2</v>
      </c>
      <c r="GR118" s="78"/>
    </row>
    <row r="119" spans="1:200" ht="15.75" x14ac:dyDescent="0.25">
      <c r="A119">
        <f t="shared" si="55"/>
        <v>1</v>
      </c>
      <c r="B119">
        <f t="shared" si="56"/>
        <v>2019</v>
      </c>
      <c r="C119" s="86">
        <v>43466</v>
      </c>
      <c r="D119" s="78">
        <f>AVERAGEIFS('WEEKLY DATA'!D$11:D$14576,'WEEKLY DATA'!$A$11:$A$14576,'MONTHLY DATA'!$A119,'WEEKLY DATA'!$B$11:$B$14576,'MONTHLY DATA'!$B119)</f>
        <v>466.25</v>
      </c>
      <c r="E119" s="78">
        <f>AVERAGEIFS('WEEKLY DATA'!E$11:E$14576,'WEEKLY DATA'!$A$11:$A$14576,'MONTHLY DATA'!$A119,'WEEKLY DATA'!$B$11:$B$14576,'MONTHLY DATA'!$B119)</f>
        <v>476.25</v>
      </c>
      <c r="F119" s="78">
        <f>AVERAGEIFS('WEEKLY DATA'!F$11:F$14576,'WEEKLY DATA'!$A$11:$A$14576,'MONTHLY DATA'!$A119,'WEEKLY DATA'!$B$11:$B$14576,'MONTHLY DATA'!$B119)</f>
        <v>471.25</v>
      </c>
      <c r="G119" s="154">
        <f t="shared" si="57"/>
        <v>-9.1984231274638839E-3</v>
      </c>
      <c r="H119" s="169">
        <f>AVERAGEIFS('WEEKLY DATA'!H$11:H$14576,'WEEKLY DATA'!$A$11:$A$14576,'MONTHLY DATA'!$A119,'WEEKLY DATA'!$B$11:$B$14576,'MONTHLY DATA'!$B119)</f>
        <v>572.5</v>
      </c>
      <c r="I119" s="78">
        <f>AVERAGEIFS('WEEKLY DATA'!I$11:I$14576,'WEEKLY DATA'!$A$11:$A$14576,'MONTHLY DATA'!$A119,'WEEKLY DATA'!$B$11:$B$14576,'MONTHLY DATA'!$B119)</f>
        <v>582.5</v>
      </c>
      <c r="J119" s="78">
        <f>AVERAGEIFS('WEEKLY DATA'!J$11:J$14576,'WEEKLY DATA'!$A$11:$A$14576,'MONTHLY DATA'!$A119,'WEEKLY DATA'!$B$11:$B$14576,'MONTHLY DATA'!$B119)</f>
        <v>577.5</v>
      </c>
      <c r="K119" s="154">
        <f t="shared" si="58"/>
        <v>8.733624454148492E-3</v>
      </c>
      <c r="L119" s="169">
        <f>AVERAGEIFS('WEEKLY DATA'!L$11:L$14576,'WEEKLY DATA'!$A$11:$A$14576,'MONTHLY DATA'!$A119,'WEEKLY DATA'!$B$11:$B$14576,'MONTHLY DATA'!$B119)</f>
        <v>585</v>
      </c>
      <c r="M119" s="78">
        <f>AVERAGEIFS('WEEKLY DATA'!M$11:M$14576,'WEEKLY DATA'!$A$11:$A$14576,'MONTHLY DATA'!$A119,'WEEKLY DATA'!$B$11:$B$14576,'MONTHLY DATA'!$B119)</f>
        <v>595</v>
      </c>
      <c r="N119" s="78">
        <f>AVERAGEIFS('WEEKLY DATA'!N$11:N$14576,'WEEKLY DATA'!$A$11:$A$14576,'MONTHLY DATA'!$A119,'WEEKLY DATA'!$B$11:$B$14576,'MONTHLY DATA'!$B119)</f>
        <v>590</v>
      </c>
      <c r="O119" s="154">
        <f t="shared" si="59"/>
        <v>0</v>
      </c>
      <c r="P119" s="169">
        <f>AVERAGEIFS('WEEKLY DATA'!P$11:P$14576,'WEEKLY DATA'!$A$11:$A$14576,'MONTHLY DATA'!$A119,'WEEKLY DATA'!$B$11:$B$14576,'MONTHLY DATA'!$B119)</f>
        <v>407.5</v>
      </c>
      <c r="Q119" s="78">
        <f>AVERAGEIFS('WEEKLY DATA'!Q$11:Q$14576,'WEEKLY DATA'!$A$11:$A$14576,'MONTHLY DATA'!$A119,'WEEKLY DATA'!$B$11:$B$14576,'MONTHLY DATA'!$B119)</f>
        <v>417.5</v>
      </c>
      <c r="R119" s="78">
        <f>AVERAGEIFS('WEEKLY DATA'!R$11:R$14576,'WEEKLY DATA'!$A$11:$A$14576,'MONTHLY DATA'!$A119,'WEEKLY DATA'!$B$11:$B$14576,'MONTHLY DATA'!$B119)</f>
        <v>412.5</v>
      </c>
      <c r="S119" s="154">
        <f t="shared" si="60"/>
        <v>1.5174506828528056E-3</v>
      </c>
      <c r="T119" s="169">
        <f>AVERAGEIFS('WEEKLY DATA'!T$11:T$14576,'WEEKLY DATA'!$A$11:$A$14576,'MONTHLY DATA'!$A119,'WEEKLY DATA'!$B$11:$B$14576,'MONTHLY DATA'!$B119)</f>
        <v>451.25</v>
      </c>
      <c r="U119" s="78">
        <f>AVERAGEIFS('WEEKLY DATA'!U$11:U$14576,'WEEKLY DATA'!$A$11:$A$14576,'MONTHLY DATA'!$A119,'WEEKLY DATA'!$B$11:$B$14576,'MONTHLY DATA'!$B119)</f>
        <v>461.25</v>
      </c>
      <c r="V119" s="78">
        <f>AVERAGEIFS('WEEKLY DATA'!V$11:V$14576,'WEEKLY DATA'!$A$11:$A$14576,'MONTHLY DATA'!$A119,'WEEKLY DATA'!$B$11:$B$14576,'MONTHLY DATA'!$B119)</f>
        <v>456.25</v>
      </c>
      <c r="W119" s="154">
        <f t="shared" si="61"/>
        <v>-9.4979647218452756E-3</v>
      </c>
      <c r="X119" s="169">
        <f>AVERAGEIFS('WEEKLY DATA'!X$11:X$14576,'WEEKLY DATA'!$A$11:$A$14576,'MONTHLY DATA'!$A119,'WEEKLY DATA'!$B$11:$B$14576,'MONTHLY DATA'!$B119)</f>
        <v>422.5</v>
      </c>
      <c r="Y119" s="78">
        <f>AVERAGEIFS('WEEKLY DATA'!Y$11:Y$14576,'WEEKLY DATA'!$A$11:$A$14576,'MONTHLY DATA'!$A119,'WEEKLY DATA'!$B$11:$B$14576,'MONTHLY DATA'!$B119)</f>
        <v>432.5</v>
      </c>
      <c r="Z119" s="78">
        <f>AVERAGEIFS('WEEKLY DATA'!Z$11:Z$14576,'WEEKLY DATA'!$A$11:$A$14576,'MONTHLY DATA'!$A119,'WEEKLY DATA'!$B$11:$B$14576,'MONTHLY DATA'!$B119)</f>
        <v>427.5</v>
      </c>
      <c r="AA119" s="154">
        <f t="shared" si="62"/>
        <v>1.1834319526627279E-2</v>
      </c>
      <c r="AB119" s="169">
        <f>AVERAGEIFS('WEEKLY DATA'!AB$11:AB$14576,'WEEKLY DATA'!$A$11:$A$14576,'MONTHLY DATA'!$A119,'WEEKLY DATA'!$B$11:$B$14576,'MONTHLY DATA'!$B119)</f>
        <v>585</v>
      </c>
      <c r="AC119" s="78">
        <f>AVERAGEIFS('WEEKLY DATA'!AC$11:AC$14576,'WEEKLY DATA'!$A$11:$A$14576,'MONTHLY DATA'!$A119,'WEEKLY DATA'!$B$11:$B$14576,'MONTHLY DATA'!$B119)</f>
        <v>595</v>
      </c>
      <c r="AD119" s="78">
        <f>AVERAGEIFS('WEEKLY DATA'!AD$11:AD$14576,'WEEKLY DATA'!$A$11:$A$14576,'MONTHLY DATA'!$A119,'WEEKLY DATA'!$B$11:$B$14576,'MONTHLY DATA'!$B119)</f>
        <v>590</v>
      </c>
      <c r="AE119" s="154">
        <f t="shared" si="63"/>
        <v>0</v>
      </c>
      <c r="AF119" s="169">
        <f>AVERAGEIFS('WEEKLY DATA'!AF$11:AF$14576,'WEEKLY DATA'!$A$11:$A$14576,'MONTHLY DATA'!$A119,'WEEKLY DATA'!$B$11:$B$14576,'MONTHLY DATA'!$B119)</f>
        <v>392.5</v>
      </c>
      <c r="AG119" s="78">
        <f>AVERAGEIFS('WEEKLY DATA'!AG$11:AG$14576,'WEEKLY DATA'!$A$11:$A$14576,'MONTHLY DATA'!$A119,'WEEKLY DATA'!$B$11:$B$14576,'MONTHLY DATA'!$B119)</f>
        <v>402.5</v>
      </c>
      <c r="AH119" s="78">
        <f>AVERAGEIFS('WEEKLY DATA'!AH$11:AH$14576,'WEEKLY DATA'!$A$11:$A$14576,'MONTHLY DATA'!$A119,'WEEKLY DATA'!$B$11:$B$14576,'MONTHLY DATA'!$B119)</f>
        <v>397.5</v>
      </c>
      <c r="AI119" s="154">
        <f t="shared" si="64"/>
        <v>1.5748031496063408E-3</v>
      </c>
      <c r="AJ119" s="169">
        <f>AVERAGEIFS('WEEKLY DATA'!AJ$11:AJ$14576,'WEEKLY DATA'!$A$11:$A$14576,'MONTHLY DATA'!$A119,'WEEKLY DATA'!$B$11:$B$14576,'MONTHLY DATA'!$B119)</f>
        <v>438.75</v>
      </c>
      <c r="AK119" s="78">
        <f>AVERAGEIFS('WEEKLY DATA'!AK$11:AK$14576,'WEEKLY DATA'!$A$11:$A$14576,'MONTHLY DATA'!$A119,'WEEKLY DATA'!$B$11:$B$14576,'MONTHLY DATA'!$B119)</f>
        <v>448.75</v>
      </c>
      <c r="AL119" s="78">
        <f>AVERAGEIFS('WEEKLY DATA'!AL$11:AL$14576,'WEEKLY DATA'!$A$11:$A$14576,'MONTHLY DATA'!$A119,'WEEKLY DATA'!$B$11:$B$14576,'MONTHLY DATA'!$B119)</f>
        <v>443.75</v>
      </c>
      <c r="AM119" s="154">
        <f t="shared" si="65"/>
        <v>-6.9930069930069783E-3</v>
      </c>
      <c r="AN119" s="169">
        <f>AVERAGEIFS('WEEKLY DATA'!AN$11:AN$14576,'WEEKLY DATA'!$A$11:$A$14576,'MONTHLY DATA'!$A119,'WEEKLY DATA'!$B$11:$B$14576,'MONTHLY DATA'!$B119)</f>
        <v>420</v>
      </c>
      <c r="AO119" s="78">
        <f>AVERAGEIFS('WEEKLY DATA'!AO$11:AO$14576,'WEEKLY DATA'!$A$11:$A$14576,'MONTHLY DATA'!$A119,'WEEKLY DATA'!$B$11:$B$14576,'MONTHLY DATA'!$B119)</f>
        <v>430</v>
      </c>
      <c r="AP119" s="78">
        <f>AVERAGEIFS('WEEKLY DATA'!AP$11:AP$14576,'WEEKLY DATA'!$A$11:$A$14576,'MONTHLY DATA'!$A119,'WEEKLY DATA'!$B$11:$B$14576,'MONTHLY DATA'!$B119)</f>
        <v>425</v>
      </c>
      <c r="AQ119" s="154">
        <f t="shared" si="66"/>
        <v>1.4925373134328401E-2</v>
      </c>
      <c r="AR119" s="169">
        <f>AVERAGEIFS('WEEKLY DATA'!AR$11:AR$14576,'WEEKLY DATA'!$A$11:$A$14576,'MONTHLY DATA'!$A119,'WEEKLY DATA'!$B$11:$B$14576,'MONTHLY DATA'!$B119)</f>
        <v>585</v>
      </c>
      <c r="AS119" s="78">
        <f>AVERAGEIFS('WEEKLY DATA'!AS$11:AS$14576,'WEEKLY DATA'!$A$11:$A$14576,'MONTHLY DATA'!$A119,'WEEKLY DATA'!$B$11:$B$14576,'MONTHLY DATA'!$B119)</f>
        <v>595</v>
      </c>
      <c r="AT119" s="78">
        <f>AVERAGEIFS('WEEKLY DATA'!AT$11:AT$14576,'WEEKLY DATA'!$A$11:$A$14576,'MONTHLY DATA'!$A119,'WEEKLY DATA'!$B$11:$B$14576,'MONTHLY DATA'!$B119)</f>
        <v>590</v>
      </c>
      <c r="AU119" s="154">
        <f t="shared" si="67"/>
        <v>0</v>
      </c>
      <c r="AV119" s="169">
        <f>AVERAGEIFS('WEEKLY DATA'!AV$11:AV$14576,'WEEKLY DATA'!$A$11:$A$14576,'MONTHLY DATA'!$A119,'WEEKLY DATA'!$B$11:$B$14576,'MONTHLY DATA'!$B119)</f>
        <v>402.5</v>
      </c>
      <c r="AW119" s="78">
        <f>AVERAGEIFS('WEEKLY DATA'!AW$11:AW$14576,'WEEKLY DATA'!$A$11:$A$14576,'MONTHLY DATA'!$A119,'WEEKLY DATA'!$B$11:$B$14576,'MONTHLY DATA'!$B119)</f>
        <v>412.5</v>
      </c>
      <c r="AX119" s="78">
        <f>AVERAGEIFS('WEEKLY DATA'!AX$11:AX$14576,'WEEKLY DATA'!$A$11:$A$14576,'MONTHLY DATA'!$A119,'WEEKLY DATA'!$B$11:$B$14576,'MONTHLY DATA'!$B119)</f>
        <v>407.5</v>
      </c>
      <c r="AY119" s="154">
        <f t="shared" si="68"/>
        <v>1.3996889580093264E-2</v>
      </c>
      <c r="AZ119" s="169">
        <f>AVERAGEIFS('WEEKLY DATA'!AZ$11:AZ$14576,'WEEKLY DATA'!$A$11:$A$14576,'MONTHLY DATA'!$A119,'WEEKLY DATA'!$B$11:$B$14576,'MONTHLY DATA'!$B119)</f>
        <v>373.75</v>
      </c>
      <c r="BA119" s="78">
        <f>AVERAGEIFS('WEEKLY DATA'!BA$11:BA$14576,'WEEKLY DATA'!$A$11:$A$14576,'MONTHLY DATA'!$A119,'WEEKLY DATA'!$B$11:$B$14576,'MONTHLY DATA'!$B119)</f>
        <v>383.75</v>
      </c>
      <c r="BB119" s="78">
        <f>AVERAGEIFS('WEEKLY DATA'!BB$11:BB$14576,'WEEKLY DATA'!$A$11:$A$14576,'MONTHLY DATA'!$A119,'WEEKLY DATA'!$B$11:$B$14576,'MONTHLY DATA'!$B119)</f>
        <v>378.75</v>
      </c>
      <c r="BC119" s="154">
        <f t="shared" si="69"/>
        <v>-8.1833060556464332E-3</v>
      </c>
      <c r="BD119" s="169">
        <f>AVERAGEIFS('WEEKLY DATA'!BD$11:BD$14576,'WEEKLY DATA'!$A$11:$A$14576,'MONTHLY DATA'!$A119,'WEEKLY DATA'!$B$11:$B$14576,'MONTHLY DATA'!$B119)</f>
        <v>355</v>
      </c>
      <c r="BE119" s="78">
        <f>AVERAGEIFS('WEEKLY DATA'!BE$11:BE$14576,'WEEKLY DATA'!$A$11:$A$14576,'MONTHLY DATA'!$A119,'WEEKLY DATA'!$B$11:$B$14576,'MONTHLY DATA'!$B119)</f>
        <v>365</v>
      </c>
      <c r="BF119" s="78">
        <f>AVERAGEIFS('WEEKLY DATA'!BF$11:BF$14576,'WEEKLY DATA'!$A$11:$A$14576,'MONTHLY DATA'!$A119,'WEEKLY DATA'!$B$11:$B$14576,'MONTHLY DATA'!$B119)</f>
        <v>360</v>
      </c>
      <c r="BG119" s="154">
        <f t="shared" si="70"/>
        <v>1.7667844522968101E-2</v>
      </c>
      <c r="BH119" s="169">
        <f>AVERAGEIFS('WEEKLY DATA'!BH$11:BH$14576,'WEEKLY DATA'!$A$11:$A$14576,'MONTHLY DATA'!$A119,'WEEKLY DATA'!$B$11:$B$14576,'MONTHLY DATA'!$B119)</f>
        <v>475</v>
      </c>
      <c r="BI119" s="78">
        <f>AVERAGEIFS('WEEKLY DATA'!BI$11:BI$14576,'WEEKLY DATA'!$A$11:$A$14576,'MONTHLY DATA'!$A119,'WEEKLY DATA'!$B$11:$B$14576,'MONTHLY DATA'!$B119)</f>
        <v>485</v>
      </c>
      <c r="BJ119" s="78">
        <f>AVERAGEIFS('WEEKLY DATA'!BJ$11:BJ$14576,'WEEKLY DATA'!$A$11:$A$14576,'MONTHLY DATA'!$A119,'WEEKLY DATA'!$B$11:$B$14576,'MONTHLY DATA'!$B119)</f>
        <v>480</v>
      </c>
      <c r="BK119" s="154">
        <f t="shared" si="71"/>
        <v>0</v>
      </c>
      <c r="BL119" s="169">
        <f>AVERAGEIFS('WEEKLY DATA'!BL$11:BL$14576,'WEEKLY DATA'!$A$11:$A$14576,'MONTHLY DATA'!$A119,'WEEKLY DATA'!$B$11:$B$14576,'MONTHLY DATA'!$B119)</f>
        <v>387.5</v>
      </c>
      <c r="BM119" s="78">
        <f>AVERAGEIFS('WEEKLY DATA'!BM$11:BM$14576,'WEEKLY DATA'!$A$11:$A$14576,'MONTHLY DATA'!$A119,'WEEKLY DATA'!$B$11:$B$14576,'MONTHLY DATA'!$B119)</f>
        <v>397.5</v>
      </c>
      <c r="BN119" s="78">
        <f>AVERAGEIFS('WEEKLY DATA'!BN$11:BN$14576,'WEEKLY DATA'!$A$11:$A$14576,'MONTHLY DATA'!$A119,'WEEKLY DATA'!$B$11:$B$14576,'MONTHLY DATA'!$B119)</f>
        <v>392.5</v>
      </c>
      <c r="BO119" s="154">
        <f t="shared" si="72"/>
        <v>1.4539579967689731E-2</v>
      </c>
      <c r="BP119" s="78">
        <f>AVERAGEIFS('WEEKLY DATA'!BP$11:BP$14576,'WEEKLY DATA'!$A$11:$A$14576,'MONTHLY DATA'!$A119,'WEEKLY DATA'!$B$11:$B$14576,'MONTHLY DATA'!$B119)</f>
        <v>463.75</v>
      </c>
      <c r="BQ119" s="78">
        <f>AVERAGEIFS('WEEKLY DATA'!BQ$11:BQ$14576,'WEEKLY DATA'!$A$11:$A$14576,'MONTHLY DATA'!$A119,'WEEKLY DATA'!$B$11:$B$14576,'MONTHLY DATA'!$B119)</f>
        <v>473.75</v>
      </c>
      <c r="BR119" s="78">
        <f>AVERAGEIFS('WEEKLY DATA'!BR$11:BR$14576,'WEEKLY DATA'!$A$11:$A$14576,'MONTHLY DATA'!$A119,'WEEKLY DATA'!$B$11:$B$14576,'MONTHLY DATA'!$B119)</f>
        <v>468.75</v>
      </c>
      <c r="BS119" s="154">
        <f t="shared" si="73"/>
        <v>-1.5748031496062964E-2</v>
      </c>
      <c r="BT119" s="78">
        <f>AVERAGEIFS('WEEKLY DATA'!BT$11:BT$14576,'WEEKLY DATA'!$A$11:$A$14576,'MONTHLY DATA'!$A119,'WEEKLY DATA'!$B$11:$B$14576,'MONTHLY DATA'!$B119)</f>
        <v>477.5</v>
      </c>
      <c r="BU119" s="78">
        <f>AVERAGEIFS('WEEKLY DATA'!BU$11:BU$14576,'WEEKLY DATA'!$A$11:$A$14576,'MONTHLY DATA'!$A119,'WEEKLY DATA'!$B$11:$B$14576,'MONTHLY DATA'!$B119)</f>
        <v>487.5</v>
      </c>
      <c r="BV119" s="78">
        <f>AVERAGEIFS('WEEKLY DATA'!BV$11:BV$14576,'WEEKLY DATA'!$A$11:$A$14576,'MONTHLY DATA'!$A119,'WEEKLY DATA'!$B$11:$B$14576,'MONTHLY DATA'!$B119)</f>
        <v>482.5</v>
      </c>
      <c r="BW119" s="154">
        <f t="shared" si="74"/>
        <v>5.2083333333332593E-3</v>
      </c>
      <c r="BX119" s="78">
        <f>AVERAGEIFS('WEEKLY DATA'!BX$11:BX$14576,'WEEKLY DATA'!$A$11:$A$14576,'MONTHLY DATA'!$A119,'WEEKLY DATA'!$B$11:$B$14576,'MONTHLY DATA'!$B119)</f>
        <v>530</v>
      </c>
      <c r="BY119" s="78">
        <f>AVERAGEIFS('WEEKLY DATA'!BY$11:BY$14576,'WEEKLY DATA'!$A$11:$A$14576,'MONTHLY DATA'!$A119,'WEEKLY DATA'!$B$11:$B$14576,'MONTHLY DATA'!$B119)</f>
        <v>540</v>
      </c>
      <c r="BZ119" s="78">
        <f>AVERAGEIFS('WEEKLY DATA'!BZ$11:BZ$14576,'WEEKLY DATA'!$A$11:$A$14576,'MONTHLY DATA'!$A119,'WEEKLY DATA'!$B$11:$B$14576,'MONTHLY DATA'!$B119)</f>
        <v>535</v>
      </c>
      <c r="CA119" s="154">
        <f t="shared" si="75"/>
        <v>0</v>
      </c>
      <c r="CB119" s="78">
        <f>AVERAGEIFS('WEEKLY DATA'!CB$11:CB$14576,'WEEKLY DATA'!$A$11:$A$14576,'MONTHLY DATA'!$A119,'WEEKLY DATA'!$B$11:$B$14576,'MONTHLY DATA'!$B119)</f>
        <v>507.5</v>
      </c>
      <c r="CC119" s="78">
        <f>AVERAGEIFS('WEEKLY DATA'!CC$11:CC$14576,'WEEKLY DATA'!$A$11:$A$14576,'MONTHLY DATA'!$A119,'WEEKLY DATA'!$B$11:$B$14576,'MONTHLY DATA'!$B119)</f>
        <v>517.5</v>
      </c>
      <c r="CD119" s="78">
        <f>AVERAGEIFS('WEEKLY DATA'!CD$11:CD$14576,'WEEKLY DATA'!$A$11:$A$14576,'MONTHLY DATA'!$A119,'WEEKLY DATA'!$B$11:$B$14576,'MONTHLY DATA'!$B119)</f>
        <v>512.5</v>
      </c>
      <c r="CE119" s="154">
        <f t="shared" si="76"/>
        <v>-4.8543689320388328E-3</v>
      </c>
      <c r="CF119" s="78">
        <f>AVERAGEIFS('WEEKLY DATA'!CF$11:CF$14576,'WEEKLY DATA'!$A$11:$A$14576,'MONTHLY DATA'!$A119,'WEEKLY DATA'!$B$11:$B$14576,'MONTHLY DATA'!$B119)</f>
        <v>413.75</v>
      </c>
      <c r="CG119" s="78">
        <f>AVERAGEIFS('WEEKLY DATA'!CG$11:CG$14576,'WEEKLY DATA'!$A$11:$A$14576,'MONTHLY DATA'!$A119,'WEEKLY DATA'!$B$11:$B$14576,'MONTHLY DATA'!$B119)</f>
        <v>423.75</v>
      </c>
      <c r="CH119" s="78">
        <f>AVERAGEIFS('WEEKLY DATA'!CH$11:CH$14576,'WEEKLY DATA'!$A$11:$A$14576,'MONTHLY DATA'!$A119,'WEEKLY DATA'!$B$11:$B$14576,'MONTHLY DATA'!$B119)</f>
        <v>418.75</v>
      </c>
      <c r="CI119" s="154">
        <f t="shared" si="77"/>
        <v>-1.7595307917888547E-2</v>
      </c>
      <c r="CJ119" s="78">
        <f>AVERAGEIFS('WEEKLY DATA'!CJ$11:CJ$14576,'WEEKLY DATA'!$A$11:$A$14576,'MONTHLY DATA'!$A119,'WEEKLY DATA'!$B$11:$B$14576,'MONTHLY DATA'!$B119)</f>
        <v>427.5</v>
      </c>
      <c r="CK119" s="78">
        <f>AVERAGEIFS('WEEKLY DATA'!CK$11:CK$14576,'WEEKLY DATA'!$A$11:$A$14576,'MONTHLY DATA'!$A119,'WEEKLY DATA'!$B$11:$B$14576,'MONTHLY DATA'!$B119)</f>
        <v>437.5</v>
      </c>
      <c r="CL119" s="78">
        <f>AVERAGEIFS('WEEKLY DATA'!CL$11:CL$14576,'WEEKLY DATA'!$A$11:$A$14576,'MONTHLY DATA'!$A119,'WEEKLY DATA'!$B$11:$B$14576,'MONTHLY DATA'!$B119)</f>
        <v>432.5</v>
      </c>
      <c r="CM119" s="154">
        <f t="shared" si="78"/>
        <v>8.7463556851312685E-3</v>
      </c>
      <c r="CN119" s="78">
        <f>AVERAGEIFS('WEEKLY DATA'!CN$11:CN$14576,'WEEKLY DATA'!$A$11:$A$14576,'MONTHLY DATA'!$A119,'WEEKLY DATA'!$B$11:$B$14576,'MONTHLY DATA'!$B119)</f>
        <v>480</v>
      </c>
      <c r="CO119" s="78">
        <f>AVERAGEIFS('WEEKLY DATA'!CO$11:CO$14576,'WEEKLY DATA'!$A$11:$A$14576,'MONTHLY DATA'!$A119,'WEEKLY DATA'!$B$11:$B$14576,'MONTHLY DATA'!$B119)</f>
        <v>490</v>
      </c>
      <c r="CP119" s="78">
        <f>AVERAGEIFS('WEEKLY DATA'!CP$11:CP$14576,'WEEKLY DATA'!$A$11:$A$14576,'MONTHLY DATA'!$A119,'WEEKLY DATA'!$B$11:$B$14576,'MONTHLY DATA'!$B119)</f>
        <v>485</v>
      </c>
      <c r="CQ119" s="154">
        <f t="shared" si="79"/>
        <v>0</v>
      </c>
      <c r="CR119" s="78">
        <f>AVERAGEIFS('WEEKLY DATA'!CR$11:CR$14576,'WEEKLY DATA'!$A$11:$A$14576,'MONTHLY DATA'!$A119,'WEEKLY DATA'!$B$11:$B$14576,'MONTHLY DATA'!$B119)</f>
        <v>477.5</v>
      </c>
      <c r="CS119" s="78">
        <f>AVERAGEIFS('WEEKLY DATA'!CS$11:CS$14576,'WEEKLY DATA'!$A$11:$A$14576,'MONTHLY DATA'!$A119,'WEEKLY DATA'!$B$11:$B$14576,'MONTHLY DATA'!$B119)</f>
        <v>487.5</v>
      </c>
      <c r="CT119" s="78">
        <f>AVERAGEIFS('WEEKLY DATA'!CT$11:CT$14576,'WEEKLY DATA'!$A$11:$A$14576,'MONTHLY DATA'!$A119,'WEEKLY DATA'!$B$11:$B$14576,'MONTHLY DATA'!$B119)</f>
        <v>482.5</v>
      </c>
      <c r="CU119" s="154">
        <f t="shared" si="80"/>
        <v>-5.1546391752577136E-3</v>
      </c>
      <c r="CV119" s="169">
        <f>AVERAGEIFS('WEEKLY DATA'!CV$11:CV$14576,'WEEKLY DATA'!$A$11:$A$14576,'MONTHLY DATA'!$A119,'WEEKLY DATA'!$B$11:$B$14576,'MONTHLY DATA'!$B119)</f>
        <v>458.75</v>
      </c>
      <c r="CW119" s="78">
        <f>AVERAGEIFS('WEEKLY DATA'!CW$11:CW$14576,'WEEKLY DATA'!$A$11:$A$14576,'MONTHLY DATA'!$A119,'WEEKLY DATA'!$B$11:$B$14576,'MONTHLY DATA'!$B119)</f>
        <v>468.75</v>
      </c>
      <c r="CX119" s="78">
        <f>AVERAGEIFS('WEEKLY DATA'!CX$11:CX$14576,'WEEKLY DATA'!$A$11:$A$14576,'MONTHLY DATA'!$A119,'WEEKLY DATA'!$B$11:$B$14576,'MONTHLY DATA'!$B119)</f>
        <v>463.75</v>
      </c>
      <c r="CY119" s="154">
        <f t="shared" si="81"/>
        <v>0</v>
      </c>
      <c r="CZ119" s="169">
        <f>AVERAGEIFS('WEEKLY DATA'!CZ$11:CZ$14576,'WEEKLY DATA'!$A$11:$A$14576,'MONTHLY DATA'!$A119,'WEEKLY DATA'!$B$11:$B$14576,'MONTHLY DATA'!$B119)</f>
        <v>443.75</v>
      </c>
      <c r="DA119" s="78">
        <f>AVERAGEIFS('WEEKLY DATA'!DA$11:DA$14576,'WEEKLY DATA'!$A$11:$A$14576,'MONTHLY DATA'!$A119,'WEEKLY DATA'!$B$11:$B$14576,'MONTHLY DATA'!$B119)</f>
        <v>453.75</v>
      </c>
      <c r="DB119" s="78">
        <f>AVERAGEIFS('WEEKLY DATA'!DB$11:DB$14576,'WEEKLY DATA'!$A$11:$A$14576,'MONTHLY DATA'!$A119,'WEEKLY DATA'!$B$11:$B$14576,'MONTHLY DATA'!$B119)</f>
        <v>448.75</v>
      </c>
      <c r="DC119" s="154">
        <f t="shared" si="82"/>
        <v>-1.2379642365887178E-2</v>
      </c>
      <c r="DD119" s="78">
        <f>AVERAGEIFS('WEEKLY DATA'!DD$11:DD$14576,'WEEKLY DATA'!$A$11:$A$14576,'MONTHLY DATA'!$A119,'WEEKLY DATA'!$B$11:$B$14576,'MONTHLY DATA'!$B119)</f>
        <v>520</v>
      </c>
      <c r="DE119" s="78">
        <f>AVERAGEIFS('WEEKLY DATA'!DE$11:DE$14576,'WEEKLY DATA'!$A$11:$A$14576,'MONTHLY DATA'!$A119,'WEEKLY DATA'!$B$11:$B$14576,'MONTHLY DATA'!$B119)</f>
        <v>530</v>
      </c>
      <c r="DF119" s="78">
        <f>AVERAGEIFS('WEEKLY DATA'!DF$11:DF$14576,'WEEKLY DATA'!$A$11:$A$14576,'MONTHLY DATA'!$A119,'WEEKLY DATA'!$B$11:$B$14576,'MONTHLY DATA'!$B119)</f>
        <v>506.25</v>
      </c>
      <c r="DG119" s="154">
        <f t="shared" si="83"/>
        <v>-3.5714285714285698E-2</v>
      </c>
      <c r="DH119" s="78">
        <f>AVERAGEIFS('WEEKLY DATA'!DH$11:DH$14576,'WEEKLY DATA'!$A$11:$A$14576,'MONTHLY DATA'!$A119,'WEEKLY DATA'!$B$11:$B$14576,'MONTHLY DATA'!$B119)</f>
        <v>502.5</v>
      </c>
      <c r="DI119" s="78">
        <f>AVERAGEIFS('WEEKLY DATA'!DI$11:DI$14576,'WEEKLY DATA'!$A$11:$A$14576,'MONTHLY DATA'!$A119,'WEEKLY DATA'!$B$11:$B$14576,'MONTHLY DATA'!$B119)</f>
        <v>512.5</v>
      </c>
      <c r="DJ119" s="78">
        <f>AVERAGEIFS('WEEKLY DATA'!DJ$11:DJ$14576,'WEEKLY DATA'!$A$11:$A$14576,'MONTHLY DATA'!$A119,'WEEKLY DATA'!$B$11:$B$14576,'MONTHLY DATA'!$B119)</f>
        <v>507.5</v>
      </c>
      <c r="DK119" s="154">
        <f t="shared" si="84"/>
        <v>-4.9019607843137081E-3</v>
      </c>
      <c r="DL119" s="169">
        <f>AVERAGEIFS('WEEKLY DATA'!DL$11:DL$14576,'WEEKLY DATA'!$A$11:$A$14576,'MONTHLY DATA'!$A119,'WEEKLY DATA'!$B$11:$B$14576,'MONTHLY DATA'!$B119)</f>
        <v>405</v>
      </c>
      <c r="DM119" s="78">
        <f>AVERAGEIFS('WEEKLY DATA'!DM$11:DM$14576,'WEEKLY DATA'!$A$11:$A$14576,'MONTHLY DATA'!$A119,'WEEKLY DATA'!$B$11:$B$14576,'MONTHLY DATA'!$B119)</f>
        <v>415</v>
      </c>
      <c r="DN119" s="78">
        <f>AVERAGEIFS('WEEKLY DATA'!DN$11:DN$14576,'WEEKLY DATA'!$A$11:$A$14576,'MONTHLY DATA'!$A119,'WEEKLY DATA'!$B$11:$B$14576,'MONTHLY DATA'!$B119)</f>
        <v>410</v>
      </c>
      <c r="DO119" s="154">
        <f t="shared" si="85"/>
        <v>-2.9585798816568087E-2</v>
      </c>
      <c r="DP119" s="78">
        <f>AVERAGEIFS('WEEKLY DATA'!DP$11:DP$14576,'WEEKLY DATA'!$A$11:$A$14576,'MONTHLY DATA'!$A119,'WEEKLY DATA'!$B$11:$B$14576,'MONTHLY DATA'!$B119)</f>
        <v>373.75</v>
      </c>
      <c r="DQ119" s="78">
        <f>AVERAGEIFS('WEEKLY DATA'!DQ$11:DQ$14576,'WEEKLY DATA'!$A$11:$A$14576,'MONTHLY DATA'!$A119,'WEEKLY DATA'!$B$11:$B$14576,'MONTHLY DATA'!$B119)</f>
        <v>383.75</v>
      </c>
      <c r="DR119" s="78">
        <f>AVERAGEIFS('WEEKLY DATA'!DR$11:DR$14576,'WEEKLY DATA'!$A$11:$A$14576,'MONTHLY DATA'!$A119,'WEEKLY DATA'!$B$11:$B$14576,'MONTHLY DATA'!$B119)</f>
        <v>396.25</v>
      </c>
      <c r="DS119" s="154">
        <f t="shared" si="86"/>
        <v>2.0933977455716679E-2</v>
      </c>
      <c r="DT119" s="78">
        <f>AVERAGEIFS('WEEKLY DATA'!DT$11:DT$14576,'WEEKLY DATA'!$A$11:$A$14576,'MONTHLY DATA'!$A119,'WEEKLY DATA'!$B$11:$B$14576,'MONTHLY DATA'!$B119)</f>
        <v>530</v>
      </c>
      <c r="DU119" s="78">
        <f>AVERAGEIFS('WEEKLY DATA'!DU$11:DU$14576,'WEEKLY DATA'!$A$11:$A$14576,'MONTHLY DATA'!$A119,'WEEKLY DATA'!$B$11:$B$14576,'MONTHLY DATA'!$B119)</f>
        <v>540</v>
      </c>
      <c r="DV119" s="78">
        <f>AVERAGEIFS('WEEKLY DATA'!DV$11:DV$14576,'WEEKLY DATA'!$A$11:$A$14576,'MONTHLY DATA'!$A119,'WEEKLY DATA'!$B$11:$B$14576,'MONTHLY DATA'!$B119)</f>
        <v>496.25</v>
      </c>
      <c r="DW119" s="154">
        <f t="shared" si="87"/>
        <v>-7.2429906542056055E-2</v>
      </c>
      <c r="DX119" s="78">
        <f>AVERAGEIFS('WEEKLY DATA'!DX$11:DX$14576,'WEEKLY DATA'!$A$11:$A$14576,'MONTHLY DATA'!$A119,'WEEKLY DATA'!$B$11:$B$14576,'MONTHLY DATA'!$B119)</f>
        <v>512.5</v>
      </c>
      <c r="DY119" s="78">
        <f>AVERAGEIFS('WEEKLY DATA'!DY$11:DY$14576,'WEEKLY DATA'!$A$11:$A$14576,'MONTHLY DATA'!$A119,'WEEKLY DATA'!$B$11:$B$14576,'MONTHLY DATA'!$B119)</f>
        <v>522.5</v>
      </c>
      <c r="DZ119" s="78">
        <f>AVERAGEIFS('WEEKLY DATA'!DZ$11:DZ$14576,'WEEKLY DATA'!$A$11:$A$14576,'MONTHLY DATA'!$A119,'WEEKLY DATA'!$B$11:$B$14576,'MONTHLY DATA'!$B119)</f>
        <v>517.5</v>
      </c>
      <c r="EA119" s="154">
        <f t="shared" si="88"/>
        <v>-4.8076923076922906E-3</v>
      </c>
      <c r="EB119" s="78">
        <f>AVERAGEIFS('WEEKLY DATA'!EB$11:EB$14576,'WEEKLY DATA'!$A$11:$A$14576,'MONTHLY DATA'!$A119,'WEEKLY DATA'!$B$11:$B$14576,'MONTHLY DATA'!$B119)</f>
        <v>386.25</v>
      </c>
      <c r="EC119" s="78">
        <f>AVERAGEIFS('WEEKLY DATA'!EC$11:EC$14576,'WEEKLY DATA'!$A$11:$A$14576,'MONTHLY DATA'!$A119,'WEEKLY DATA'!$B$11:$B$14576,'MONTHLY DATA'!$B119)</f>
        <v>396.25</v>
      </c>
      <c r="ED119" s="78">
        <f>AVERAGEIFS('WEEKLY DATA'!ED$11:ED$14576,'WEEKLY DATA'!$A$11:$A$14576,'MONTHLY DATA'!$A119,'WEEKLY DATA'!$B$11:$B$14576,'MONTHLY DATA'!$B119)</f>
        <v>391.25</v>
      </c>
      <c r="EE119" s="154">
        <f t="shared" si="89"/>
        <v>8.0515297906602612E-3</v>
      </c>
      <c r="EF119" s="169">
        <f>AVERAGEIFS('WEEKLY DATA'!EF$11:EF$14576,'WEEKLY DATA'!$A$11:$A$14576,'MONTHLY DATA'!$A119,'WEEKLY DATA'!$B$11:$B$14576,'MONTHLY DATA'!$B119)</f>
        <v>341.25</v>
      </c>
      <c r="EG119" s="78">
        <f>AVERAGEIFS('WEEKLY DATA'!EG$11:EG$14576,'WEEKLY DATA'!$A$11:$A$14576,'MONTHLY DATA'!$A119,'WEEKLY DATA'!$B$11:$B$14576,'MONTHLY DATA'!$B119)</f>
        <v>351.25</v>
      </c>
      <c r="EH119" s="78">
        <f>AVERAGEIFS('WEEKLY DATA'!EH$11:EH$14576,'WEEKLY DATA'!$A$11:$A$14576,'MONTHLY DATA'!$A119,'WEEKLY DATA'!$B$11:$B$14576,'MONTHLY DATA'!$B119)</f>
        <v>346.25</v>
      </c>
      <c r="EI119" s="154">
        <f t="shared" si="90"/>
        <v>-1.4234875444839812E-2</v>
      </c>
      <c r="EJ119" s="78">
        <f>AVERAGEIFS('WEEKLY DATA'!EJ$11:EJ$14576,'WEEKLY DATA'!$A$11:$A$14576,'MONTHLY DATA'!$A119,'WEEKLY DATA'!$B$11:$B$14576,'MONTHLY DATA'!$B119)</f>
        <v>540</v>
      </c>
      <c r="EK119" s="78">
        <f>AVERAGEIFS('WEEKLY DATA'!EK$11:EK$14576,'WEEKLY DATA'!$A$11:$A$14576,'MONTHLY DATA'!$A119,'WEEKLY DATA'!$B$11:$B$14576,'MONTHLY DATA'!$B119)</f>
        <v>550</v>
      </c>
      <c r="EL119" s="78">
        <f>AVERAGEIFS('WEEKLY DATA'!EL$11:EL$14576,'WEEKLY DATA'!$A$11:$A$14576,'MONTHLY DATA'!$A119,'WEEKLY DATA'!$B$11:$B$14576,'MONTHLY DATA'!$B119)</f>
        <v>545</v>
      </c>
      <c r="EM119" s="154">
        <f t="shared" si="91"/>
        <v>0</v>
      </c>
      <c r="EN119" s="78">
        <f>AVERAGEIFS('WEEKLY DATA'!EN$11:EN$14576,'WEEKLY DATA'!$A$11:$A$14576,'MONTHLY DATA'!$A119,'WEEKLY DATA'!$B$11:$B$14576,'MONTHLY DATA'!$B119)</f>
        <v>422.5</v>
      </c>
      <c r="EO119" s="78">
        <f>AVERAGEIFS('WEEKLY DATA'!EO$11:EO$14576,'WEEKLY DATA'!$A$11:$A$14576,'MONTHLY DATA'!$A119,'WEEKLY DATA'!$B$11:$B$14576,'MONTHLY DATA'!$B119)</f>
        <v>432.5</v>
      </c>
      <c r="EP119" s="78">
        <f>AVERAGEIFS('WEEKLY DATA'!EP$11:EP$14576,'WEEKLY DATA'!$A$11:$A$14576,'MONTHLY DATA'!$A119,'WEEKLY DATA'!$B$11:$B$14576,'MONTHLY DATA'!$B119)</f>
        <v>427.5</v>
      </c>
      <c r="EQ119" s="154">
        <f t="shared" si="92"/>
        <v>-5.8139534883721034E-3</v>
      </c>
      <c r="ER119" s="78">
        <f>AVERAGEIFS('WEEKLY DATA'!ER$11:ER$14576,'WEEKLY DATA'!$A$11:$A$14576,'MONTHLY DATA'!$A119,'WEEKLY DATA'!$B$11:$B$14576,'MONTHLY DATA'!$B119)</f>
        <v>361.25</v>
      </c>
      <c r="ES119" s="78">
        <f>AVERAGEIFS('WEEKLY DATA'!ES$11:ES$14576,'WEEKLY DATA'!$A$11:$A$14576,'MONTHLY DATA'!$A119,'WEEKLY DATA'!$B$11:$B$14576,'MONTHLY DATA'!$B119)</f>
        <v>371.25</v>
      </c>
      <c r="ET119" s="78">
        <f>AVERAGEIFS('WEEKLY DATA'!ET$11:ET$14576,'WEEKLY DATA'!$A$11:$A$14576,'MONTHLY DATA'!$A119,'WEEKLY DATA'!$B$11:$B$14576,'MONTHLY DATA'!$B119)</f>
        <v>366.25</v>
      </c>
      <c r="EU119" s="154">
        <f t="shared" si="93"/>
        <v>8.6058519793459354E-3</v>
      </c>
      <c r="EV119" s="78">
        <f>AVERAGEIFS('WEEKLY DATA'!EV$11:EV$14576,'WEEKLY DATA'!$A$11:$A$14576,'MONTHLY DATA'!$A119,'WEEKLY DATA'!$B$11:$B$14576,'MONTHLY DATA'!$B119)</f>
        <v>306.25</v>
      </c>
      <c r="EW119" s="78">
        <f>AVERAGEIFS('WEEKLY DATA'!EW$11:EW$14576,'WEEKLY DATA'!$A$11:$A$14576,'MONTHLY DATA'!$A119,'WEEKLY DATA'!$B$11:$B$14576,'MONTHLY DATA'!$B119)</f>
        <v>316.25</v>
      </c>
      <c r="EX119" s="78">
        <f>AVERAGEIFS('WEEKLY DATA'!EX$11:EX$14576,'WEEKLY DATA'!$A$11:$A$14576,'MONTHLY DATA'!$A119,'WEEKLY DATA'!$B$11:$B$14576,'MONTHLY DATA'!$B119)</f>
        <v>311.25</v>
      </c>
      <c r="EY119" s="154">
        <f t="shared" si="94"/>
        <v>-1.5810276679841917E-2</v>
      </c>
      <c r="EZ119" s="78">
        <f>AVERAGEIFS('WEEKLY DATA'!EZ$11:EZ$14576,'WEEKLY DATA'!$A$11:$A$14576,'MONTHLY DATA'!$A119,'WEEKLY DATA'!$B$11:$B$14576,'MONTHLY DATA'!$B119)</f>
        <v>525</v>
      </c>
      <c r="FA119" s="78">
        <f>AVERAGEIFS('WEEKLY DATA'!FA$11:FA$14576,'WEEKLY DATA'!$A$11:$A$14576,'MONTHLY DATA'!$A119,'WEEKLY DATA'!$B$11:$B$14576,'MONTHLY DATA'!$B119)</f>
        <v>535</v>
      </c>
      <c r="FB119" s="78">
        <f>AVERAGEIFS('WEEKLY DATA'!FB$11:FB$14576,'WEEKLY DATA'!$A$11:$A$14576,'MONTHLY DATA'!$A119,'WEEKLY DATA'!$B$11:$B$14576,'MONTHLY DATA'!$B119)</f>
        <v>530</v>
      </c>
      <c r="FC119" s="154">
        <f t="shared" si="95"/>
        <v>0</v>
      </c>
      <c r="FD119" s="78">
        <f>AVERAGEIFS('WEEKLY DATA'!FD$11:FD$14576,'WEEKLY DATA'!$A$11:$A$14576,'MONTHLY DATA'!$A119,'WEEKLY DATA'!$B$11:$B$14576,'MONTHLY DATA'!$B119)</f>
        <v>470</v>
      </c>
      <c r="FE119" s="78">
        <f>AVERAGEIFS('WEEKLY DATA'!FE$11:FE$14576,'WEEKLY DATA'!$A$11:$A$14576,'MONTHLY DATA'!$A119,'WEEKLY DATA'!$B$11:$B$14576,'MONTHLY DATA'!$B119)</f>
        <v>480</v>
      </c>
      <c r="FF119" s="78">
        <f>AVERAGEIFS('WEEKLY DATA'!FF$11:FF$14576,'WEEKLY DATA'!$A$11:$A$14576,'MONTHLY DATA'!$A119,'WEEKLY DATA'!$B$11:$B$14576,'MONTHLY DATA'!$B119)</f>
        <v>475</v>
      </c>
      <c r="FG119" s="154">
        <f t="shared" si="96"/>
        <v>-3.9190897597977226E-2</v>
      </c>
      <c r="FH119" s="78">
        <f>AVERAGEIFS('WEEKLY DATA'!FH$11:FH$14576,'WEEKLY DATA'!$A$11:$A$14576,'MONTHLY DATA'!$A119,'WEEKLY DATA'!$B$11:$B$14576,'MONTHLY DATA'!$B119)</f>
        <v>338.75</v>
      </c>
      <c r="FI119" s="78">
        <f>AVERAGEIFS('WEEKLY DATA'!FI$11:FI$14576,'WEEKLY DATA'!$A$11:$A$14576,'MONTHLY DATA'!$A119,'WEEKLY DATA'!$B$11:$B$14576,'MONTHLY DATA'!$B119)</f>
        <v>348.75</v>
      </c>
      <c r="FJ119" s="78">
        <f>AVERAGEIFS('WEEKLY DATA'!FJ$11:FJ$14576,'WEEKLY DATA'!$A$11:$A$14576,'MONTHLY DATA'!$A119,'WEEKLY DATA'!$B$11:$B$14576,'MONTHLY DATA'!$B119)</f>
        <v>343.75</v>
      </c>
      <c r="FK119" s="154">
        <f t="shared" si="97"/>
        <v>5.4844606946984342E-3</v>
      </c>
      <c r="FL119" s="169">
        <f>AVERAGEIFS('WEEKLY DATA'!FL$11:FL$14576,'WEEKLY DATA'!$A$11:$A$14576,'MONTHLY DATA'!$A119,'WEEKLY DATA'!$B$11:$B$14576,'MONTHLY DATA'!$B119)</f>
        <v>322.5</v>
      </c>
      <c r="FM119" s="78">
        <f>AVERAGEIFS('WEEKLY DATA'!FM$11:FM$14576,'WEEKLY DATA'!$A$11:$A$14576,'MONTHLY DATA'!$A119,'WEEKLY DATA'!$B$11:$B$14576,'MONTHLY DATA'!$B119)</f>
        <v>332.5</v>
      </c>
      <c r="FN119" s="78">
        <f>AVERAGEIFS('WEEKLY DATA'!FN$11:FN$14576,'WEEKLY DATA'!$A$11:$A$14576,'MONTHLY DATA'!$A119,'WEEKLY DATA'!$B$11:$B$14576,'MONTHLY DATA'!$B119)</f>
        <v>327.5</v>
      </c>
      <c r="FO119" s="154">
        <f t="shared" si="98"/>
        <v>7.692307692307665E-3</v>
      </c>
      <c r="FP119" s="78">
        <f>AVERAGEIFS('WEEKLY DATA'!FP$11:FP$14576,'WEEKLY DATA'!$A$11:$A$14576,'MONTHLY DATA'!$A119,'WEEKLY DATA'!$B$11:$B$14576,'MONTHLY DATA'!$B119)</f>
        <v>398.75</v>
      </c>
      <c r="FQ119" s="78">
        <f>AVERAGEIFS('WEEKLY DATA'!FQ$11:FQ$14576,'WEEKLY DATA'!$A$11:$A$14576,'MONTHLY DATA'!$A119,'WEEKLY DATA'!$B$11:$B$14576,'MONTHLY DATA'!$B119)</f>
        <v>408.75</v>
      </c>
      <c r="FR119" s="78">
        <f>AVERAGEIFS('WEEKLY DATA'!FR$11:FR$14576,'WEEKLY DATA'!$A$11:$A$14576,'MONTHLY DATA'!$A119,'WEEKLY DATA'!$B$11:$B$14576,'MONTHLY DATA'!$B119)</f>
        <v>403.75</v>
      </c>
      <c r="FS119" s="154">
        <f t="shared" si="99"/>
        <v>4.6656298600311619E-3</v>
      </c>
      <c r="FT119" s="78">
        <f>AVERAGEIFS('WEEKLY DATA'!FT$11:FT$14576,'WEEKLY DATA'!$A$11:$A$14576,'MONTHLY DATA'!$A119,'WEEKLY DATA'!$B$11:$B$14576,'MONTHLY DATA'!$B119)</f>
        <v>360</v>
      </c>
      <c r="FU119" s="78">
        <f>AVERAGEIFS('WEEKLY DATA'!FU$11:FU$14576,'WEEKLY DATA'!$A$11:$A$14576,'MONTHLY DATA'!$A119,'WEEKLY DATA'!$B$11:$B$14576,'MONTHLY DATA'!$B119)</f>
        <v>370</v>
      </c>
      <c r="FV119" s="78">
        <f>AVERAGEIFS('WEEKLY DATA'!FV$11:FV$14576,'WEEKLY DATA'!$A$11:$A$14576,'MONTHLY DATA'!$A119,'WEEKLY DATA'!$B$11:$B$14576,'MONTHLY DATA'!$B119)</f>
        <v>365</v>
      </c>
      <c r="FW119" s="154">
        <f t="shared" si="100"/>
        <v>-6.8027210884353817E-3</v>
      </c>
      <c r="FX119" s="78">
        <f>AVERAGEIFS('WEEKLY DATA'!FX$11:FX$14576,'WEEKLY DATA'!$A$11:$A$14576,'MONTHLY DATA'!$A119,'WEEKLY DATA'!$B$11:$B$14576,'MONTHLY DATA'!$B119)</f>
        <v>370</v>
      </c>
      <c r="FY119" s="78">
        <f>AVERAGEIFS('WEEKLY DATA'!FY$11:FY$14576,'WEEKLY DATA'!$A$11:$A$14576,'MONTHLY DATA'!$A119,'WEEKLY DATA'!$B$11:$B$14576,'MONTHLY DATA'!$B119)</f>
        <v>380</v>
      </c>
      <c r="FZ119" s="78">
        <f>AVERAGEIFS('WEEKLY DATA'!FZ$11:FZ$14576,'WEEKLY DATA'!$A$11:$A$14576,'MONTHLY DATA'!$A119,'WEEKLY DATA'!$B$11:$B$14576,'MONTHLY DATA'!$B119)</f>
        <v>375</v>
      </c>
      <c r="GA119" s="154">
        <f t="shared" si="101"/>
        <v>-4.3062200956937802E-2</v>
      </c>
      <c r="GB119" s="78">
        <f>AVERAGEIFS('WEEKLY DATA'!GB$11:GB$14576,'WEEKLY DATA'!$A$11:$A$14576,'MONTHLY DATA'!$A119,'WEEKLY DATA'!$B$11:$B$14576,'MONTHLY DATA'!$B119)</f>
        <v>481.25</v>
      </c>
      <c r="GC119" s="78">
        <f>AVERAGEIFS('WEEKLY DATA'!GC$11:GC$14576,'WEEKLY DATA'!$A$11:$A$14576,'MONTHLY DATA'!$A119,'WEEKLY DATA'!$B$11:$B$14576,'MONTHLY DATA'!$B119)</f>
        <v>491.25</v>
      </c>
      <c r="GD119" s="78">
        <f>AVERAGEIFS('WEEKLY DATA'!GD$11:GD$14576,'WEEKLY DATA'!$A$11:$A$14576,'MONTHLY DATA'!$A119,'WEEKLY DATA'!$B$11:$B$14576,'MONTHLY DATA'!$B119)</f>
        <v>486.25</v>
      </c>
      <c r="GE119" s="154">
        <f t="shared" si="102"/>
        <v>0</v>
      </c>
      <c r="GF119" s="169">
        <f>AVERAGEIFS('WEEKLY DATA'!GF$11:GF$14576,'WEEKLY DATA'!$A$11:$A$14576,'MONTHLY DATA'!$A119,'WEEKLY DATA'!$B$11:$B$14576,'MONTHLY DATA'!$B119)</f>
        <v>472.5</v>
      </c>
      <c r="GG119" s="78">
        <f>AVERAGEIFS('WEEKLY DATA'!GG$11:GG$14576,'WEEKLY DATA'!$A$11:$A$14576,'MONTHLY DATA'!$A119,'WEEKLY DATA'!$B$11:$B$14576,'MONTHLY DATA'!$B119)</f>
        <v>482.5</v>
      </c>
      <c r="GH119" s="78">
        <f>AVERAGEIFS('WEEKLY DATA'!GH$11:GH$14576,'WEEKLY DATA'!$A$11:$A$14576,'MONTHLY DATA'!$A119,'WEEKLY DATA'!$B$11:$B$14576,'MONTHLY DATA'!$B119)</f>
        <v>470</v>
      </c>
      <c r="GI119" s="154">
        <f t="shared" si="103"/>
        <v>-1.9556714471968717E-2</v>
      </c>
      <c r="GJ119" s="78">
        <f>AVERAGEIFS('WEEKLY DATA'!GJ$11:GJ$14576,'WEEKLY DATA'!$A$11:$A$14576,'MONTHLY DATA'!$A119,'WEEKLY DATA'!$B$11:$B$14576,'MONTHLY DATA'!$B119)</f>
        <v>610</v>
      </c>
      <c r="GK119" s="78">
        <f>AVERAGEIFS('WEEKLY DATA'!GK$11:GK$14576,'WEEKLY DATA'!$A$11:$A$14576,'MONTHLY DATA'!$A119,'WEEKLY DATA'!$B$11:$B$14576,'MONTHLY DATA'!$B119)</f>
        <v>620</v>
      </c>
      <c r="GL119" s="78">
        <f>AVERAGEIFS('WEEKLY DATA'!GL$11:GL$14576,'WEEKLY DATA'!$A$11:$A$14576,'MONTHLY DATA'!$A119,'WEEKLY DATA'!$B$11:$B$14576,'MONTHLY DATA'!$B119)</f>
        <v>581.25</v>
      </c>
      <c r="GM119" s="154">
        <f t="shared" si="104"/>
        <v>-5.4878048780487854E-2</v>
      </c>
      <c r="GN119" s="78">
        <f>AVERAGEIFS('WEEKLY DATA'!GN$11:GN$14576,'WEEKLY DATA'!$A$11:$A$14576,'MONTHLY DATA'!$A119,'WEEKLY DATA'!$B$11:$B$14576,'MONTHLY DATA'!$B119)</f>
        <v>537.5</v>
      </c>
      <c r="GO119" s="78">
        <f>AVERAGEIFS('WEEKLY DATA'!GO$11:GO$14576,'WEEKLY DATA'!$A$11:$A$14576,'MONTHLY DATA'!$A119,'WEEKLY DATA'!$B$11:$B$14576,'MONTHLY DATA'!$B119)</f>
        <v>547.5</v>
      </c>
      <c r="GP119" s="78">
        <f>AVERAGEIFS('WEEKLY DATA'!GP$11:GP$14576,'WEEKLY DATA'!$A$11:$A$14576,'MONTHLY DATA'!$A119,'WEEKLY DATA'!$B$11:$B$14576,'MONTHLY DATA'!$B119)</f>
        <v>542.5</v>
      </c>
      <c r="GQ119" s="154">
        <f t="shared" si="105"/>
        <v>-4.5871559633027248E-3</v>
      </c>
      <c r="GR119" s="78"/>
    </row>
    <row r="120" spans="1:200" ht="15.75" x14ac:dyDescent="0.25">
      <c r="A120">
        <f t="shared" si="55"/>
        <v>2</v>
      </c>
      <c r="B120">
        <f t="shared" si="56"/>
        <v>2019</v>
      </c>
      <c r="C120" s="86">
        <v>43497</v>
      </c>
      <c r="D120" s="78">
        <f>AVERAGEIFS('WEEKLY DATA'!D$11:D$14576,'WEEKLY DATA'!$A$11:$A$14576,'MONTHLY DATA'!$A120,'WEEKLY DATA'!$B$11:$B$14576,'MONTHLY DATA'!$B120)</f>
        <v>448.75</v>
      </c>
      <c r="E120" s="78">
        <f>AVERAGEIFS('WEEKLY DATA'!E$11:E$14576,'WEEKLY DATA'!$A$11:$A$14576,'MONTHLY DATA'!$A120,'WEEKLY DATA'!$B$11:$B$14576,'MONTHLY DATA'!$B120)</f>
        <v>458.75</v>
      </c>
      <c r="F120" s="78">
        <f>AVERAGEIFS('WEEKLY DATA'!F$11:F$14576,'WEEKLY DATA'!$A$11:$A$14576,'MONTHLY DATA'!$A120,'WEEKLY DATA'!$B$11:$B$14576,'MONTHLY DATA'!$B120)</f>
        <v>453.75</v>
      </c>
      <c r="G120" s="154">
        <f t="shared" si="57"/>
        <v>-3.7135278514588865E-2</v>
      </c>
      <c r="H120" s="169">
        <f>AVERAGEIFS('WEEKLY DATA'!H$11:H$14576,'WEEKLY DATA'!$A$11:$A$14576,'MONTHLY DATA'!$A120,'WEEKLY DATA'!$B$11:$B$14576,'MONTHLY DATA'!$B120)</f>
        <v>551.25</v>
      </c>
      <c r="I120" s="78">
        <f>AVERAGEIFS('WEEKLY DATA'!I$11:I$14576,'WEEKLY DATA'!$A$11:$A$14576,'MONTHLY DATA'!$A120,'WEEKLY DATA'!$B$11:$B$14576,'MONTHLY DATA'!$B120)</f>
        <v>561.25</v>
      </c>
      <c r="J120" s="78">
        <f>AVERAGEIFS('WEEKLY DATA'!J$11:J$14576,'WEEKLY DATA'!$A$11:$A$14576,'MONTHLY DATA'!$A120,'WEEKLY DATA'!$B$11:$B$14576,'MONTHLY DATA'!$B120)</f>
        <v>556.25</v>
      </c>
      <c r="K120" s="154">
        <f t="shared" si="58"/>
        <v>-3.6796536796536827E-2</v>
      </c>
      <c r="L120" s="169">
        <f>AVERAGEIFS('WEEKLY DATA'!L$11:L$14576,'WEEKLY DATA'!$A$11:$A$14576,'MONTHLY DATA'!$A120,'WEEKLY DATA'!$B$11:$B$14576,'MONTHLY DATA'!$B120)</f>
        <v>590</v>
      </c>
      <c r="M120" s="78">
        <f>AVERAGEIFS('WEEKLY DATA'!M$11:M$14576,'WEEKLY DATA'!$A$11:$A$14576,'MONTHLY DATA'!$A120,'WEEKLY DATA'!$B$11:$B$14576,'MONTHLY DATA'!$B120)</f>
        <v>600</v>
      </c>
      <c r="N120" s="78">
        <f>AVERAGEIFS('WEEKLY DATA'!N$11:N$14576,'WEEKLY DATA'!$A$11:$A$14576,'MONTHLY DATA'!$A120,'WEEKLY DATA'!$B$11:$B$14576,'MONTHLY DATA'!$B120)</f>
        <v>595</v>
      </c>
      <c r="O120" s="154">
        <f t="shared" si="59"/>
        <v>8.4745762711864181E-3</v>
      </c>
      <c r="P120" s="169">
        <f>AVERAGEIFS('WEEKLY DATA'!P$11:P$14576,'WEEKLY DATA'!$A$11:$A$14576,'MONTHLY DATA'!$A120,'WEEKLY DATA'!$B$11:$B$14576,'MONTHLY DATA'!$B120)</f>
        <v>397.5</v>
      </c>
      <c r="Q120" s="78">
        <f>AVERAGEIFS('WEEKLY DATA'!Q$11:Q$14576,'WEEKLY DATA'!$A$11:$A$14576,'MONTHLY DATA'!$A120,'WEEKLY DATA'!$B$11:$B$14576,'MONTHLY DATA'!$B120)</f>
        <v>407.5</v>
      </c>
      <c r="R120" s="78">
        <f>AVERAGEIFS('WEEKLY DATA'!R$11:R$14576,'WEEKLY DATA'!$A$11:$A$14576,'MONTHLY DATA'!$A120,'WEEKLY DATA'!$B$11:$B$14576,'MONTHLY DATA'!$B120)</f>
        <v>402.5</v>
      </c>
      <c r="S120" s="154">
        <f t="shared" si="60"/>
        <v>-2.4242424242424288E-2</v>
      </c>
      <c r="T120" s="169">
        <f>AVERAGEIFS('WEEKLY DATA'!T$11:T$14576,'WEEKLY DATA'!$A$11:$A$14576,'MONTHLY DATA'!$A120,'WEEKLY DATA'!$B$11:$B$14576,'MONTHLY DATA'!$B120)</f>
        <v>433.75</v>
      </c>
      <c r="U120" s="78">
        <f>AVERAGEIFS('WEEKLY DATA'!U$11:U$14576,'WEEKLY DATA'!$A$11:$A$14576,'MONTHLY DATA'!$A120,'WEEKLY DATA'!$B$11:$B$14576,'MONTHLY DATA'!$B120)</f>
        <v>443.75</v>
      </c>
      <c r="V120" s="78">
        <f>AVERAGEIFS('WEEKLY DATA'!V$11:V$14576,'WEEKLY DATA'!$A$11:$A$14576,'MONTHLY DATA'!$A120,'WEEKLY DATA'!$B$11:$B$14576,'MONTHLY DATA'!$B120)</f>
        <v>438.75</v>
      </c>
      <c r="W120" s="154">
        <f t="shared" si="61"/>
        <v>-3.8356164383561597E-2</v>
      </c>
      <c r="X120" s="169">
        <f>AVERAGEIFS('WEEKLY DATA'!X$11:X$14576,'WEEKLY DATA'!$A$11:$A$14576,'MONTHLY DATA'!$A120,'WEEKLY DATA'!$B$11:$B$14576,'MONTHLY DATA'!$B120)</f>
        <v>401.25</v>
      </c>
      <c r="Y120" s="78">
        <f>AVERAGEIFS('WEEKLY DATA'!Y$11:Y$14576,'WEEKLY DATA'!$A$11:$A$14576,'MONTHLY DATA'!$A120,'WEEKLY DATA'!$B$11:$B$14576,'MONTHLY DATA'!$B120)</f>
        <v>411.25</v>
      </c>
      <c r="Z120" s="78">
        <f>AVERAGEIFS('WEEKLY DATA'!Z$11:Z$14576,'WEEKLY DATA'!$A$11:$A$14576,'MONTHLY DATA'!$A120,'WEEKLY DATA'!$B$11:$B$14576,'MONTHLY DATA'!$B120)</f>
        <v>406.25</v>
      </c>
      <c r="AA120" s="154">
        <f t="shared" si="62"/>
        <v>-4.9707602339181256E-2</v>
      </c>
      <c r="AB120" s="169">
        <f>AVERAGEIFS('WEEKLY DATA'!AB$11:AB$14576,'WEEKLY DATA'!$A$11:$A$14576,'MONTHLY DATA'!$A120,'WEEKLY DATA'!$B$11:$B$14576,'MONTHLY DATA'!$B120)</f>
        <v>590</v>
      </c>
      <c r="AC120" s="78">
        <f>AVERAGEIFS('WEEKLY DATA'!AC$11:AC$14576,'WEEKLY DATA'!$A$11:$A$14576,'MONTHLY DATA'!$A120,'WEEKLY DATA'!$B$11:$B$14576,'MONTHLY DATA'!$B120)</f>
        <v>600</v>
      </c>
      <c r="AD120" s="78">
        <f>AVERAGEIFS('WEEKLY DATA'!AD$11:AD$14576,'WEEKLY DATA'!$A$11:$A$14576,'MONTHLY DATA'!$A120,'WEEKLY DATA'!$B$11:$B$14576,'MONTHLY DATA'!$B120)</f>
        <v>595</v>
      </c>
      <c r="AE120" s="154">
        <f t="shared" si="63"/>
        <v>8.4745762711864181E-3</v>
      </c>
      <c r="AF120" s="169">
        <f>AVERAGEIFS('WEEKLY DATA'!AF$11:AF$14576,'WEEKLY DATA'!$A$11:$A$14576,'MONTHLY DATA'!$A120,'WEEKLY DATA'!$B$11:$B$14576,'MONTHLY DATA'!$B120)</f>
        <v>382.5</v>
      </c>
      <c r="AG120" s="78">
        <f>AVERAGEIFS('WEEKLY DATA'!AG$11:AG$14576,'WEEKLY DATA'!$A$11:$A$14576,'MONTHLY DATA'!$A120,'WEEKLY DATA'!$B$11:$B$14576,'MONTHLY DATA'!$B120)</f>
        <v>392.5</v>
      </c>
      <c r="AH120" s="78">
        <f>AVERAGEIFS('WEEKLY DATA'!AH$11:AH$14576,'WEEKLY DATA'!$A$11:$A$14576,'MONTHLY DATA'!$A120,'WEEKLY DATA'!$B$11:$B$14576,'MONTHLY DATA'!$B120)</f>
        <v>387.5</v>
      </c>
      <c r="AI120" s="154">
        <f t="shared" si="64"/>
        <v>-2.515723270440251E-2</v>
      </c>
      <c r="AJ120" s="169">
        <f>AVERAGEIFS('WEEKLY DATA'!AJ$11:AJ$14576,'WEEKLY DATA'!$A$11:$A$14576,'MONTHLY DATA'!$A120,'WEEKLY DATA'!$B$11:$B$14576,'MONTHLY DATA'!$B120)</f>
        <v>421.25</v>
      </c>
      <c r="AK120" s="78">
        <f>AVERAGEIFS('WEEKLY DATA'!AK$11:AK$14576,'WEEKLY DATA'!$A$11:$A$14576,'MONTHLY DATA'!$A120,'WEEKLY DATA'!$B$11:$B$14576,'MONTHLY DATA'!$B120)</f>
        <v>431.25</v>
      </c>
      <c r="AL120" s="78">
        <f>AVERAGEIFS('WEEKLY DATA'!AL$11:AL$14576,'WEEKLY DATA'!$A$11:$A$14576,'MONTHLY DATA'!$A120,'WEEKLY DATA'!$B$11:$B$14576,'MONTHLY DATA'!$B120)</f>
        <v>426.25</v>
      </c>
      <c r="AM120" s="154">
        <f t="shared" si="65"/>
        <v>-3.9436619718309807E-2</v>
      </c>
      <c r="AN120" s="169">
        <f>AVERAGEIFS('WEEKLY DATA'!AN$11:AN$14576,'WEEKLY DATA'!$A$11:$A$14576,'MONTHLY DATA'!$A120,'WEEKLY DATA'!$B$11:$B$14576,'MONTHLY DATA'!$B120)</f>
        <v>401.25</v>
      </c>
      <c r="AO120" s="78">
        <f>AVERAGEIFS('WEEKLY DATA'!AO$11:AO$14576,'WEEKLY DATA'!$A$11:$A$14576,'MONTHLY DATA'!$A120,'WEEKLY DATA'!$B$11:$B$14576,'MONTHLY DATA'!$B120)</f>
        <v>411.25</v>
      </c>
      <c r="AP120" s="78">
        <f>AVERAGEIFS('WEEKLY DATA'!AP$11:AP$14576,'WEEKLY DATA'!$A$11:$A$14576,'MONTHLY DATA'!$A120,'WEEKLY DATA'!$B$11:$B$14576,'MONTHLY DATA'!$B120)</f>
        <v>406.25</v>
      </c>
      <c r="AQ120" s="154">
        <f t="shared" si="66"/>
        <v>-4.4117647058823484E-2</v>
      </c>
      <c r="AR120" s="169">
        <f>AVERAGEIFS('WEEKLY DATA'!AR$11:AR$14576,'WEEKLY DATA'!$A$11:$A$14576,'MONTHLY DATA'!$A120,'WEEKLY DATA'!$B$11:$B$14576,'MONTHLY DATA'!$B120)</f>
        <v>590</v>
      </c>
      <c r="AS120" s="78">
        <f>AVERAGEIFS('WEEKLY DATA'!AS$11:AS$14576,'WEEKLY DATA'!$A$11:$A$14576,'MONTHLY DATA'!$A120,'WEEKLY DATA'!$B$11:$B$14576,'MONTHLY DATA'!$B120)</f>
        <v>600</v>
      </c>
      <c r="AT120" s="78">
        <f>AVERAGEIFS('WEEKLY DATA'!AT$11:AT$14576,'WEEKLY DATA'!$A$11:$A$14576,'MONTHLY DATA'!$A120,'WEEKLY DATA'!$B$11:$B$14576,'MONTHLY DATA'!$B120)</f>
        <v>595</v>
      </c>
      <c r="AU120" s="154">
        <f t="shared" si="67"/>
        <v>8.4745762711864181E-3</v>
      </c>
      <c r="AV120" s="169">
        <f>AVERAGEIFS('WEEKLY DATA'!AV$11:AV$14576,'WEEKLY DATA'!$A$11:$A$14576,'MONTHLY DATA'!$A120,'WEEKLY DATA'!$B$11:$B$14576,'MONTHLY DATA'!$B120)</f>
        <v>398.75</v>
      </c>
      <c r="AW120" s="78">
        <f>AVERAGEIFS('WEEKLY DATA'!AW$11:AW$14576,'WEEKLY DATA'!$A$11:$A$14576,'MONTHLY DATA'!$A120,'WEEKLY DATA'!$B$11:$B$14576,'MONTHLY DATA'!$B120)</f>
        <v>408.75</v>
      </c>
      <c r="AX120" s="78">
        <f>AVERAGEIFS('WEEKLY DATA'!AX$11:AX$14576,'WEEKLY DATA'!$A$11:$A$14576,'MONTHLY DATA'!$A120,'WEEKLY DATA'!$B$11:$B$14576,'MONTHLY DATA'!$B120)</f>
        <v>403.75</v>
      </c>
      <c r="AY120" s="154">
        <f t="shared" si="68"/>
        <v>-9.2024539877300082E-3</v>
      </c>
      <c r="AZ120" s="169">
        <f>AVERAGEIFS('WEEKLY DATA'!AZ$11:AZ$14576,'WEEKLY DATA'!$A$11:$A$14576,'MONTHLY DATA'!$A120,'WEEKLY DATA'!$B$11:$B$14576,'MONTHLY DATA'!$B120)</f>
        <v>356.25</v>
      </c>
      <c r="BA120" s="78">
        <f>AVERAGEIFS('WEEKLY DATA'!BA$11:BA$14576,'WEEKLY DATA'!$A$11:$A$14576,'MONTHLY DATA'!$A120,'WEEKLY DATA'!$B$11:$B$14576,'MONTHLY DATA'!$B120)</f>
        <v>366.25</v>
      </c>
      <c r="BB120" s="78">
        <f>AVERAGEIFS('WEEKLY DATA'!BB$11:BB$14576,'WEEKLY DATA'!$A$11:$A$14576,'MONTHLY DATA'!$A120,'WEEKLY DATA'!$B$11:$B$14576,'MONTHLY DATA'!$B120)</f>
        <v>361.25</v>
      </c>
      <c r="BC120" s="154">
        <f t="shared" si="69"/>
        <v>-4.6204620462046209E-2</v>
      </c>
      <c r="BD120" s="169">
        <f>AVERAGEIFS('WEEKLY DATA'!BD$11:BD$14576,'WEEKLY DATA'!$A$11:$A$14576,'MONTHLY DATA'!$A120,'WEEKLY DATA'!$B$11:$B$14576,'MONTHLY DATA'!$B120)</f>
        <v>336.25</v>
      </c>
      <c r="BE120" s="78">
        <f>AVERAGEIFS('WEEKLY DATA'!BE$11:BE$14576,'WEEKLY DATA'!$A$11:$A$14576,'MONTHLY DATA'!$A120,'WEEKLY DATA'!$B$11:$B$14576,'MONTHLY DATA'!$B120)</f>
        <v>346.25</v>
      </c>
      <c r="BF120" s="78">
        <f>AVERAGEIFS('WEEKLY DATA'!BF$11:BF$14576,'WEEKLY DATA'!$A$11:$A$14576,'MONTHLY DATA'!$A120,'WEEKLY DATA'!$B$11:$B$14576,'MONTHLY DATA'!$B120)</f>
        <v>341.25</v>
      </c>
      <c r="BG120" s="154">
        <f t="shared" si="70"/>
        <v>-5.208333333333337E-2</v>
      </c>
      <c r="BH120" s="169">
        <f>AVERAGEIFS('WEEKLY DATA'!BH$11:BH$14576,'WEEKLY DATA'!$A$11:$A$14576,'MONTHLY DATA'!$A120,'WEEKLY DATA'!$B$11:$B$14576,'MONTHLY DATA'!$B120)</f>
        <v>480</v>
      </c>
      <c r="BI120" s="78">
        <f>AVERAGEIFS('WEEKLY DATA'!BI$11:BI$14576,'WEEKLY DATA'!$A$11:$A$14576,'MONTHLY DATA'!$A120,'WEEKLY DATA'!$B$11:$B$14576,'MONTHLY DATA'!$B120)</f>
        <v>490</v>
      </c>
      <c r="BJ120" s="78">
        <f>AVERAGEIFS('WEEKLY DATA'!BJ$11:BJ$14576,'WEEKLY DATA'!$A$11:$A$14576,'MONTHLY DATA'!$A120,'WEEKLY DATA'!$B$11:$B$14576,'MONTHLY DATA'!$B120)</f>
        <v>485</v>
      </c>
      <c r="BK120" s="154">
        <f t="shared" si="71"/>
        <v>1.0416666666666741E-2</v>
      </c>
      <c r="BL120" s="169">
        <f>AVERAGEIFS('WEEKLY DATA'!BL$11:BL$14576,'WEEKLY DATA'!$A$11:$A$14576,'MONTHLY DATA'!$A120,'WEEKLY DATA'!$B$11:$B$14576,'MONTHLY DATA'!$B120)</f>
        <v>383.75</v>
      </c>
      <c r="BM120" s="78">
        <f>AVERAGEIFS('WEEKLY DATA'!BM$11:BM$14576,'WEEKLY DATA'!$A$11:$A$14576,'MONTHLY DATA'!$A120,'WEEKLY DATA'!$B$11:$B$14576,'MONTHLY DATA'!$B120)</f>
        <v>393.75</v>
      </c>
      <c r="BN120" s="78">
        <f>AVERAGEIFS('WEEKLY DATA'!BN$11:BN$14576,'WEEKLY DATA'!$A$11:$A$14576,'MONTHLY DATA'!$A120,'WEEKLY DATA'!$B$11:$B$14576,'MONTHLY DATA'!$B120)</f>
        <v>388.75</v>
      </c>
      <c r="BO120" s="154">
        <f t="shared" si="72"/>
        <v>-9.5541401273885329E-3</v>
      </c>
      <c r="BP120" s="78">
        <f>AVERAGEIFS('WEEKLY DATA'!BP$11:BP$14576,'WEEKLY DATA'!$A$11:$A$14576,'MONTHLY DATA'!$A120,'WEEKLY DATA'!$B$11:$B$14576,'MONTHLY DATA'!$B120)</f>
        <v>446.25</v>
      </c>
      <c r="BQ120" s="78">
        <f>AVERAGEIFS('WEEKLY DATA'!BQ$11:BQ$14576,'WEEKLY DATA'!$A$11:$A$14576,'MONTHLY DATA'!$A120,'WEEKLY DATA'!$B$11:$B$14576,'MONTHLY DATA'!$B120)</f>
        <v>456.25</v>
      </c>
      <c r="BR120" s="78">
        <f>AVERAGEIFS('WEEKLY DATA'!BR$11:BR$14576,'WEEKLY DATA'!$A$11:$A$14576,'MONTHLY DATA'!$A120,'WEEKLY DATA'!$B$11:$B$14576,'MONTHLY DATA'!$B120)</f>
        <v>451.25</v>
      </c>
      <c r="BS120" s="154">
        <f t="shared" si="73"/>
        <v>-3.7333333333333329E-2</v>
      </c>
      <c r="BT120" s="78">
        <f>AVERAGEIFS('WEEKLY DATA'!BT$11:BT$14576,'WEEKLY DATA'!$A$11:$A$14576,'MONTHLY DATA'!$A120,'WEEKLY DATA'!$B$11:$B$14576,'MONTHLY DATA'!$B120)</f>
        <v>450</v>
      </c>
      <c r="BU120" s="78">
        <f>AVERAGEIFS('WEEKLY DATA'!BU$11:BU$14576,'WEEKLY DATA'!$A$11:$A$14576,'MONTHLY DATA'!$A120,'WEEKLY DATA'!$B$11:$B$14576,'MONTHLY DATA'!$B120)</f>
        <v>460</v>
      </c>
      <c r="BV120" s="78">
        <f>AVERAGEIFS('WEEKLY DATA'!BV$11:BV$14576,'WEEKLY DATA'!$A$11:$A$14576,'MONTHLY DATA'!$A120,'WEEKLY DATA'!$B$11:$B$14576,'MONTHLY DATA'!$B120)</f>
        <v>455</v>
      </c>
      <c r="BW120" s="154">
        <f t="shared" si="74"/>
        <v>-5.6994818652849721E-2</v>
      </c>
      <c r="BX120" s="78">
        <f>AVERAGEIFS('WEEKLY DATA'!BX$11:BX$14576,'WEEKLY DATA'!$A$11:$A$14576,'MONTHLY DATA'!$A120,'WEEKLY DATA'!$B$11:$B$14576,'MONTHLY DATA'!$B120)</f>
        <v>535</v>
      </c>
      <c r="BY120" s="78">
        <f>AVERAGEIFS('WEEKLY DATA'!BY$11:BY$14576,'WEEKLY DATA'!$A$11:$A$14576,'MONTHLY DATA'!$A120,'WEEKLY DATA'!$B$11:$B$14576,'MONTHLY DATA'!$B120)</f>
        <v>545</v>
      </c>
      <c r="BZ120" s="78">
        <f>AVERAGEIFS('WEEKLY DATA'!BZ$11:BZ$14576,'WEEKLY DATA'!$A$11:$A$14576,'MONTHLY DATA'!$A120,'WEEKLY DATA'!$B$11:$B$14576,'MONTHLY DATA'!$B120)</f>
        <v>540</v>
      </c>
      <c r="CA120" s="154">
        <f t="shared" si="75"/>
        <v>9.3457943925232545E-3</v>
      </c>
      <c r="CB120" s="78">
        <f>AVERAGEIFS('WEEKLY DATA'!CB$11:CB$14576,'WEEKLY DATA'!$A$11:$A$14576,'MONTHLY DATA'!$A120,'WEEKLY DATA'!$B$11:$B$14576,'MONTHLY DATA'!$B120)</f>
        <v>500</v>
      </c>
      <c r="CC120" s="78">
        <f>AVERAGEIFS('WEEKLY DATA'!CC$11:CC$14576,'WEEKLY DATA'!$A$11:$A$14576,'MONTHLY DATA'!$A120,'WEEKLY DATA'!$B$11:$B$14576,'MONTHLY DATA'!$B120)</f>
        <v>510</v>
      </c>
      <c r="CD120" s="78">
        <f>AVERAGEIFS('WEEKLY DATA'!CD$11:CD$14576,'WEEKLY DATA'!$A$11:$A$14576,'MONTHLY DATA'!$A120,'WEEKLY DATA'!$B$11:$B$14576,'MONTHLY DATA'!$B120)</f>
        <v>505</v>
      </c>
      <c r="CE120" s="154">
        <f t="shared" si="76"/>
        <v>-1.4634146341463428E-2</v>
      </c>
      <c r="CF120" s="78">
        <f>AVERAGEIFS('WEEKLY DATA'!CF$11:CF$14576,'WEEKLY DATA'!$A$11:$A$14576,'MONTHLY DATA'!$A120,'WEEKLY DATA'!$B$11:$B$14576,'MONTHLY DATA'!$B120)</f>
        <v>396.25</v>
      </c>
      <c r="CG120" s="78">
        <f>AVERAGEIFS('WEEKLY DATA'!CG$11:CG$14576,'WEEKLY DATA'!$A$11:$A$14576,'MONTHLY DATA'!$A120,'WEEKLY DATA'!$B$11:$B$14576,'MONTHLY DATA'!$B120)</f>
        <v>406.25</v>
      </c>
      <c r="CH120" s="78">
        <f>AVERAGEIFS('WEEKLY DATA'!CH$11:CH$14576,'WEEKLY DATA'!$A$11:$A$14576,'MONTHLY DATA'!$A120,'WEEKLY DATA'!$B$11:$B$14576,'MONTHLY DATA'!$B120)</f>
        <v>401.25</v>
      </c>
      <c r="CI120" s="154">
        <f t="shared" si="77"/>
        <v>-4.179104477611939E-2</v>
      </c>
      <c r="CJ120" s="78">
        <f>AVERAGEIFS('WEEKLY DATA'!CJ$11:CJ$14576,'WEEKLY DATA'!$A$11:$A$14576,'MONTHLY DATA'!$A120,'WEEKLY DATA'!$B$11:$B$14576,'MONTHLY DATA'!$B120)</f>
        <v>400</v>
      </c>
      <c r="CK120" s="78">
        <f>AVERAGEIFS('WEEKLY DATA'!CK$11:CK$14576,'WEEKLY DATA'!$A$11:$A$14576,'MONTHLY DATA'!$A120,'WEEKLY DATA'!$B$11:$B$14576,'MONTHLY DATA'!$B120)</f>
        <v>410</v>
      </c>
      <c r="CL120" s="78">
        <f>AVERAGEIFS('WEEKLY DATA'!CL$11:CL$14576,'WEEKLY DATA'!$A$11:$A$14576,'MONTHLY DATA'!$A120,'WEEKLY DATA'!$B$11:$B$14576,'MONTHLY DATA'!$B120)</f>
        <v>405</v>
      </c>
      <c r="CM120" s="154">
        <f t="shared" si="78"/>
        <v>-6.3583815028901758E-2</v>
      </c>
      <c r="CN120" s="78">
        <f>AVERAGEIFS('WEEKLY DATA'!CN$11:CN$14576,'WEEKLY DATA'!$A$11:$A$14576,'MONTHLY DATA'!$A120,'WEEKLY DATA'!$B$11:$B$14576,'MONTHLY DATA'!$B120)</f>
        <v>485</v>
      </c>
      <c r="CO120" s="78">
        <f>AVERAGEIFS('WEEKLY DATA'!CO$11:CO$14576,'WEEKLY DATA'!$A$11:$A$14576,'MONTHLY DATA'!$A120,'WEEKLY DATA'!$B$11:$B$14576,'MONTHLY DATA'!$B120)</f>
        <v>495</v>
      </c>
      <c r="CP120" s="78">
        <f>AVERAGEIFS('WEEKLY DATA'!CP$11:CP$14576,'WEEKLY DATA'!$A$11:$A$14576,'MONTHLY DATA'!$A120,'WEEKLY DATA'!$B$11:$B$14576,'MONTHLY DATA'!$B120)</f>
        <v>490</v>
      </c>
      <c r="CQ120" s="154">
        <f t="shared" si="79"/>
        <v>1.0309278350515427E-2</v>
      </c>
      <c r="CR120" s="78">
        <f>AVERAGEIFS('WEEKLY DATA'!CR$11:CR$14576,'WEEKLY DATA'!$A$11:$A$14576,'MONTHLY DATA'!$A120,'WEEKLY DATA'!$B$11:$B$14576,'MONTHLY DATA'!$B120)</f>
        <v>470</v>
      </c>
      <c r="CS120" s="78">
        <f>AVERAGEIFS('WEEKLY DATA'!CS$11:CS$14576,'WEEKLY DATA'!$A$11:$A$14576,'MONTHLY DATA'!$A120,'WEEKLY DATA'!$B$11:$B$14576,'MONTHLY DATA'!$B120)</f>
        <v>480</v>
      </c>
      <c r="CT120" s="78">
        <f>AVERAGEIFS('WEEKLY DATA'!CT$11:CT$14576,'WEEKLY DATA'!$A$11:$A$14576,'MONTHLY DATA'!$A120,'WEEKLY DATA'!$B$11:$B$14576,'MONTHLY DATA'!$B120)</f>
        <v>475</v>
      </c>
      <c r="CU120" s="154">
        <f t="shared" si="80"/>
        <v>-1.5544041450777257E-2</v>
      </c>
      <c r="CV120" s="169">
        <f>AVERAGEIFS('WEEKLY DATA'!CV$11:CV$14576,'WEEKLY DATA'!$A$11:$A$14576,'MONTHLY DATA'!$A120,'WEEKLY DATA'!$B$11:$B$14576,'MONTHLY DATA'!$B120)</f>
        <v>446.25</v>
      </c>
      <c r="CW120" s="78">
        <f>AVERAGEIFS('WEEKLY DATA'!CW$11:CW$14576,'WEEKLY DATA'!$A$11:$A$14576,'MONTHLY DATA'!$A120,'WEEKLY DATA'!$B$11:$B$14576,'MONTHLY DATA'!$B120)</f>
        <v>456.25</v>
      </c>
      <c r="CX120" s="78">
        <f>AVERAGEIFS('WEEKLY DATA'!CX$11:CX$14576,'WEEKLY DATA'!$A$11:$A$14576,'MONTHLY DATA'!$A120,'WEEKLY DATA'!$B$11:$B$14576,'MONTHLY DATA'!$B120)</f>
        <v>451.25</v>
      </c>
      <c r="CY120" s="154">
        <f t="shared" si="81"/>
        <v>-2.695417789757415E-2</v>
      </c>
      <c r="CZ120" s="169">
        <f>AVERAGEIFS('WEEKLY DATA'!CZ$11:CZ$14576,'WEEKLY DATA'!$A$11:$A$14576,'MONTHLY DATA'!$A120,'WEEKLY DATA'!$B$11:$B$14576,'MONTHLY DATA'!$B120)</f>
        <v>418.75</v>
      </c>
      <c r="DA120" s="78">
        <f>AVERAGEIFS('WEEKLY DATA'!DA$11:DA$14576,'WEEKLY DATA'!$A$11:$A$14576,'MONTHLY DATA'!$A120,'WEEKLY DATA'!$B$11:$B$14576,'MONTHLY DATA'!$B120)</f>
        <v>428.75</v>
      </c>
      <c r="DB120" s="78">
        <f>AVERAGEIFS('WEEKLY DATA'!DB$11:DB$14576,'WEEKLY DATA'!$A$11:$A$14576,'MONTHLY DATA'!$A120,'WEEKLY DATA'!$B$11:$B$14576,'MONTHLY DATA'!$B120)</f>
        <v>423.75</v>
      </c>
      <c r="DC120" s="154">
        <f t="shared" si="82"/>
        <v>-5.5710306406685284E-2</v>
      </c>
      <c r="DD120" s="78">
        <f>AVERAGEIFS('WEEKLY DATA'!DD$11:DD$14576,'WEEKLY DATA'!$A$11:$A$14576,'MONTHLY DATA'!$A120,'WEEKLY DATA'!$B$11:$B$14576,'MONTHLY DATA'!$B120)</f>
        <v>525</v>
      </c>
      <c r="DE120" s="78">
        <f>AVERAGEIFS('WEEKLY DATA'!DE$11:DE$14576,'WEEKLY DATA'!$A$11:$A$14576,'MONTHLY DATA'!$A120,'WEEKLY DATA'!$B$11:$B$14576,'MONTHLY DATA'!$B120)</f>
        <v>535</v>
      </c>
      <c r="DF120" s="78">
        <f>AVERAGEIFS('WEEKLY DATA'!DF$11:DF$14576,'WEEKLY DATA'!$A$11:$A$14576,'MONTHLY DATA'!$A120,'WEEKLY DATA'!$B$11:$B$14576,'MONTHLY DATA'!$B120)</f>
        <v>530</v>
      </c>
      <c r="DG120" s="154">
        <f t="shared" si="83"/>
        <v>4.6913580246913611E-2</v>
      </c>
      <c r="DH120" s="78">
        <f>AVERAGEIFS('WEEKLY DATA'!DH$11:DH$14576,'WEEKLY DATA'!$A$11:$A$14576,'MONTHLY DATA'!$A120,'WEEKLY DATA'!$B$11:$B$14576,'MONTHLY DATA'!$B120)</f>
        <v>495</v>
      </c>
      <c r="DI120" s="78">
        <f>AVERAGEIFS('WEEKLY DATA'!DI$11:DI$14576,'WEEKLY DATA'!$A$11:$A$14576,'MONTHLY DATA'!$A120,'WEEKLY DATA'!$B$11:$B$14576,'MONTHLY DATA'!$B120)</f>
        <v>505</v>
      </c>
      <c r="DJ120" s="78">
        <f>AVERAGEIFS('WEEKLY DATA'!DJ$11:DJ$14576,'WEEKLY DATA'!$A$11:$A$14576,'MONTHLY DATA'!$A120,'WEEKLY DATA'!$B$11:$B$14576,'MONTHLY DATA'!$B120)</f>
        <v>500</v>
      </c>
      <c r="DK120" s="154">
        <f t="shared" si="84"/>
        <v>-1.4778325123152691E-2</v>
      </c>
      <c r="DL120" s="169">
        <f>AVERAGEIFS('WEEKLY DATA'!DL$11:DL$14576,'WEEKLY DATA'!$A$11:$A$14576,'MONTHLY DATA'!$A120,'WEEKLY DATA'!$B$11:$B$14576,'MONTHLY DATA'!$B120)</f>
        <v>391.25</v>
      </c>
      <c r="DM120" s="78">
        <f>AVERAGEIFS('WEEKLY DATA'!DM$11:DM$14576,'WEEKLY DATA'!$A$11:$A$14576,'MONTHLY DATA'!$A120,'WEEKLY DATA'!$B$11:$B$14576,'MONTHLY DATA'!$B120)</f>
        <v>401.25</v>
      </c>
      <c r="DN120" s="78">
        <f>AVERAGEIFS('WEEKLY DATA'!DN$11:DN$14576,'WEEKLY DATA'!$A$11:$A$14576,'MONTHLY DATA'!$A120,'WEEKLY DATA'!$B$11:$B$14576,'MONTHLY DATA'!$B120)</f>
        <v>396.25</v>
      </c>
      <c r="DO120" s="154">
        <f t="shared" si="85"/>
        <v>-3.3536585365853688E-2</v>
      </c>
      <c r="DP120" s="78">
        <f>AVERAGEIFS('WEEKLY DATA'!DP$11:DP$14576,'WEEKLY DATA'!$A$11:$A$14576,'MONTHLY DATA'!$A120,'WEEKLY DATA'!$B$11:$B$14576,'MONTHLY DATA'!$B120)</f>
        <v>353.75</v>
      </c>
      <c r="DQ120" s="78">
        <f>AVERAGEIFS('WEEKLY DATA'!DQ$11:DQ$14576,'WEEKLY DATA'!$A$11:$A$14576,'MONTHLY DATA'!$A120,'WEEKLY DATA'!$B$11:$B$14576,'MONTHLY DATA'!$B120)</f>
        <v>363.75</v>
      </c>
      <c r="DR120" s="78">
        <f>AVERAGEIFS('WEEKLY DATA'!DR$11:DR$14576,'WEEKLY DATA'!$A$11:$A$14576,'MONTHLY DATA'!$A120,'WEEKLY DATA'!$B$11:$B$14576,'MONTHLY DATA'!$B120)</f>
        <v>358.75</v>
      </c>
      <c r="DS120" s="154">
        <f t="shared" si="86"/>
        <v>-9.4637223974763374E-2</v>
      </c>
      <c r="DT120" s="78">
        <f>AVERAGEIFS('WEEKLY DATA'!DT$11:DT$14576,'WEEKLY DATA'!$A$11:$A$14576,'MONTHLY DATA'!$A120,'WEEKLY DATA'!$B$11:$B$14576,'MONTHLY DATA'!$B120)</f>
        <v>535</v>
      </c>
      <c r="DU120" s="78">
        <f>AVERAGEIFS('WEEKLY DATA'!DU$11:DU$14576,'WEEKLY DATA'!$A$11:$A$14576,'MONTHLY DATA'!$A120,'WEEKLY DATA'!$B$11:$B$14576,'MONTHLY DATA'!$B120)</f>
        <v>545</v>
      </c>
      <c r="DV120" s="78">
        <f>AVERAGEIFS('WEEKLY DATA'!DV$11:DV$14576,'WEEKLY DATA'!$A$11:$A$14576,'MONTHLY DATA'!$A120,'WEEKLY DATA'!$B$11:$B$14576,'MONTHLY DATA'!$B120)</f>
        <v>540</v>
      </c>
      <c r="DW120" s="154">
        <f t="shared" si="87"/>
        <v>8.8161209068010171E-2</v>
      </c>
      <c r="DX120" s="78">
        <f>AVERAGEIFS('WEEKLY DATA'!DX$11:DX$14576,'WEEKLY DATA'!$A$11:$A$14576,'MONTHLY DATA'!$A120,'WEEKLY DATA'!$B$11:$B$14576,'MONTHLY DATA'!$B120)</f>
        <v>505</v>
      </c>
      <c r="DY120" s="78">
        <f>AVERAGEIFS('WEEKLY DATA'!DY$11:DY$14576,'WEEKLY DATA'!$A$11:$A$14576,'MONTHLY DATA'!$A120,'WEEKLY DATA'!$B$11:$B$14576,'MONTHLY DATA'!$B120)</f>
        <v>515</v>
      </c>
      <c r="DZ120" s="78">
        <f>AVERAGEIFS('WEEKLY DATA'!DZ$11:DZ$14576,'WEEKLY DATA'!$A$11:$A$14576,'MONTHLY DATA'!$A120,'WEEKLY DATA'!$B$11:$B$14576,'MONTHLY DATA'!$B120)</f>
        <v>510</v>
      </c>
      <c r="EA120" s="154">
        <f t="shared" si="88"/>
        <v>-1.4492753623188359E-2</v>
      </c>
      <c r="EB120" s="78">
        <f>AVERAGEIFS('WEEKLY DATA'!EB$11:EB$14576,'WEEKLY DATA'!$A$11:$A$14576,'MONTHLY DATA'!$A120,'WEEKLY DATA'!$B$11:$B$14576,'MONTHLY DATA'!$B120)</f>
        <v>371.25</v>
      </c>
      <c r="EC120" s="78">
        <f>AVERAGEIFS('WEEKLY DATA'!EC$11:EC$14576,'WEEKLY DATA'!$A$11:$A$14576,'MONTHLY DATA'!$A120,'WEEKLY DATA'!$B$11:$B$14576,'MONTHLY DATA'!$B120)</f>
        <v>381.25</v>
      </c>
      <c r="ED120" s="78">
        <f>AVERAGEIFS('WEEKLY DATA'!ED$11:ED$14576,'WEEKLY DATA'!$A$11:$A$14576,'MONTHLY DATA'!$A120,'WEEKLY DATA'!$B$11:$B$14576,'MONTHLY DATA'!$B120)</f>
        <v>376.25</v>
      </c>
      <c r="EE120" s="154">
        <f t="shared" si="89"/>
        <v>-3.833865814696491E-2</v>
      </c>
      <c r="EF120" s="169">
        <f>AVERAGEIFS('WEEKLY DATA'!EF$11:EF$14576,'WEEKLY DATA'!$A$11:$A$14576,'MONTHLY DATA'!$A120,'WEEKLY DATA'!$B$11:$B$14576,'MONTHLY DATA'!$B120)</f>
        <v>320</v>
      </c>
      <c r="EG120" s="78">
        <f>AVERAGEIFS('WEEKLY DATA'!EG$11:EG$14576,'WEEKLY DATA'!$A$11:$A$14576,'MONTHLY DATA'!$A120,'WEEKLY DATA'!$B$11:$B$14576,'MONTHLY DATA'!$B120)</f>
        <v>330</v>
      </c>
      <c r="EH120" s="78">
        <f>AVERAGEIFS('WEEKLY DATA'!EH$11:EH$14576,'WEEKLY DATA'!$A$11:$A$14576,'MONTHLY DATA'!$A120,'WEEKLY DATA'!$B$11:$B$14576,'MONTHLY DATA'!$B120)</f>
        <v>325</v>
      </c>
      <c r="EI120" s="154">
        <f t="shared" si="90"/>
        <v>-6.1371841155234641E-2</v>
      </c>
      <c r="EJ120" s="78">
        <f>AVERAGEIFS('WEEKLY DATA'!EJ$11:EJ$14576,'WEEKLY DATA'!$A$11:$A$14576,'MONTHLY DATA'!$A120,'WEEKLY DATA'!$B$11:$B$14576,'MONTHLY DATA'!$B120)</f>
        <v>545</v>
      </c>
      <c r="EK120" s="78">
        <f>AVERAGEIFS('WEEKLY DATA'!EK$11:EK$14576,'WEEKLY DATA'!$A$11:$A$14576,'MONTHLY DATA'!$A120,'WEEKLY DATA'!$B$11:$B$14576,'MONTHLY DATA'!$B120)</f>
        <v>555</v>
      </c>
      <c r="EL120" s="78">
        <f>AVERAGEIFS('WEEKLY DATA'!EL$11:EL$14576,'WEEKLY DATA'!$A$11:$A$14576,'MONTHLY DATA'!$A120,'WEEKLY DATA'!$B$11:$B$14576,'MONTHLY DATA'!$B120)</f>
        <v>550</v>
      </c>
      <c r="EM120" s="154">
        <f t="shared" si="91"/>
        <v>9.1743119266054496E-3</v>
      </c>
      <c r="EN120" s="78">
        <f>AVERAGEIFS('WEEKLY DATA'!EN$11:EN$14576,'WEEKLY DATA'!$A$11:$A$14576,'MONTHLY DATA'!$A120,'WEEKLY DATA'!$B$11:$B$14576,'MONTHLY DATA'!$B120)</f>
        <v>415</v>
      </c>
      <c r="EO120" s="78">
        <f>AVERAGEIFS('WEEKLY DATA'!EO$11:EO$14576,'WEEKLY DATA'!$A$11:$A$14576,'MONTHLY DATA'!$A120,'WEEKLY DATA'!$B$11:$B$14576,'MONTHLY DATA'!$B120)</f>
        <v>425</v>
      </c>
      <c r="EP120" s="78">
        <f>AVERAGEIFS('WEEKLY DATA'!EP$11:EP$14576,'WEEKLY DATA'!$A$11:$A$14576,'MONTHLY DATA'!$A120,'WEEKLY DATA'!$B$11:$B$14576,'MONTHLY DATA'!$B120)</f>
        <v>420</v>
      </c>
      <c r="EQ120" s="154">
        <f t="shared" si="92"/>
        <v>-1.7543859649122862E-2</v>
      </c>
      <c r="ER120" s="78">
        <f>AVERAGEIFS('WEEKLY DATA'!ER$11:ER$14576,'WEEKLY DATA'!$A$11:$A$14576,'MONTHLY DATA'!$A120,'WEEKLY DATA'!$B$11:$B$14576,'MONTHLY DATA'!$B120)</f>
        <v>346.25</v>
      </c>
      <c r="ES120" s="78">
        <f>AVERAGEIFS('WEEKLY DATA'!ES$11:ES$14576,'WEEKLY DATA'!$A$11:$A$14576,'MONTHLY DATA'!$A120,'WEEKLY DATA'!$B$11:$B$14576,'MONTHLY DATA'!$B120)</f>
        <v>356.25</v>
      </c>
      <c r="ET120" s="78">
        <f>AVERAGEIFS('WEEKLY DATA'!ET$11:ET$14576,'WEEKLY DATA'!$A$11:$A$14576,'MONTHLY DATA'!$A120,'WEEKLY DATA'!$B$11:$B$14576,'MONTHLY DATA'!$B120)</f>
        <v>351.25</v>
      </c>
      <c r="EU120" s="154">
        <f t="shared" si="93"/>
        <v>-4.095563139931746E-2</v>
      </c>
      <c r="EV120" s="78">
        <f>AVERAGEIFS('WEEKLY DATA'!EV$11:EV$14576,'WEEKLY DATA'!$A$11:$A$14576,'MONTHLY DATA'!$A120,'WEEKLY DATA'!$B$11:$B$14576,'MONTHLY DATA'!$B120)</f>
        <v>285</v>
      </c>
      <c r="EW120" s="78">
        <f>AVERAGEIFS('WEEKLY DATA'!EW$11:EW$14576,'WEEKLY DATA'!$A$11:$A$14576,'MONTHLY DATA'!$A120,'WEEKLY DATA'!$B$11:$B$14576,'MONTHLY DATA'!$B120)</f>
        <v>295</v>
      </c>
      <c r="EX120" s="78">
        <f>AVERAGEIFS('WEEKLY DATA'!EX$11:EX$14576,'WEEKLY DATA'!$A$11:$A$14576,'MONTHLY DATA'!$A120,'WEEKLY DATA'!$B$11:$B$14576,'MONTHLY DATA'!$B120)</f>
        <v>290</v>
      </c>
      <c r="EY120" s="154">
        <f t="shared" si="94"/>
        <v>-6.8273092369477872E-2</v>
      </c>
      <c r="EZ120" s="78">
        <f>AVERAGEIFS('WEEKLY DATA'!EZ$11:EZ$14576,'WEEKLY DATA'!$A$11:$A$14576,'MONTHLY DATA'!$A120,'WEEKLY DATA'!$B$11:$B$14576,'MONTHLY DATA'!$B120)</f>
        <v>530</v>
      </c>
      <c r="FA120" s="78">
        <f>AVERAGEIFS('WEEKLY DATA'!FA$11:FA$14576,'WEEKLY DATA'!$A$11:$A$14576,'MONTHLY DATA'!$A120,'WEEKLY DATA'!$B$11:$B$14576,'MONTHLY DATA'!$B120)</f>
        <v>540</v>
      </c>
      <c r="FB120" s="78">
        <f>AVERAGEIFS('WEEKLY DATA'!FB$11:FB$14576,'WEEKLY DATA'!$A$11:$A$14576,'MONTHLY DATA'!$A120,'WEEKLY DATA'!$B$11:$B$14576,'MONTHLY DATA'!$B120)</f>
        <v>535</v>
      </c>
      <c r="FC120" s="154">
        <f t="shared" si="95"/>
        <v>9.4339622641510523E-3</v>
      </c>
      <c r="FD120" s="78">
        <f>AVERAGEIFS('WEEKLY DATA'!FD$11:FD$14576,'WEEKLY DATA'!$A$11:$A$14576,'MONTHLY DATA'!$A120,'WEEKLY DATA'!$B$11:$B$14576,'MONTHLY DATA'!$B120)</f>
        <v>450</v>
      </c>
      <c r="FE120" s="78">
        <f>AVERAGEIFS('WEEKLY DATA'!FE$11:FE$14576,'WEEKLY DATA'!$A$11:$A$14576,'MONTHLY DATA'!$A120,'WEEKLY DATA'!$B$11:$B$14576,'MONTHLY DATA'!$B120)</f>
        <v>460</v>
      </c>
      <c r="FF120" s="78">
        <f>AVERAGEIFS('WEEKLY DATA'!FF$11:FF$14576,'WEEKLY DATA'!$A$11:$A$14576,'MONTHLY DATA'!$A120,'WEEKLY DATA'!$B$11:$B$14576,'MONTHLY DATA'!$B120)</f>
        <v>455</v>
      </c>
      <c r="FG120" s="154">
        <f t="shared" si="96"/>
        <v>-4.2105263157894757E-2</v>
      </c>
      <c r="FH120" s="78">
        <f>AVERAGEIFS('WEEKLY DATA'!FH$11:FH$14576,'WEEKLY DATA'!$A$11:$A$14576,'MONTHLY DATA'!$A120,'WEEKLY DATA'!$B$11:$B$14576,'MONTHLY DATA'!$B120)</f>
        <v>320</v>
      </c>
      <c r="FI120" s="78">
        <f>AVERAGEIFS('WEEKLY DATA'!FI$11:FI$14576,'WEEKLY DATA'!$A$11:$A$14576,'MONTHLY DATA'!$A120,'WEEKLY DATA'!$B$11:$B$14576,'MONTHLY DATA'!$B120)</f>
        <v>330</v>
      </c>
      <c r="FJ120" s="78">
        <f>AVERAGEIFS('WEEKLY DATA'!FJ$11:FJ$14576,'WEEKLY DATA'!$A$11:$A$14576,'MONTHLY DATA'!$A120,'WEEKLY DATA'!$B$11:$B$14576,'MONTHLY DATA'!$B120)</f>
        <v>325</v>
      </c>
      <c r="FK120" s="154">
        <f t="shared" si="97"/>
        <v>-5.4545454545454564E-2</v>
      </c>
      <c r="FL120" s="169">
        <f>AVERAGEIFS('WEEKLY DATA'!FL$11:FL$14576,'WEEKLY DATA'!$A$11:$A$14576,'MONTHLY DATA'!$A120,'WEEKLY DATA'!$B$11:$B$14576,'MONTHLY DATA'!$B120)</f>
        <v>310</v>
      </c>
      <c r="FM120" s="78">
        <f>AVERAGEIFS('WEEKLY DATA'!FM$11:FM$14576,'WEEKLY DATA'!$A$11:$A$14576,'MONTHLY DATA'!$A120,'WEEKLY DATA'!$B$11:$B$14576,'MONTHLY DATA'!$B120)</f>
        <v>320</v>
      </c>
      <c r="FN120" s="78">
        <f>AVERAGEIFS('WEEKLY DATA'!FN$11:FN$14576,'WEEKLY DATA'!$A$11:$A$14576,'MONTHLY DATA'!$A120,'WEEKLY DATA'!$B$11:$B$14576,'MONTHLY DATA'!$B120)</f>
        <v>315</v>
      </c>
      <c r="FO120" s="154">
        <f t="shared" si="98"/>
        <v>-3.8167938931297662E-2</v>
      </c>
      <c r="FP120" s="78">
        <f>AVERAGEIFS('WEEKLY DATA'!FP$11:FP$14576,'WEEKLY DATA'!$A$11:$A$14576,'MONTHLY DATA'!$A120,'WEEKLY DATA'!$B$11:$B$14576,'MONTHLY DATA'!$B120)</f>
        <v>385</v>
      </c>
      <c r="FQ120" s="78">
        <f>AVERAGEIFS('WEEKLY DATA'!FQ$11:FQ$14576,'WEEKLY DATA'!$A$11:$A$14576,'MONTHLY DATA'!$A120,'WEEKLY DATA'!$B$11:$B$14576,'MONTHLY DATA'!$B120)</f>
        <v>395</v>
      </c>
      <c r="FR120" s="78">
        <f>AVERAGEIFS('WEEKLY DATA'!FR$11:FR$14576,'WEEKLY DATA'!$A$11:$A$14576,'MONTHLY DATA'!$A120,'WEEKLY DATA'!$B$11:$B$14576,'MONTHLY DATA'!$B120)</f>
        <v>390</v>
      </c>
      <c r="FS120" s="154">
        <f t="shared" si="99"/>
        <v>-3.4055727554179516E-2</v>
      </c>
      <c r="FT120" s="78">
        <f>AVERAGEIFS('WEEKLY DATA'!FT$11:FT$14576,'WEEKLY DATA'!$A$11:$A$14576,'MONTHLY DATA'!$A120,'WEEKLY DATA'!$B$11:$B$14576,'MONTHLY DATA'!$B120)</f>
        <v>341.25</v>
      </c>
      <c r="FU120" s="78">
        <f>AVERAGEIFS('WEEKLY DATA'!FU$11:FU$14576,'WEEKLY DATA'!$A$11:$A$14576,'MONTHLY DATA'!$A120,'WEEKLY DATA'!$B$11:$B$14576,'MONTHLY DATA'!$B120)</f>
        <v>351.25</v>
      </c>
      <c r="FV120" s="78">
        <f>AVERAGEIFS('WEEKLY DATA'!FV$11:FV$14576,'WEEKLY DATA'!$A$11:$A$14576,'MONTHLY DATA'!$A120,'WEEKLY DATA'!$B$11:$B$14576,'MONTHLY DATA'!$B120)</f>
        <v>346.25</v>
      </c>
      <c r="FW120" s="154">
        <f t="shared" si="100"/>
        <v>-5.1369863013698613E-2</v>
      </c>
      <c r="FX120" s="78">
        <f>AVERAGEIFS('WEEKLY DATA'!FX$11:FX$14576,'WEEKLY DATA'!$A$11:$A$14576,'MONTHLY DATA'!$A120,'WEEKLY DATA'!$B$11:$B$14576,'MONTHLY DATA'!$B120)</f>
        <v>350</v>
      </c>
      <c r="FY120" s="78">
        <f>AVERAGEIFS('WEEKLY DATA'!FY$11:FY$14576,'WEEKLY DATA'!$A$11:$A$14576,'MONTHLY DATA'!$A120,'WEEKLY DATA'!$B$11:$B$14576,'MONTHLY DATA'!$B120)</f>
        <v>358.75</v>
      </c>
      <c r="FZ120" s="78">
        <f>AVERAGEIFS('WEEKLY DATA'!FZ$11:FZ$14576,'WEEKLY DATA'!$A$11:$A$14576,'MONTHLY DATA'!$A120,'WEEKLY DATA'!$B$11:$B$14576,'MONTHLY DATA'!$B120)</f>
        <v>354.375</v>
      </c>
      <c r="GA120" s="154">
        <f t="shared" si="101"/>
        <v>-5.5000000000000049E-2</v>
      </c>
      <c r="GB120" s="78">
        <f>AVERAGEIFS('WEEKLY DATA'!GB$11:GB$14576,'WEEKLY DATA'!$A$11:$A$14576,'MONTHLY DATA'!$A120,'WEEKLY DATA'!$B$11:$B$14576,'MONTHLY DATA'!$B120)</f>
        <v>466.25</v>
      </c>
      <c r="GC120" s="78">
        <f>AVERAGEIFS('WEEKLY DATA'!GC$11:GC$14576,'WEEKLY DATA'!$A$11:$A$14576,'MONTHLY DATA'!$A120,'WEEKLY DATA'!$B$11:$B$14576,'MONTHLY DATA'!$B120)</f>
        <v>476.25</v>
      </c>
      <c r="GD120" s="78">
        <f>AVERAGEIFS('WEEKLY DATA'!GD$11:GD$14576,'WEEKLY DATA'!$A$11:$A$14576,'MONTHLY DATA'!$A120,'WEEKLY DATA'!$B$11:$B$14576,'MONTHLY DATA'!$B120)</f>
        <v>471.25</v>
      </c>
      <c r="GE120" s="154">
        <f t="shared" si="102"/>
        <v>-3.0848329048843159E-2</v>
      </c>
      <c r="GF120" s="169">
        <f>AVERAGEIFS('WEEKLY DATA'!GF$11:GF$14576,'WEEKLY DATA'!$A$11:$A$14576,'MONTHLY DATA'!$A120,'WEEKLY DATA'!$B$11:$B$14576,'MONTHLY DATA'!$B120)</f>
        <v>448.75</v>
      </c>
      <c r="GG120" s="78">
        <f>AVERAGEIFS('WEEKLY DATA'!GG$11:GG$14576,'WEEKLY DATA'!$A$11:$A$14576,'MONTHLY DATA'!$A120,'WEEKLY DATA'!$B$11:$B$14576,'MONTHLY DATA'!$B120)</f>
        <v>458.75</v>
      </c>
      <c r="GH120" s="78">
        <f>AVERAGEIFS('WEEKLY DATA'!GH$11:GH$14576,'WEEKLY DATA'!$A$11:$A$14576,'MONTHLY DATA'!$A120,'WEEKLY DATA'!$B$11:$B$14576,'MONTHLY DATA'!$B120)</f>
        <v>453.75</v>
      </c>
      <c r="GI120" s="154">
        <f t="shared" si="103"/>
        <v>-3.4574468085106336E-2</v>
      </c>
      <c r="GJ120" s="78">
        <f>AVERAGEIFS('WEEKLY DATA'!GJ$11:GJ$14576,'WEEKLY DATA'!$A$11:$A$14576,'MONTHLY DATA'!$A120,'WEEKLY DATA'!$B$11:$B$14576,'MONTHLY DATA'!$B120)</f>
        <v>615</v>
      </c>
      <c r="GK120" s="78">
        <f>AVERAGEIFS('WEEKLY DATA'!GK$11:GK$14576,'WEEKLY DATA'!$A$11:$A$14576,'MONTHLY DATA'!$A120,'WEEKLY DATA'!$B$11:$B$14576,'MONTHLY DATA'!$B120)</f>
        <v>625</v>
      </c>
      <c r="GL120" s="78">
        <f>AVERAGEIFS('WEEKLY DATA'!GL$11:GL$14576,'WEEKLY DATA'!$A$11:$A$14576,'MONTHLY DATA'!$A120,'WEEKLY DATA'!$B$11:$B$14576,'MONTHLY DATA'!$B120)</f>
        <v>620</v>
      </c>
      <c r="GM120" s="154">
        <f t="shared" si="104"/>
        <v>6.6666666666666652E-2</v>
      </c>
      <c r="GN120" s="78">
        <f>AVERAGEIFS('WEEKLY DATA'!GN$11:GN$14576,'WEEKLY DATA'!$A$11:$A$14576,'MONTHLY DATA'!$A120,'WEEKLY DATA'!$B$11:$B$14576,'MONTHLY DATA'!$B120)</f>
        <v>530</v>
      </c>
      <c r="GO120" s="78">
        <f>AVERAGEIFS('WEEKLY DATA'!GO$11:GO$14576,'WEEKLY DATA'!$A$11:$A$14576,'MONTHLY DATA'!$A120,'WEEKLY DATA'!$B$11:$B$14576,'MONTHLY DATA'!$B120)</f>
        <v>540</v>
      </c>
      <c r="GP120" s="78">
        <f>AVERAGEIFS('WEEKLY DATA'!GP$11:GP$14576,'WEEKLY DATA'!$A$11:$A$14576,'MONTHLY DATA'!$A120,'WEEKLY DATA'!$B$11:$B$14576,'MONTHLY DATA'!$B120)</f>
        <v>535</v>
      </c>
      <c r="GQ120" s="154">
        <f t="shared" si="105"/>
        <v>-1.3824884792626779E-2</v>
      </c>
      <c r="GR120" s="78"/>
    </row>
    <row r="121" spans="1:200" ht="15.75" x14ac:dyDescent="0.25">
      <c r="A121">
        <f t="shared" si="55"/>
        <v>3</v>
      </c>
      <c r="B121">
        <f t="shared" si="56"/>
        <v>2019</v>
      </c>
      <c r="C121" s="86">
        <v>43525</v>
      </c>
      <c r="D121" s="78">
        <f>AVERAGEIFS('WEEKLY DATA'!D$11:D$14576,'WEEKLY DATA'!$A$11:$A$14576,'MONTHLY DATA'!$A121,'WEEKLY DATA'!$B$11:$B$14576,'MONTHLY DATA'!$B121)</f>
        <v>423</v>
      </c>
      <c r="E121" s="78">
        <f>AVERAGEIFS('WEEKLY DATA'!E$11:E$14576,'WEEKLY DATA'!$A$11:$A$14576,'MONTHLY DATA'!$A121,'WEEKLY DATA'!$B$11:$B$14576,'MONTHLY DATA'!$B121)</f>
        <v>433</v>
      </c>
      <c r="F121" s="78">
        <f>AVERAGEIFS('WEEKLY DATA'!F$11:F$14576,'WEEKLY DATA'!$A$11:$A$14576,'MONTHLY DATA'!$A121,'WEEKLY DATA'!$B$11:$B$14576,'MONTHLY DATA'!$B121)</f>
        <v>428</v>
      </c>
      <c r="G121" s="154">
        <f t="shared" si="57"/>
        <v>-5.6749311294765792E-2</v>
      </c>
      <c r="H121" s="169">
        <f>AVERAGEIFS('WEEKLY DATA'!H$11:H$14576,'WEEKLY DATA'!$A$11:$A$14576,'MONTHLY DATA'!$A121,'WEEKLY DATA'!$B$11:$B$14576,'MONTHLY DATA'!$B121)</f>
        <v>526</v>
      </c>
      <c r="I121" s="78">
        <f>AVERAGEIFS('WEEKLY DATA'!I$11:I$14576,'WEEKLY DATA'!$A$11:$A$14576,'MONTHLY DATA'!$A121,'WEEKLY DATA'!$B$11:$B$14576,'MONTHLY DATA'!$B121)</f>
        <v>536</v>
      </c>
      <c r="J121" s="78">
        <f>AVERAGEIFS('WEEKLY DATA'!J$11:J$14576,'WEEKLY DATA'!$A$11:$A$14576,'MONTHLY DATA'!$A121,'WEEKLY DATA'!$B$11:$B$14576,'MONTHLY DATA'!$B121)</f>
        <v>531</v>
      </c>
      <c r="K121" s="154">
        <f t="shared" si="58"/>
        <v>-4.5393258426966288E-2</v>
      </c>
      <c r="L121" s="169">
        <f>AVERAGEIFS('WEEKLY DATA'!L$11:L$14576,'WEEKLY DATA'!$A$11:$A$14576,'MONTHLY DATA'!$A121,'WEEKLY DATA'!$B$11:$B$14576,'MONTHLY DATA'!$B121)</f>
        <v>563</v>
      </c>
      <c r="M121" s="78">
        <f>AVERAGEIFS('WEEKLY DATA'!M$11:M$14576,'WEEKLY DATA'!$A$11:$A$14576,'MONTHLY DATA'!$A121,'WEEKLY DATA'!$B$11:$B$14576,'MONTHLY DATA'!$B121)</f>
        <v>573</v>
      </c>
      <c r="N121" s="78">
        <f>AVERAGEIFS('WEEKLY DATA'!N$11:N$14576,'WEEKLY DATA'!$A$11:$A$14576,'MONTHLY DATA'!$A121,'WEEKLY DATA'!$B$11:$B$14576,'MONTHLY DATA'!$B121)</f>
        <v>568</v>
      </c>
      <c r="O121" s="154">
        <f t="shared" si="59"/>
        <v>-4.5378151260504151E-2</v>
      </c>
      <c r="P121" s="169">
        <f>AVERAGEIFS('WEEKLY DATA'!P$11:P$14576,'WEEKLY DATA'!$A$11:$A$14576,'MONTHLY DATA'!$A121,'WEEKLY DATA'!$B$11:$B$14576,'MONTHLY DATA'!$B121)</f>
        <v>388</v>
      </c>
      <c r="Q121" s="78">
        <f>AVERAGEIFS('WEEKLY DATA'!Q$11:Q$14576,'WEEKLY DATA'!$A$11:$A$14576,'MONTHLY DATA'!$A121,'WEEKLY DATA'!$B$11:$B$14576,'MONTHLY DATA'!$B121)</f>
        <v>398</v>
      </c>
      <c r="R121" s="78">
        <f>AVERAGEIFS('WEEKLY DATA'!R$11:R$14576,'WEEKLY DATA'!$A$11:$A$14576,'MONTHLY DATA'!$A121,'WEEKLY DATA'!$B$11:$B$14576,'MONTHLY DATA'!$B121)</f>
        <v>393</v>
      </c>
      <c r="S121" s="154">
        <f t="shared" si="60"/>
        <v>-2.3602484472049712E-2</v>
      </c>
      <c r="T121" s="169">
        <f>AVERAGEIFS('WEEKLY DATA'!T$11:T$14576,'WEEKLY DATA'!$A$11:$A$14576,'MONTHLY DATA'!$A121,'WEEKLY DATA'!$B$11:$B$14576,'MONTHLY DATA'!$B121)</f>
        <v>408</v>
      </c>
      <c r="U121" s="78">
        <f>AVERAGEIFS('WEEKLY DATA'!U$11:U$14576,'WEEKLY DATA'!$A$11:$A$14576,'MONTHLY DATA'!$A121,'WEEKLY DATA'!$B$11:$B$14576,'MONTHLY DATA'!$B121)</f>
        <v>418</v>
      </c>
      <c r="V121" s="78">
        <f>AVERAGEIFS('WEEKLY DATA'!V$11:V$14576,'WEEKLY DATA'!$A$11:$A$14576,'MONTHLY DATA'!$A121,'WEEKLY DATA'!$B$11:$B$14576,'MONTHLY DATA'!$B121)</f>
        <v>413</v>
      </c>
      <c r="W121" s="154">
        <f t="shared" si="61"/>
        <v>-5.868945868945874E-2</v>
      </c>
      <c r="X121" s="169">
        <f>AVERAGEIFS('WEEKLY DATA'!X$11:X$14576,'WEEKLY DATA'!$A$11:$A$14576,'MONTHLY DATA'!$A121,'WEEKLY DATA'!$B$11:$B$14576,'MONTHLY DATA'!$B121)</f>
        <v>375</v>
      </c>
      <c r="Y121" s="78">
        <f>AVERAGEIFS('WEEKLY DATA'!Y$11:Y$14576,'WEEKLY DATA'!$A$11:$A$14576,'MONTHLY DATA'!$A121,'WEEKLY DATA'!$B$11:$B$14576,'MONTHLY DATA'!$B121)</f>
        <v>385</v>
      </c>
      <c r="Z121" s="78">
        <f>AVERAGEIFS('WEEKLY DATA'!Z$11:Z$14576,'WEEKLY DATA'!$A$11:$A$14576,'MONTHLY DATA'!$A121,'WEEKLY DATA'!$B$11:$B$14576,'MONTHLY DATA'!$B121)</f>
        <v>380</v>
      </c>
      <c r="AA121" s="154">
        <f t="shared" si="62"/>
        <v>-6.461538461538463E-2</v>
      </c>
      <c r="AB121" s="169">
        <f>AVERAGEIFS('WEEKLY DATA'!AB$11:AB$14576,'WEEKLY DATA'!$A$11:$A$14576,'MONTHLY DATA'!$A121,'WEEKLY DATA'!$B$11:$B$14576,'MONTHLY DATA'!$B121)</f>
        <v>563</v>
      </c>
      <c r="AC121" s="78">
        <f>AVERAGEIFS('WEEKLY DATA'!AC$11:AC$14576,'WEEKLY DATA'!$A$11:$A$14576,'MONTHLY DATA'!$A121,'WEEKLY DATA'!$B$11:$B$14576,'MONTHLY DATA'!$B121)</f>
        <v>573</v>
      </c>
      <c r="AD121" s="78">
        <f>AVERAGEIFS('WEEKLY DATA'!AD$11:AD$14576,'WEEKLY DATA'!$A$11:$A$14576,'MONTHLY DATA'!$A121,'WEEKLY DATA'!$B$11:$B$14576,'MONTHLY DATA'!$B121)</f>
        <v>568</v>
      </c>
      <c r="AE121" s="154">
        <f t="shared" si="63"/>
        <v>-4.5378151260504151E-2</v>
      </c>
      <c r="AF121" s="169">
        <f>AVERAGEIFS('WEEKLY DATA'!AF$11:AF$14576,'WEEKLY DATA'!$A$11:$A$14576,'MONTHLY DATA'!$A121,'WEEKLY DATA'!$B$11:$B$14576,'MONTHLY DATA'!$B121)</f>
        <v>374</v>
      </c>
      <c r="AG121" s="78">
        <f>AVERAGEIFS('WEEKLY DATA'!AG$11:AG$14576,'WEEKLY DATA'!$A$11:$A$14576,'MONTHLY DATA'!$A121,'WEEKLY DATA'!$B$11:$B$14576,'MONTHLY DATA'!$B121)</f>
        <v>384</v>
      </c>
      <c r="AH121" s="78">
        <f>AVERAGEIFS('WEEKLY DATA'!AH$11:AH$14576,'WEEKLY DATA'!$A$11:$A$14576,'MONTHLY DATA'!$A121,'WEEKLY DATA'!$B$11:$B$14576,'MONTHLY DATA'!$B121)</f>
        <v>379</v>
      </c>
      <c r="AI121" s="154">
        <f t="shared" si="64"/>
        <v>-2.1935483870967776E-2</v>
      </c>
      <c r="AJ121" s="169">
        <f>AVERAGEIFS('WEEKLY DATA'!AJ$11:AJ$14576,'WEEKLY DATA'!$A$11:$A$14576,'MONTHLY DATA'!$A121,'WEEKLY DATA'!$B$11:$B$14576,'MONTHLY DATA'!$B121)</f>
        <v>384</v>
      </c>
      <c r="AK121" s="78">
        <f>AVERAGEIFS('WEEKLY DATA'!AK$11:AK$14576,'WEEKLY DATA'!$A$11:$A$14576,'MONTHLY DATA'!$A121,'WEEKLY DATA'!$B$11:$B$14576,'MONTHLY DATA'!$B121)</f>
        <v>394</v>
      </c>
      <c r="AL121" s="78">
        <f>AVERAGEIFS('WEEKLY DATA'!AL$11:AL$14576,'WEEKLY DATA'!$A$11:$A$14576,'MONTHLY DATA'!$A121,'WEEKLY DATA'!$B$11:$B$14576,'MONTHLY DATA'!$B121)</f>
        <v>389</v>
      </c>
      <c r="AM121" s="154">
        <f t="shared" si="65"/>
        <v>-8.7390029325513208E-2</v>
      </c>
      <c r="AN121" s="169">
        <f>AVERAGEIFS('WEEKLY DATA'!AN$11:AN$14576,'WEEKLY DATA'!$A$11:$A$14576,'MONTHLY DATA'!$A121,'WEEKLY DATA'!$B$11:$B$14576,'MONTHLY DATA'!$B121)</f>
        <v>372</v>
      </c>
      <c r="AO121" s="78">
        <f>AVERAGEIFS('WEEKLY DATA'!AO$11:AO$14576,'WEEKLY DATA'!$A$11:$A$14576,'MONTHLY DATA'!$A121,'WEEKLY DATA'!$B$11:$B$14576,'MONTHLY DATA'!$B121)</f>
        <v>382</v>
      </c>
      <c r="AP121" s="78">
        <f>AVERAGEIFS('WEEKLY DATA'!AP$11:AP$14576,'WEEKLY DATA'!$A$11:$A$14576,'MONTHLY DATA'!$A121,'WEEKLY DATA'!$B$11:$B$14576,'MONTHLY DATA'!$B121)</f>
        <v>377</v>
      </c>
      <c r="AQ121" s="154">
        <f t="shared" si="66"/>
        <v>-7.1999999999999953E-2</v>
      </c>
      <c r="AR121" s="169">
        <f>AVERAGEIFS('WEEKLY DATA'!AR$11:AR$14576,'WEEKLY DATA'!$A$11:$A$14576,'MONTHLY DATA'!$A121,'WEEKLY DATA'!$B$11:$B$14576,'MONTHLY DATA'!$B121)</f>
        <v>563</v>
      </c>
      <c r="AS121" s="78">
        <f>AVERAGEIFS('WEEKLY DATA'!AS$11:AS$14576,'WEEKLY DATA'!$A$11:$A$14576,'MONTHLY DATA'!$A121,'WEEKLY DATA'!$B$11:$B$14576,'MONTHLY DATA'!$B121)</f>
        <v>573</v>
      </c>
      <c r="AT121" s="78">
        <f>AVERAGEIFS('WEEKLY DATA'!AT$11:AT$14576,'WEEKLY DATA'!$A$11:$A$14576,'MONTHLY DATA'!$A121,'WEEKLY DATA'!$B$11:$B$14576,'MONTHLY DATA'!$B121)</f>
        <v>568</v>
      </c>
      <c r="AU121" s="154">
        <f t="shared" si="67"/>
        <v>-4.5378151260504151E-2</v>
      </c>
      <c r="AV121" s="169">
        <f>AVERAGEIFS('WEEKLY DATA'!AV$11:AV$14576,'WEEKLY DATA'!$A$11:$A$14576,'MONTHLY DATA'!$A121,'WEEKLY DATA'!$B$11:$B$14576,'MONTHLY DATA'!$B121)</f>
        <v>389</v>
      </c>
      <c r="AW121" s="78">
        <f>AVERAGEIFS('WEEKLY DATA'!AW$11:AW$14576,'WEEKLY DATA'!$A$11:$A$14576,'MONTHLY DATA'!$A121,'WEEKLY DATA'!$B$11:$B$14576,'MONTHLY DATA'!$B121)</f>
        <v>399</v>
      </c>
      <c r="AX121" s="78">
        <f>AVERAGEIFS('WEEKLY DATA'!AX$11:AX$14576,'WEEKLY DATA'!$A$11:$A$14576,'MONTHLY DATA'!$A121,'WEEKLY DATA'!$B$11:$B$14576,'MONTHLY DATA'!$B121)</f>
        <v>394</v>
      </c>
      <c r="AY121" s="154">
        <f t="shared" si="68"/>
        <v>-2.4148606811145501E-2</v>
      </c>
      <c r="AZ121" s="169">
        <f>AVERAGEIFS('WEEKLY DATA'!AZ$11:AZ$14576,'WEEKLY DATA'!$A$11:$A$14576,'MONTHLY DATA'!$A121,'WEEKLY DATA'!$B$11:$B$14576,'MONTHLY DATA'!$B121)</f>
        <v>319</v>
      </c>
      <c r="BA121" s="78">
        <f>AVERAGEIFS('WEEKLY DATA'!BA$11:BA$14576,'WEEKLY DATA'!$A$11:$A$14576,'MONTHLY DATA'!$A121,'WEEKLY DATA'!$B$11:$B$14576,'MONTHLY DATA'!$B121)</f>
        <v>329</v>
      </c>
      <c r="BB121" s="78">
        <f>AVERAGEIFS('WEEKLY DATA'!BB$11:BB$14576,'WEEKLY DATA'!$A$11:$A$14576,'MONTHLY DATA'!$A121,'WEEKLY DATA'!$B$11:$B$14576,'MONTHLY DATA'!$B121)</f>
        <v>324</v>
      </c>
      <c r="BC121" s="154">
        <f t="shared" si="69"/>
        <v>-0.1031141868512111</v>
      </c>
      <c r="BD121" s="169">
        <f>AVERAGEIFS('WEEKLY DATA'!BD$11:BD$14576,'WEEKLY DATA'!$A$11:$A$14576,'MONTHLY DATA'!$A121,'WEEKLY DATA'!$B$11:$B$14576,'MONTHLY DATA'!$B121)</f>
        <v>307</v>
      </c>
      <c r="BE121" s="78">
        <f>AVERAGEIFS('WEEKLY DATA'!BE$11:BE$14576,'WEEKLY DATA'!$A$11:$A$14576,'MONTHLY DATA'!$A121,'WEEKLY DATA'!$B$11:$B$14576,'MONTHLY DATA'!$B121)</f>
        <v>317</v>
      </c>
      <c r="BF121" s="78">
        <f>AVERAGEIFS('WEEKLY DATA'!BF$11:BF$14576,'WEEKLY DATA'!$A$11:$A$14576,'MONTHLY DATA'!$A121,'WEEKLY DATA'!$B$11:$B$14576,'MONTHLY DATA'!$B121)</f>
        <v>312</v>
      </c>
      <c r="BG121" s="154">
        <f t="shared" si="70"/>
        <v>-8.5714285714285743E-2</v>
      </c>
      <c r="BH121" s="169">
        <f>AVERAGEIFS('WEEKLY DATA'!BH$11:BH$14576,'WEEKLY DATA'!$A$11:$A$14576,'MONTHLY DATA'!$A121,'WEEKLY DATA'!$B$11:$B$14576,'MONTHLY DATA'!$B121)</f>
        <v>453</v>
      </c>
      <c r="BI121" s="78">
        <f>AVERAGEIFS('WEEKLY DATA'!BI$11:BI$14576,'WEEKLY DATA'!$A$11:$A$14576,'MONTHLY DATA'!$A121,'WEEKLY DATA'!$B$11:$B$14576,'MONTHLY DATA'!$B121)</f>
        <v>463</v>
      </c>
      <c r="BJ121" s="78">
        <f>AVERAGEIFS('WEEKLY DATA'!BJ$11:BJ$14576,'WEEKLY DATA'!$A$11:$A$14576,'MONTHLY DATA'!$A121,'WEEKLY DATA'!$B$11:$B$14576,'MONTHLY DATA'!$B121)</f>
        <v>458</v>
      </c>
      <c r="BK121" s="154">
        <f t="shared" si="71"/>
        <v>-5.5670103092783529E-2</v>
      </c>
      <c r="BL121" s="169">
        <f>AVERAGEIFS('WEEKLY DATA'!BL$11:BL$14576,'WEEKLY DATA'!$A$11:$A$14576,'MONTHLY DATA'!$A121,'WEEKLY DATA'!$B$11:$B$14576,'MONTHLY DATA'!$B121)</f>
        <v>374</v>
      </c>
      <c r="BM121" s="78">
        <f>AVERAGEIFS('WEEKLY DATA'!BM$11:BM$14576,'WEEKLY DATA'!$A$11:$A$14576,'MONTHLY DATA'!$A121,'WEEKLY DATA'!$B$11:$B$14576,'MONTHLY DATA'!$B121)</f>
        <v>384</v>
      </c>
      <c r="BN121" s="78">
        <f>AVERAGEIFS('WEEKLY DATA'!BN$11:BN$14576,'WEEKLY DATA'!$A$11:$A$14576,'MONTHLY DATA'!$A121,'WEEKLY DATA'!$B$11:$B$14576,'MONTHLY DATA'!$B121)</f>
        <v>379</v>
      </c>
      <c r="BO121" s="154">
        <f t="shared" si="72"/>
        <v>-2.5080385852090048E-2</v>
      </c>
      <c r="BP121" s="78">
        <f>AVERAGEIFS('WEEKLY DATA'!BP$11:BP$14576,'WEEKLY DATA'!$A$11:$A$14576,'MONTHLY DATA'!$A121,'WEEKLY DATA'!$B$11:$B$14576,'MONTHLY DATA'!$B121)</f>
        <v>414</v>
      </c>
      <c r="BQ121" s="78">
        <f>AVERAGEIFS('WEEKLY DATA'!BQ$11:BQ$14576,'WEEKLY DATA'!$A$11:$A$14576,'MONTHLY DATA'!$A121,'WEEKLY DATA'!$B$11:$B$14576,'MONTHLY DATA'!$B121)</f>
        <v>424</v>
      </c>
      <c r="BR121" s="78">
        <f>AVERAGEIFS('WEEKLY DATA'!BR$11:BR$14576,'WEEKLY DATA'!$A$11:$A$14576,'MONTHLY DATA'!$A121,'WEEKLY DATA'!$B$11:$B$14576,'MONTHLY DATA'!$B121)</f>
        <v>419</v>
      </c>
      <c r="BS121" s="154">
        <f t="shared" si="73"/>
        <v>-7.1468144044321336E-2</v>
      </c>
      <c r="BT121" s="78">
        <f>AVERAGEIFS('WEEKLY DATA'!BT$11:BT$14576,'WEEKLY DATA'!$A$11:$A$14576,'MONTHLY DATA'!$A121,'WEEKLY DATA'!$B$11:$B$14576,'MONTHLY DATA'!$B121)</f>
        <v>395</v>
      </c>
      <c r="BU121" s="78">
        <f>AVERAGEIFS('WEEKLY DATA'!BU$11:BU$14576,'WEEKLY DATA'!$A$11:$A$14576,'MONTHLY DATA'!$A121,'WEEKLY DATA'!$B$11:$B$14576,'MONTHLY DATA'!$B121)</f>
        <v>405</v>
      </c>
      <c r="BV121" s="78">
        <f>AVERAGEIFS('WEEKLY DATA'!BV$11:BV$14576,'WEEKLY DATA'!$A$11:$A$14576,'MONTHLY DATA'!$A121,'WEEKLY DATA'!$B$11:$B$14576,'MONTHLY DATA'!$B121)</f>
        <v>400</v>
      </c>
      <c r="BW121" s="154">
        <f t="shared" si="74"/>
        <v>-0.12087912087912089</v>
      </c>
      <c r="BX121" s="78">
        <f>AVERAGEIFS('WEEKLY DATA'!BX$11:BX$14576,'WEEKLY DATA'!$A$11:$A$14576,'MONTHLY DATA'!$A121,'WEEKLY DATA'!$B$11:$B$14576,'MONTHLY DATA'!$B121)</f>
        <v>508</v>
      </c>
      <c r="BY121" s="78">
        <f>AVERAGEIFS('WEEKLY DATA'!BY$11:BY$14576,'WEEKLY DATA'!$A$11:$A$14576,'MONTHLY DATA'!$A121,'WEEKLY DATA'!$B$11:$B$14576,'MONTHLY DATA'!$B121)</f>
        <v>518</v>
      </c>
      <c r="BZ121" s="78">
        <f>AVERAGEIFS('WEEKLY DATA'!BZ$11:BZ$14576,'WEEKLY DATA'!$A$11:$A$14576,'MONTHLY DATA'!$A121,'WEEKLY DATA'!$B$11:$B$14576,'MONTHLY DATA'!$B121)</f>
        <v>513</v>
      </c>
      <c r="CA121" s="154">
        <f t="shared" si="75"/>
        <v>-5.0000000000000044E-2</v>
      </c>
      <c r="CB121" s="78">
        <f>AVERAGEIFS('WEEKLY DATA'!CB$11:CB$14576,'WEEKLY DATA'!$A$11:$A$14576,'MONTHLY DATA'!$A121,'WEEKLY DATA'!$B$11:$B$14576,'MONTHLY DATA'!$B121)</f>
        <v>500</v>
      </c>
      <c r="CC121" s="78">
        <f>AVERAGEIFS('WEEKLY DATA'!CC$11:CC$14576,'WEEKLY DATA'!$A$11:$A$14576,'MONTHLY DATA'!$A121,'WEEKLY DATA'!$B$11:$B$14576,'MONTHLY DATA'!$B121)</f>
        <v>510</v>
      </c>
      <c r="CD121" s="78">
        <f>AVERAGEIFS('WEEKLY DATA'!CD$11:CD$14576,'WEEKLY DATA'!$A$11:$A$14576,'MONTHLY DATA'!$A121,'WEEKLY DATA'!$B$11:$B$14576,'MONTHLY DATA'!$B121)</f>
        <v>505</v>
      </c>
      <c r="CE121" s="154">
        <f t="shared" si="76"/>
        <v>0</v>
      </c>
      <c r="CF121" s="78">
        <f>AVERAGEIFS('WEEKLY DATA'!CF$11:CF$14576,'WEEKLY DATA'!$A$11:$A$14576,'MONTHLY DATA'!$A121,'WEEKLY DATA'!$B$11:$B$14576,'MONTHLY DATA'!$B121)</f>
        <v>364</v>
      </c>
      <c r="CG121" s="78">
        <f>AVERAGEIFS('WEEKLY DATA'!CG$11:CG$14576,'WEEKLY DATA'!$A$11:$A$14576,'MONTHLY DATA'!$A121,'WEEKLY DATA'!$B$11:$B$14576,'MONTHLY DATA'!$B121)</f>
        <v>374</v>
      </c>
      <c r="CH121" s="78">
        <f>AVERAGEIFS('WEEKLY DATA'!CH$11:CH$14576,'WEEKLY DATA'!$A$11:$A$14576,'MONTHLY DATA'!$A121,'WEEKLY DATA'!$B$11:$B$14576,'MONTHLY DATA'!$B121)</f>
        <v>369</v>
      </c>
      <c r="CI121" s="154">
        <f t="shared" si="77"/>
        <v>-8.0373831775700899E-2</v>
      </c>
      <c r="CJ121" s="78">
        <f>AVERAGEIFS('WEEKLY DATA'!CJ$11:CJ$14576,'WEEKLY DATA'!$A$11:$A$14576,'MONTHLY DATA'!$A121,'WEEKLY DATA'!$B$11:$B$14576,'MONTHLY DATA'!$B121)</f>
        <v>355</v>
      </c>
      <c r="CK121" s="78">
        <f>AVERAGEIFS('WEEKLY DATA'!CK$11:CK$14576,'WEEKLY DATA'!$A$11:$A$14576,'MONTHLY DATA'!$A121,'WEEKLY DATA'!$B$11:$B$14576,'MONTHLY DATA'!$B121)</f>
        <v>365</v>
      </c>
      <c r="CL121" s="78">
        <f>AVERAGEIFS('WEEKLY DATA'!CL$11:CL$14576,'WEEKLY DATA'!$A$11:$A$14576,'MONTHLY DATA'!$A121,'WEEKLY DATA'!$B$11:$B$14576,'MONTHLY DATA'!$B121)</f>
        <v>360</v>
      </c>
      <c r="CM121" s="154">
        <f t="shared" si="78"/>
        <v>-0.11111111111111116</v>
      </c>
      <c r="CN121" s="78">
        <f>AVERAGEIFS('WEEKLY DATA'!CN$11:CN$14576,'WEEKLY DATA'!$A$11:$A$14576,'MONTHLY DATA'!$A121,'WEEKLY DATA'!$B$11:$B$14576,'MONTHLY DATA'!$B121)</f>
        <v>458</v>
      </c>
      <c r="CO121" s="78">
        <f>AVERAGEIFS('WEEKLY DATA'!CO$11:CO$14576,'WEEKLY DATA'!$A$11:$A$14576,'MONTHLY DATA'!$A121,'WEEKLY DATA'!$B$11:$B$14576,'MONTHLY DATA'!$B121)</f>
        <v>468</v>
      </c>
      <c r="CP121" s="78">
        <f>AVERAGEIFS('WEEKLY DATA'!CP$11:CP$14576,'WEEKLY DATA'!$A$11:$A$14576,'MONTHLY DATA'!$A121,'WEEKLY DATA'!$B$11:$B$14576,'MONTHLY DATA'!$B121)</f>
        <v>463</v>
      </c>
      <c r="CQ121" s="154">
        <f t="shared" si="79"/>
        <v>-5.5102040816326525E-2</v>
      </c>
      <c r="CR121" s="78">
        <f>AVERAGEIFS('WEEKLY DATA'!CR$11:CR$14576,'WEEKLY DATA'!$A$11:$A$14576,'MONTHLY DATA'!$A121,'WEEKLY DATA'!$B$11:$B$14576,'MONTHLY DATA'!$B121)</f>
        <v>470</v>
      </c>
      <c r="CS121" s="78">
        <f>AVERAGEIFS('WEEKLY DATA'!CS$11:CS$14576,'WEEKLY DATA'!$A$11:$A$14576,'MONTHLY DATA'!$A121,'WEEKLY DATA'!$B$11:$B$14576,'MONTHLY DATA'!$B121)</f>
        <v>480</v>
      </c>
      <c r="CT121" s="78">
        <f>AVERAGEIFS('WEEKLY DATA'!CT$11:CT$14576,'WEEKLY DATA'!$A$11:$A$14576,'MONTHLY DATA'!$A121,'WEEKLY DATA'!$B$11:$B$14576,'MONTHLY DATA'!$B121)</f>
        <v>475</v>
      </c>
      <c r="CU121" s="154">
        <f t="shared" si="80"/>
        <v>0</v>
      </c>
      <c r="CV121" s="169">
        <f>AVERAGEIFS('WEEKLY DATA'!CV$11:CV$14576,'WEEKLY DATA'!$A$11:$A$14576,'MONTHLY DATA'!$A121,'WEEKLY DATA'!$B$11:$B$14576,'MONTHLY DATA'!$B121)</f>
        <v>423</v>
      </c>
      <c r="CW121" s="78">
        <f>AVERAGEIFS('WEEKLY DATA'!CW$11:CW$14576,'WEEKLY DATA'!$A$11:$A$14576,'MONTHLY DATA'!$A121,'WEEKLY DATA'!$B$11:$B$14576,'MONTHLY DATA'!$B121)</f>
        <v>433</v>
      </c>
      <c r="CX121" s="78">
        <f>AVERAGEIFS('WEEKLY DATA'!CX$11:CX$14576,'WEEKLY DATA'!$A$11:$A$14576,'MONTHLY DATA'!$A121,'WEEKLY DATA'!$B$11:$B$14576,'MONTHLY DATA'!$B121)</f>
        <v>428</v>
      </c>
      <c r="CY121" s="154">
        <f t="shared" si="81"/>
        <v>-5.1523545706371188E-2</v>
      </c>
      <c r="CZ121" s="169">
        <f>AVERAGEIFS('WEEKLY DATA'!CZ$11:CZ$14576,'WEEKLY DATA'!$A$11:$A$14576,'MONTHLY DATA'!$A121,'WEEKLY DATA'!$B$11:$B$14576,'MONTHLY DATA'!$B121)</f>
        <v>393</v>
      </c>
      <c r="DA121" s="78">
        <f>AVERAGEIFS('WEEKLY DATA'!DA$11:DA$14576,'WEEKLY DATA'!$A$11:$A$14576,'MONTHLY DATA'!$A121,'WEEKLY DATA'!$B$11:$B$14576,'MONTHLY DATA'!$B121)</f>
        <v>403</v>
      </c>
      <c r="DB121" s="78">
        <f>AVERAGEIFS('WEEKLY DATA'!DB$11:DB$14576,'WEEKLY DATA'!$A$11:$A$14576,'MONTHLY DATA'!$A121,'WEEKLY DATA'!$B$11:$B$14576,'MONTHLY DATA'!$B121)</f>
        <v>398</v>
      </c>
      <c r="DC121" s="154">
        <f t="shared" si="82"/>
        <v>-6.0766961651917417E-2</v>
      </c>
      <c r="DD121" s="78">
        <f>AVERAGEIFS('WEEKLY DATA'!DD$11:DD$14576,'WEEKLY DATA'!$A$11:$A$14576,'MONTHLY DATA'!$A121,'WEEKLY DATA'!$B$11:$B$14576,'MONTHLY DATA'!$B121)</f>
        <v>498</v>
      </c>
      <c r="DE121" s="78">
        <f>AVERAGEIFS('WEEKLY DATA'!DE$11:DE$14576,'WEEKLY DATA'!$A$11:$A$14576,'MONTHLY DATA'!$A121,'WEEKLY DATA'!$B$11:$B$14576,'MONTHLY DATA'!$B121)</f>
        <v>508</v>
      </c>
      <c r="DF121" s="78">
        <f>AVERAGEIFS('WEEKLY DATA'!DF$11:DF$14576,'WEEKLY DATA'!$A$11:$A$14576,'MONTHLY DATA'!$A121,'WEEKLY DATA'!$B$11:$B$14576,'MONTHLY DATA'!$B121)</f>
        <v>503</v>
      </c>
      <c r="DG121" s="154">
        <f t="shared" si="83"/>
        <v>-5.0943396226415083E-2</v>
      </c>
      <c r="DH121" s="78">
        <f>AVERAGEIFS('WEEKLY DATA'!DH$11:DH$14576,'WEEKLY DATA'!$A$11:$A$14576,'MONTHLY DATA'!$A121,'WEEKLY DATA'!$B$11:$B$14576,'MONTHLY DATA'!$B121)</f>
        <v>495</v>
      </c>
      <c r="DI121" s="78">
        <f>AVERAGEIFS('WEEKLY DATA'!DI$11:DI$14576,'WEEKLY DATA'!$A$11:$A$14576,'MONTHLY DATA'!$A121,'WEEKLY DATA'!$B$11:$B$14576,'MONTHLY DATA'!$B121)</f>
        <v>505</v>
      </c>
      <c r="DJ121" s="78">
        <f>AVERAGEIFS('WEEKLY DATA'!DJ$11:DJ$14576,'WEEKLY DATA'!$A$11:$A$14576,'MONTHLY DATA'!$A121,'WEEKLY DATA'!$B$11:$B$14576,'MONTHLY DATA'!$B121)</f>
        <v>500</v>
      </c>
      <c r="DK121" s="154">
        <f t="shared" si="84"/>
        <v>0</v>
      </c>
      <c r="DL121" s="169">
        <f>AVERAGEIFS('WEEKLY DATA'!DL$11:DL$14576,'WEEKLY DATA'!$A$11:$A$14576,'MONTHLY DATA'!$A121,'WEEKLY DATA'!$B$11:$B$14576,'MONTHLY DATA'!$B121)</f>
        <v>368</v>
      </c>
      <c r="DM121" s="78">
        <f>AVERAGEIFS('WEEKLY DATA'!DM$11:DM$14576,'WEEKLY DATA'!$A$11:$A$14576,'MONTHLY DATA'!$A121,'WEEKLY DATA'!$B$11:$B$14576,'MONTHLY DATA'!$B121)</f>
        <v>378</v>
      </c>
      <c r="DN121" s="78">
        <f>AVERAGEIFS('WEEKLY DATA'!DN$11:DN$14576,'WEEKLY DATA'!$A$11:$A$14576,'MONTHLY DATA'!$A121,'WEEKLY DATA'!$B$11:$B$14576,'MONTHLY DATA'!$B121)</f>
        <v>373</v>
      </c>
      <c r="DO121" s="154">
        <f t="shared" si="85"/>
        <v>-5.8675078864353303E-2</v>
      </c>
      <c r="DP121" s="78">
        <f>AVERAGEIFS('WEEKLY DATA'!DP$11:DP$14576,'WEEKLY DATA'!$A$11:$A$14576,'MONTHLY DATA'!$A121,'WEEKLY DATA'!$B$11:$B$14576,'MONTHLY DATA'!$B121)</f>
        <v>328</v>
      </c>
      <c r="DQ121" s="78">
        <f>AVERAGEIFS('WEEKLY DATA'!DQ$11:DQ$14576,'WEEKLY DATA'!$A$11:$A$14576,'MONTHLY DATA'!$A121,'WEEKLY DATA'!$B$11:$B$14576,'MONTHLY DATA'!$B121)</f>
        <v>338</v>
      </c>
      <c r="DR121" s="78">
        <f>AVERAGEIFS('WEEKLY DATA'!DR$11:DR$14576,'WEEKLY DATA'!$A$11:$A$14576,'MONTHLY DATA'!$A121,'WEEKLY DATA'!$B$11:$B$14576,'MONTHLY DATA'!$B121)</f>
        <v>333</v>
      </c>
      <c r="DS121" s="154">
        <f t="shared" si="86"/>
        <v>-7.177700348432059E-2</v>
      </c>
      <c r="DT121" s="78">
        <f>AVERAGEIFS('WEEKLY DATA'!DT$11:DT$14576,'WEEKLY DATA'!$A$11:$A$14576,'MONTHLY DATA'!$A121,'WEEKLY DATA'!$B$11:$B$14576,'MONTHLY DATA'!$B121)</f>
        <v>508</v>
      </c>
      <c r="DU121" s="78">
        <f>AVERAGEIFS('WEEKLY DATA'!DU$11:DU$14576,'WEEKLY DATA'!$A$11:$A$14576,'MONTHLY DATA'!$A121,'WEEKLY DATA'!$B$11:$B$14576,'MONTHLY DATA'!$B121)</f>
        <v>518</v>
      </c>
      <c r="DV121" s="78">
        <f>AVERAGEIFS('WEEKLY DATA'!DV$11:DV$14576,'WEEKLY DATA'!$A$11:$A$14576,'MONTHLY DATA'!$A121,'WEEKLY DATA'!$B$11:$B$14576,'MONTHLY DATA'!$B121)</f>
        <v>513</v>
      </c>
      <c r="DW121" s="154">
        <f t="shared" si="87"/>
        <v>-5.0000000000000044E-2</v>
      </c>
      <c r="DX121" s="78">
        <f>AVERAGEIFS('WEEKLY DATA'!DX$11:DX$14576,'WEEKLY DATA'!$A$11:$A$14576,'MONTHLY DATA'!$A121,'WEEKLY DATA'!$B$11:$B$14576,'MONTHLY DATA'!$B121)</f>
        <v>505</v>
      </c>
      <c r="DY121" s="78">
        <f>AVERAGEIFS('WEEKLY DATA'!DY$11:DY$14576,'WEEKLY DATA'!$A$11:$A$14576,'MONTHLY DATA'!$A121,'WEEKLY DATA'!$B$11:$B$14576,'MONTHLY DATA'!$B121)</f>
        <v>515</v>
      </c>
      <c r="DZ121" s="78">
        <f>AVERAGEIFS('WEEKLY DATA'!DZ$11:DZ$14576,'WEEKLY DATA'!$A$11:$A$14576,'MONTHLY DATA'!$A121,'WEEKLY DATA'!$B$11:$B$14576,'MONTHLY DATA'!$B121)</f>
        <v>510</v>
      </c>
      <c r="EA121" s="154">
        <f t="shared" si="88"/>
        <v>0</v>
      </c>
      <c r="EB121" s="78">
        <f>AVERAGEIFS('WEEKLY DATA'!EB$11:EB$14576,'WEEKLY DATA'!$A$11:$A$14576,'MONTHLY DATA'!$A121,'WEEKLY DATA'!$B$11:$B$14576,'MONTHLY DATA'!$B121)</f>
        <v>343</v>
      </c>
      <c r="EC121" s="78">
        <f>AVERAGEIFS('WEEKLY DATA'!EC$11:EC$14576,'WEEKLY DATA'!$A$11:$A$14576,'MONTHLY DATA'!$A121,'WEEKLY DATA'!$B$11:$B$14576,'MONTHLY DATA'!$B121)</f>
        <v>353</v>
      </c>
      <c r="ED121" s="78">
        <f>AVERAGEIFS('WEEKLY DATA'!ED$11:ED$14576,'WEEKLY DATA'!$A$11:$A$14576,'MONTHLY DATA'!$A121,'WEEKLY DATA'!$B$11:$B$14576,'MONTHLY DATA'!$B121)</f>
        <v>348</v>
      </c>
      <c r="EE121" s="154">
        <f t="shared" si="89"/>
        <v>-7.5083056478405297E-2</v>
      </c>
      <c r="EF121" s="169">
        <f>AVERAGEIFS('WEEKLY DATA'!EF$11:EF$14576,'WEEKLY DATA'!$A$11:$A$14576,'MONTHLY DATA'!$A121,'WEEKLY DATA'!$B$11:$B$14576,'MONTHLY DATA'!$B121)</f>
        <v>317</v>
      </c>
      <c r="EG121" s="78">
        <f>AVERAGEIFS('WEEKLY DATA'!EG$11:EG$14576,'WEEKLY DATA'!$A$11:$A$14576,'MONTHLY DATA'!$A121,'WEEKLY DATA'!$B$11:$B$14576,'MONTHLY DATA'!$B121)</f>
        <v>327</v>
      </c>
      <c r="EH121" s="78">
        <f>AVERAGEIFS('WEEKLY DATA'!EH$11:EH$14576,'WEEKLY DATA'!$A$11:$A$14576,'MONTHLY DATA'!$A121,'WEEKLY DATA'!$B$11:$B$14576,'MONTHLY DATA'!$B121)</f>
        <v>322</v>
      </c>
      <c r="EI121" s="154">
        <f t="shared" si="90"/>
        <v>-9.2307692307692646E-3</v>
      </c>
      <c r="EJ121" s="78">
        <f>AVERAGEIFS('WEEKLY DATA'!EJ$11:EJ$14576,'WEEKLY DATA'!$A$11:$A$14576,'MONTHLY DATA'!$A121,'WEEKLY DATA'!$B$11:$B$14576,'MONTHLY DATA'!$B121)</f>
        <v>518</v>
      </c>
      <c r="EK121" s="78">
        <f>AVERAGEIFS('WEEKLY DATA'!EK$11:EK$14576,'WEEKLY DATA'!$A$11:$A$14576,'MONTHLY DATA'!$A121,'WEEKLY DATA'!$B$11:$B$14576,'MONTHLY DATA'!$B121)</f>
        <v>528</v>
      </c>
      <c r="EL121" s="78">
        <f>AVERAGEIFS('WEEKLY DATA'!EL$11:EL$14576,'WEEKLY DATA'!$A$11:$A$14576,'MONTHLY DATA'!$A121,'WEEKLY DATA'!$B$11:$B$14576,'MONTHLY DATA'!$B121)</f>
        <v>523</v>
      </c>
      <c r="EM121" s="154">
        <f t="shared" si="91"/>
        <v>-4.9090909090909074E-2</v>
      </c>
      <c r="EN121" s="78">
        <f>AVERAGEIFS('WEEKLY DATA'!EN$11:EN$14576,'WEEKLY DATA'!$A$11:$A$14576,'MONTHLY DATA'!$A121,'WEEKLY DATA'!$B$11:$B$14576,'MONTHLY DATA'!$B121)</f>
        <v>413</v>
      </c>
      <c r="EO121" s="78">
        <f>AVERAGEIFS('WEEKLY DATA'!EO$11:EO$14576,'WEEKLY DATA'!$A$11:$A$14576,'MONTHLY DATA'!$A121,'WEEKLY DATA'!$B$11:$B$14576,'MONTHLY DATA'!$B121)</f>
        <v>423</v>
      </c>
      <c r="EP121" s="78">
        <f>AVERAGEIFS('WEEKLY DATA'!EP$11:EP$14576,'WEEKLY DATA'!$A$11:$A$14576,'MONTHLY DATA'!$A121,'WEEKLY DATA'!$B$11:$B$14576,'MONTHLY DATA'!$B121)</f>
        <v>418</v>
      </c>
      <c r="EQ121" s="154">
        <f t="shared" si="92"/>
        <v>-4.761904761904745E-3</v>
      </c>
      <c r="ER121" s="78">
        <f>AVERAGEIFS('WEEKLY DATA'!ER$11:ER$14576,'WEEKLY DATA'!$A$11:$A$14576,'MONTHLY DATA'!$A121,'WEEKLY DATA'!$B$11:$B$14576,'MONTHLY DATA'!$B121)</f>
        <v>318</v>
      </c>
      <c r="ES121" s="78">
        <f>AVERAGEIFS('WEEKLY DATA'!ES$11:ES$14576,'WEEKLY DATA'!$A$11:$A$14576,'MONTHLY DATA'!$A121,'WEEKLY DATA'!$B$11:$B$14576,'MONTHLY DATA'!$B121)</f>
        <v>328</v>
      </c>
      <c r="ET121" s="78">
        <f>AVERAGEIFS('WEEKLY DATA'!ET$11:ET$14576,'WEEKLY DATA'!$A$11:$A$14576,'MONTHLY DATA'!$A121,'WEEKLY DATA'!$B$11:$B$14576,'MONTHLY DATA'!$B121)</f>
        <v>323</v>
      </c>
      <c r="EU121" s="154">
        <f t="shared" si="93"/>
        <v>-8.0427046263345181E-2</v>
      </c>
      <c r="EV121" s="78">
        <f>AVERAGEIFS('WEEKLY DATA'!EV$11:EV$14576,'WEEKLY DATA'!$A$11:$A$14576,'MONTHLY DATA'!$A121,'WEEKLY DATA'!$B$11:$B$14576,'MONTHLY DATA'!$B121)</f>
        <v>282</v>
      </c>
      <c r="EW121" s="78">
        <f>AVERAGEIFS('WEEKLY DATA'!EW$11:EW$14576,'WEEKLY DATA'!$A$11:$A$14576,'MONTHLY DATA'!$A121,'WEEKLY DATA'!$B$11:$B$14576,'MONTHLY DATA'!$B121)</f>
        <v>292</v>
      </c>
      <c r="EX121" s="78">
        <f>AVERAGEIFS('WEEKLY DATA'!EX$11:EX$14576,'WEEKLY DATA'!$A$11:$A$14576,'MONTHLY DATA'!$A121,'WEEKLY DATA'!$B$11:$B$14576,'MONTHLY DATA'!$B121)</f>
        <v>287</v>
      </c>
      <c r="EY121" s="154">
        <f t="shared" si="94"/>
        <v>-1.0344827586206917E-2</v>
      </c>
      <c r="EZ121" s="78">
        <f>AVERAGEIFS('WEEKLY DATA'!EZ$11:EZ$14576,'WEEKLY DATA'!$A$11:$A$14576,'MONTHLY DATA'!$A121,'WEEKLY DATA'!$B$11:$B$14576,'MONTHLY DATA'!$B121)</f>
        <v>503</v>
      </c>
      <c r="FA121" s="78">
        <f>AVERAGEIFS('WEEKLY DATA'!FA$11:FA$14576,'WEEKLY DATA'!$A$11:$A$14576,'MONTHLY DATA'!$A121,'WEEKLY DATA'!$B$11:$B$14576,'MONTHLY DATA'!$B121)</f>
        <v>513</v>
      </c>
      <c r="FB121" s="78">
        <f>AVERAGEIFS('WEEKLY DATA'!FB$11:FB$14576,'WEEKLY DATA'!$A$11:$A$14576,'MONTHLY DATA'!$A121,'WEEKLY DATA'!$B$11:$B$14576,'MONTHLY DATA'!$B121)</f>
        <v>508</v>
      </c>
      <c r="FC121" s="154">
        <f t="shared" si="95"/>
        <v>-5.0467289719626218E-2</v>
      </c>
      <c r="FD121" s="78">
        <f>AVERAGEIFS('WEEKLY DATA'!FD$11:FD$14576,'WEEKLY DATA'!$A$11:$A$14576,'MONTHLY DATA'!$A121,'WEEKLY DATA'!$B$11:$B$14576,'MONTHLY DATA'!$B121)</f>
        <v>444</v>
      </c>
      <c r="FE121" s="78">
        <f>AVERAGEIFS('WEEKLY DATA'!FE$11:FE$14576,'WEEKLY DATA'!$A$11:$A$14576,'MONTHLY DATA'!$A121,'WEEKLY DATA'!$B$11:$B$14576,'MONTHLY DATA'!$B121)</f>
        <v>454</v>
      </c>
      <c r="FF121" s="78">
        <f>AVERAGEIFS('WEEKLY DATA'!FF$11:FF$14576,'WEEKLY DATA'!$A$11:$A$14576,'MONTHLY DATA'!$A121,'WEEKLY DATA'!$B$11:$B$14576,'MONTHLY DATA'!$B121)</f>
        <v>449</v>
      </c>
      <c r="FG121" s="154">
        <f t="shared" si="96"/>
        <v>-1.318681318681314E-2</v>
      </c>
      <c r="FH121" s="78">
        <f>AVERAGEIFS('WEEKLY DATA'!FH$11:FH$14576,'WEEKLY DATA'!$A$11:$A$14576,'MONTHLY DATA'!$A121,'WEEKLY DATA'!$B$11:$B$14576,'MONTHLY DATA'!$B121)</f>
        <v>299</v>
      </c>
      <c r="FI121" s="78">
        <f>AVERAGEIFS('WEEKLY DATA'!FI$11:FI$14576,'WEEKLY DATA'!$A$11:$A$14576,'MONTHLY DATA'!$A121,'WEEKLY DATA'!$B$11:$B$14576,'MONTHLY DATA'!$B121)</f>
        <v>309</v>
      </c>
      <c r="FJ121" s="78">
        <f>AVERAGEIFS('WEEKLY DATA'!FJ$11:FJ$14576,'WEEKLY DATA'!$A$11:$A$14576,'MONTHLY DATA'!$A121,'WEEKLY DATA'!$B$11:$B$14576,'MONTHLY DATA'!$B121)</f>
        <v>304</v>
      </c>
      <c r="FK121" s="154">
        <f t="shared" si="97"/>
        <v>-6.461538461538463E-2</v>
      </c>
      <c r="FL121" s="169">
        <f>AVERAGEIFS('WEEKLY DATA'!FL$11:FL$14576,'WEEKLY DATA'!$A$11:$A$14576,'MONTHLY DATA'!$A121,'WEEKLY DATA'!$B$11:$B$14576,'MONTHLY DATA'!$B121)</f>
        <v>310</v>
      </c>
      <c r="FM121" s="78">
        <f>AVERAGEIFS('WEEKLY DATA'!FM$11:FM$14576,'WEEKLY DATA'!$A$11:$A$14576,'MONTHLY DATA'!$A121,'WEEKLY DATA'!$B$11:$B$14576,'MONTHLY DATA'!$B121)</f>
        <v>320</v>
      </c>
      <c r="FN121" s="78">
        <f>AVERAGEIFS('WEEKLY DATA'!FN$11:FN$14576,'WEEKLY DATA'!$A$11:$A$14576,'MONTHLY DATA'!$A121,'WEEKLY DATA'!$B$11:$B$14576,'MONTHLY DATA'!$B121)</f>
        <v>315</v>
      </c>
      <c r="FO121" s="154">
        <f t="shared" si="98"/>
        <v>0</v>
      </c>
      <c r="FP121" s="78">
        <f>AVERAGEIFS('WEEKLY DATA'!FP$11:FP$14576,'WEEKLY DATA'!$A$11:$A$14576,'MONTHLY DATA'!$A121,'WEEKLY DATA'!$B$11:$B$14576,'MONTHLY DATA'!$B121)</f>
        <v>374</v>
      </c>
      <c r="FQ121" s="78">
        <f>AVERAGEIFS('WEEKLY DATA'!FQ$11:FQ$14576,'WEEKLY DATA'!$A$11:$A$14576,'MONTHLY DATA'!$A121,'WEEKLY DATA'!$B$11:$B$14576,'MONTHLY DATA'!$B121)</f>
        <v>384</v>
      </c>
      <c r="FR121" s="78">
        <f>AVERAGEIFS('WEEKLY DATA'!FR$11:FR$14576,'WEEKLY DATA'!$A$11:$A$14576,'MONTHLY DATA'!$A121,'WEEKLY DATA'!$B$11:$B$14576,'MONTHLY DATA'!$B121)</f>
        <v>379</v>
      </c>
      <c r="FS121" s="154">
        <f t="shared" si="99"/>
        <v>-2.8205128205128216E-2</v>
      </c>
      <c r="FT121" s="78">
        <f>AVERAGEIFS('WEEKLY DATA'!FT$11:FT$14576,'WEEKLY DATA'!$A$11:$A$14576,'MONTHLY DATA'!$A121,'WEEKLY DATA'!$B$11:$B$14576,'MONTHLY DATA'!$B121)</f>
        <v>315</v>
      </c>
      <c r="FU121" s="78">
        <f>AVERAGEIFS('WEEKLY DATA'!FU$11:FU$14576,'WEEKLY DATA'!$A$11:$A$14576,'MONTHLY DATA'!$A121,'WEEKLY DATA'!$B$11:$B$14576,'MONTHLY DATA'!$B121)</f>
        <v>325</v>
      </c>
      <c r="FV121" s="78">
        <f>AVERAGEIFS('WEEKLY DATA'!FV$11:FV$14576,'WEEKLY DATA'!$A$11:$A$14576,'MONTHLY DATA'!$A121,'WEEKLY DATA'!$B$11:$B$14576,'MONTHLY DATA'!$B121)</f>
        <v>320</v>
      </c>
      <c r="FW121" s="154">
        <f t="shared" si="100"/>
        <v>-7.5812274368231014E-2</v>
      </c>
      <c r="FX121" s="78">
        <f>AVERAGEIFS('WEEKLY DATA'!FX$11:FX$14576,'WEEKLY DATA'!$A$11:$A$14576,'MONTHLY DATA'!$A121,'WEEKLY DATA'!$B$11:$B$14576,'MONTHLY DATA'!$B121)</f>
        <v>341</v>
      </c>
      <c r="FY121" s="78">
        <f>AVERAGEIFS('WEEKLY DATA'!FY$11:FY$14576,'WEEKLY DATA'!$A$11:$A$14576,'MONTHLY DATA'!$A121,'WEEKLY DATA'!$B$11:$B$14576,'MONTHLY DATA'!$B121)</f>
        <v>351</v>
      </c>
      <c r="FZ121" s="78">
        <f>AVERAGEIFS('WEEKLY DATA'!FZ$11:FZ$14576,'WEEKLY DATA'!$A$11:$A$14576,'MONTHLY DATA'!$A121,'WEEKLY DATA'!$B$11:$B$14576,'MONTHLY DATA'!$B121)</f>
        <v>346</v>
      </c>
      <c r="GA121" s="154">
        <f t="shared" si="101"/>
        <v>-2.3633156966490265E-2</v>
      </c>
      <c r="GB121" s="78">
        <f>AVERAGEIFS('WEEKLY DATA'!GB$11:GB$14576,'WEEKLY DATA'!$A$11:$A$14576,'MONTHLY DATA'!$A121,'WEEKLY DATA'!$B$11:$B$14576,'MONTHLY DATA'!$B121)</f>
        <v>443</v>
      </c>
      <c r="GC121" s="78">
        <f>AVERAGEIFS('WEEKLY DATA'!GC$11:GC$14576,'WEEKLY DATA'!$A$11:$A$14576,'MONTHLY DATA'!$A121,'WEEKLY DATA'!$B$11:$B$14576,'MONTHLY DATA'!$B121)</f>
        <v>453</v>
      </c>
      <c r="GD121" s="78">
        <f>AVERAGEIFS('WEEKLY DATA'!GD$11:GD$14576,'WEEKLY DATA'!$A$11:$A$14576,'MONTHLY DATA'!$A121,'WEEKLY DATA'!$B$11:$B$14576,'MONTHLY DATA'!$B121)</f>
        <v>448</v>
      </c>
      <c r="GE121" s="154">
        <f t="shared" si="102"/>
        <v>-4.9336870026525204E-2</v>
      </c>
      <c r="GF121" s="169">
        <f>AVERAGEIFS('WEEKLY DATA'!GF$11:GF$14576,'WEEKLY DATA'!$A$11:$A$14576,'MONTHLY DATA'!$A121,'WEEKLY DATA'!$B$11:$B$14576,'MONTHLY DATA'!$B121)</f>
        <v>423</v>
      </c>
      <c r="GG121" s="78">
        <f>AVERAGEIFS('WEEKLY DATA'!GG$11:GG$14576,'WEEKLY DATA'!$A$11:$A$14576,'MONTHLY DATA'!$A121,'WEEKLY DATA'!$B$11:$B$14576,'MONTHLY DATA'!$B121)</f>
        <v>433</v>
      </c>
      <c r="GH121" s="78">
        <f>AVERAGEIFS('WEEKLY DATA'!GH$11:GH$14576,'WEEKLY DATA'!$A$11:$A$14576,'MONTHLY DATA'!$A121,'WEEKLY DATA'!$B$11:$B$14576,'MONTHLY DATA'!$B121)</f>
        <v>428</v>
      </c>
      <c r="GI121" s="154">
        <f t="shared" si="103"/>
        <v>-5.6749311294765792E-2</v>
      </c>
      <c r="GJ121" s="78">
        <f>AVERAGEIFS('WEEKLY DATA'!GJ$11:GJ$14576,'WEEKLY DATA'!$A$11:$A$14576,'MONTHLY DATA'!$A121,'WEEKLY DATA'!$B$11:$B$14576,'MONTHLY DATA'!$B121)</f>
        <v>588</v>
      </c>
      <c r="GK121" s="78">
        <f>AVERAGEIFS('WEEKLY DATA'!GK$11:GK$14576,'WEEKLY DATA'!$A$11:$A$14576,'MONTHLY DATA'!$A121,'WEEKLY DATA'!$B$11:$B$14576,'MONTHLY DATA'!$B121)</f>
        <v>598</v>
      </c>
      <c r="GL121" s="78">
        <f>AVERAGEIFS('WEEKLY DATA'!GL$11:GL$14576,'WEEKLY DATA'!$A$11:$A$14576,'MONTHLY DATA'!$A121,'WEEKLY DATA'!$B$11:$B$14576,'MONTHLY DATA'!$B121)</f>
        <v>593</v>
      </c>
      <c r="GM121" s="154">
        <f t="shared" si="104"/>
        <v>-4.3548387096774221E-2</v>
      </c>
      <c r="GN121" s="78">
        <f>AVERAGEIFS('WEEKLY DATA'!GN$11:GN$14576,'WEEKLY DATA'!$A$11:$A$14576,'MONTHLY DATA'!$A121,'WEEKLY DATA'!$B$11:$B$14576,'MONTHLY DATA'!$B121)</f>
        <v>530</v>
      </c>
      <c r="GO121" s="78">
        <f>AVERAGEIFS('WEEKLY DATA'!GO$11:GO$14576,'WEEKLY DATA'!$A$11:$A$14576,'MONTHLY DATA'!$A121,'WEEKLY DATA'!$B$11:$B$14576,'MONTHLY DATA'!$B121)</f>
        <v>540</v>
      </c>
      <c r="GP121" s="78">
        <f>AVERAGEIFS('WEEKLY DATA'!GP$11:GP$14576,'WEEKLY DATA'!$A$11:$A$14576,'MONTHLY DATA'!$A121,'WEEKLY DATA'!$B$11:$B$14576,'MONTHLY DATA'!$B121)</f>
        <v>535</v>
      </c>
      <c r="GQ121" s="154">
        <f t="shared" si="105"/>
        <v>0</v>
      </c>
      <c r="GR121" s="78"/>
    </row>
    <row r="122" spans="1:200" ht="15.75" x14ac:dyDescent="0.25">
      <c r="A122">
        <f t="shared" si="55"/>
        <v>4</v>
      </c>
      <c r="B122">
        <f t="shared" si="56"/>
        <v>2019</v>
      </c>
      <c r="C122" s="86">
        <v>43556</v>
      </c>
      <c r="D122" s="78">
        <f>AVERAGEIFS('WEEKLY DATA'!D$11:D$14576,'WEEKLY DATA'!$A$11:$A$14576,'MONTHLY DATA'!$A122,'WEEKLY DATA'!$B$11:$B$14576,'MONTHLY DATA'!$B122)</f>
        <v>422.5</v>
      </c>
      <c r="E122" s="78">
        <f>AVERAGEIFS('WEEKLY DATA'!E$11:E$14576,'WEEKLY DATA'!$A$11:$A$14576,'MONTHLY DATA'!$A122,'WEEKLY DATA'!$B$11:$B$14576,'MONTHLY DATA'!$B122)</f>
        <v>432.5</v>
      </c>
      <c r="F122" s="78">
        <f>AVERAGEIFS('WEEKLY DATA'!F$11:F$14576,'WEEKLY DATA'!$A$11:$A$14576,'MONTHLY DATA'!$A122,'WEEKLY DATA'!$B$11:$B$14576,'MONTHLY DATA'!$B122)</f>
        <v>427.5</v>
      </c>
      <c r="G122" s="154">
        <f t="shared" si="57"/>
        <v>-1.1682242990653791E-3</v>
      </c>
      <c r="H122" s="169">
        <f>AVERAGEIFS('WEEKLY DATA'!H$11:H$14576,'WEEKLY DATA'!$A$11:$A$14576,'MONTHLY DATA'!$A122,'WEEKLY DATA'!$B$11:$B$14576,'MONTHLY DATA'!$B122)</f>
        <v>527.5</v>
      </c>
      <c r="I122" s="78">
        <f>AVERAGEIFS('WEEKLY DATA'!I$11:I$14576,'WEEKLY DATA'!$A$11:$A$14576,'MONTHLY DATA'!$A122,'WEEKLY DATA'!$B$11:$B$14576,'MONTHLY DATA'!$B122)</f>
        <v>537.5</v>
      </c>
      <c r="J122" s="78">
        <f>AVERAGEIFS('WEEKLY DATA'!J$11:J$14576,'WEEKLY DATA'!$A$11:$A$14576,'MONTHLY DATA'!$A122,'WEEKLY DATA'!$B$11:$B$14576,'MONTHLY DATA'!$B122)</f>
        <v>532.5</v>
      </c>
      <c r="K122" s="154">
        <f t="shared" si="58"/>
        <v>2.8248587570620654E-3</v>
      </c>
      <c r="L122" s="169">
        <f>AVERAGEIFS('WEEKLY DATA'!L$11:L$14576,'WEEKLY DATA'!$A$11:$A$14576,'MONTHLY DATA'!$A122,'WEEKLY DATA'!$B$11:$B$14576,'MONTHLY DATA'!$B122)</f>
        <v>545</v>
      </c>
      <c r="M122" s="78">
        <f>AVERAGEIFS('WEEKLY DATA'!M$11:M$14576,'WEEKLY DATA'!$A$11:$A$14576,'MONTHLY DATA'!$A122,'WEEKLY DATA'!$B$11:$B$14576,'MONTHLY DATA'!$B122)</f>
        <v>555</v>
      </c>
      <c r="N122" s="78">
        <f>AVERAGEIFS('WEEKLY DATA'!N$11:N$14576,'WEEKLY DATA'!$A$11:$A$14576,'MONTHLY DATA'!$A122,'WEEKLY DATA'!$B$11:$B$14576,'MONTHLY DATA'!$B122)</f>
        <v>550</v>
      </c>
      <c r="O122" s="154">
        <f t="shared" si="59"/>
        <v>-3.169014084507038E-2</v>
      </c>
      <c r="P122" s="169">
        <f>AVERAGEIFS('WEEKLY DATA'!P$11:P$14576,'WEEKLY DATA'!$A$11:$A$14576,'MONTHLY DATA'!$A122,'WEEKLY DATA'!$B$11:$B$14576,'MONTHLY DATA'!$B122)</f>
        <v>390</v>
      </c>
      <c r="Q122" s="78">
        <f>AVERAGEIFS('WEEKLY DATA'!Q$11:Q$14576,'WEEKLY DATA'!$A$11:$A$14576,'MONTHLY DATA'!$A122,'WEEKLY DATA'!$B$11:$B$14576,'MONTHLY DATA'!$B122)</f>
        <v>400</v>
      </c>
      <c r="R122" s="78">
        <f>AVERAGEIFS('WEEKLY DATA'!R$11:R$14576,'WEEKLY DATA'!$A$11:$A$14576,'MONTHLY DATA'!$A122,'WEEKLY DATA'!$B$11:$B$14576,'MONTHLY DATA'!$B122)</f>
        <v>395</v>
      </c>
      <c r="S122" s="154">
        <f t="shared" si="60"/>
        <v>5.0890585241729624E-3</v>
      </c>
      <c r="T122" s="169">
        <f>AVERAGEIFS('WEEKLY DATA'!T$11:T$14576,'WEEKLY DATA'!$A$11:$A$14576,'MONTHLY DATA'!$A122,'WEEKLY DATA'!$B$11:$B$14576,'MONTHLY DATA'!$B122)</f>
        <v>403.75</v>
      </c>
      <c r="U122" s="78">
        <f>AVERAGEIFS('WEEKLY DATA'!U$11:U$14576,'WEEKLY DATA'!$A$11:$A$14576,'MONTHLY DATA'!$A122,'WEEKLY DATA'!$B$11:$B$14576,'MONTHLY DATA'!$B122)</f>
        <v>413.75</v>
      </c>
      <c r="V122" s="78">
        <f>AVERAGEIFS('WEEKLY DATA'!V$11:V$14576,'WEEKLY DATA'!$A$11:$A$14576,'MONTHLY DATA'!$A122,'WEEKLY DATA'!$B$11:$B$14576,'MONTHLY DATA'!$B122)</f>
        <v>408.75</v>
      </c>
      <c r="W122" s="154">
        <f t="shared" si="61"/>
        <v>-1.0290556900726444E-2</v>
      </c>
      <c r="X122" s="169">
        <f>AVERAGEIFS('WEEKLY DATA'!X$11:X$14576,'WEEKLY DATA'!$A$11:$A$14576,'MONTHLY DATA'!$A122,'WEEKLY DATA'!$B$11:$B$14576,'MONTHLY DATA'!$B122)</f>
        <v>372.5</v>
      </c>
      <c r="Y122" s="78">
        <f>AVERAGEIFS('WEEKLY DATA'!Y$11:Y$14576,'WEEKLY DATA'!$A$11:$A$14576,'MONTHLY DATA'!$A122,'WEEKLY DATA'!$B$11:$B$14576,'MONTHLY DATA'!$B122)</f>
        <v>382.5</v>
      </c>
      <c r="Z122" s="78">
        <f>AVERAGEIFS('WEEKLY DATA'!Z$11:Z$14576,'WEEKLY DATA'!$A$11:$A$14576,'MONTHLY DATA'!$A122,'WEEKLY DATA'!$B$11:$B$14576,'MONTHLY DATA'!$B122)</f>
        <v>377.5</v>
      </c>
      <c r="AA122" s="154">
        <f t="shared" si="62"/>
        <v>-6.5789473684210176E-3</v>
      </c>
      <c r="AB122" s="169">
        <f>AVERAGEIFS('WEEKLY DATA'!AB$11:AB$14576,'WEEKLY DATA'!$A$11:$A$14576,'MONTHLY DATA'!$A122,'WEEKLY DATA'!$B$11:$B$14576,'MONTHLY DATA'!$B122)</f>
        <v>550</v>
      </c>
      <c r="AC122" s="78">
        <f>AVERAGEIFS('WEEKLY DATA'!AC$11:AC$14576,'WEEKLY DATA'!$A$11:$A$14576,'MONTHLY DATA'!$A122,'WEEKLY DATA'!$B$11:$B$14576,'MONTHLY DATA'!$B122)</f>
        <v>560</v>
      </c>
      <c r="AD122" s="78">
        <f>AVERAGEIFS('WEEKLY DATA'!AD$11:AD$14576,'WEEKLY DATA'!$A$11:$A$14576,'MONTHLY DATA'!$A122,'WEEKLY DATA'!$B$11:$B$14576,'MONTHLY DATA'!$B122)</f>
        <v>555</v>
      </c>
      <c r="AE122" s="154">
        <f t="shared" si="63"/>
        <v>-2.2887323943661997E-2</v>
      </c>
      <c r="AF122" s="169">
        <f>AVERAGEIFS('WEEKLY DATA'!AF$11:AF$14576,'WEEKLY DATA'!$A$11:$A$14576,'MONTHLY DATA'!$A122,'WEEKLY DATA'!$B$11:$B$14576,'MONTHLY DATA'!$B122)</f>
        <v>375</v>
      </c>
      <c r="AG122" s="78">
        <f>AVERAGEIFS('WEEKLY DATA'!AG$11:AG$14576,'WEEKLY DATA'!$A$11:$A$14576,'MONTHLY DATA'!$A122,'WEEKLY DATA'!$B$11:$B$14576,'MONTHLY DATA'!$B122)</f>
        <v>385</v>
      </c>
      <c r="AH122" s="78">
        <f>AVERAGEIFS('WEEKLY DATA'!AH$11:AH$14576,'WEEKLY DATA'!$A$11:$A$14576,'MONTHLY DATA'!$A122,'WEEKLY DATA'!$B$11:$B$14576,'MONTHLY DATA'!$B122)</f>
        <v>380</v>
      </c>
      <c r="AI122" s="154">
        <f t="shared" si="64"/>
        <v>2.6385224274405594E-3</v>
      </c>
      <c r="AJ122" s="169">
        <f>AVERAGEIFS('WEEKLY DATA'!AJ$11:AJ$14576,'WEEKLY DATA'!$A$11:$A$14576,'MONTHLY DATA'!$A122,'WEEKLY DATA'!$B$11:$B$14576,'MONTHLY DATA'!$B122)</f>
        <v>373.75</v>
      </c>
      <c r="AK122" s="78">
        <f>AVERAGEIFS('WEEKLY DATA'!AK$11:AK$14576,'WEEKLY DATA'!$A$11:$A$14576,'MONTHLY DATA'!$A122,'WEEKLY DATA'!$B$11:$B$14576,'MONTHLY DATA'!$B122)</f>
        <v>383.75</v>
      </c>
      <c r="AL122" s="78">
        <f>AVERAGEIFS('WEEKLY DATA'!AL$11:AL$14576,'WEEKLY DATA'!$A$11:$A$14576,'MONTHLY DATA'!$A122,'WEEKLY DATA'!$B$11:$B$14576,'MONTHLY DATA'!$B122)</f>
        <v>378.75</v>
      </c>
      <c r="AM122" s="154">
        <f t="shared" si="65"/>
        <v>-2.63496143958869E-2</v>
      </c>
      <c r="AN122" s="169">
        <f>AVERAGEIFS('WEEKLY DATA'!AN$11:AN$14576,'WEEKLY DATA'!$A$11:$A$14576,'MONTHLY DATA'!$A122,'WEEKLY DATA'!$B$11:$B$14576,'MONTHLY DATA'!$B122)</f>
        <v>367.5</v>
      </c>
      <c r="AO122" s="78">
        <f>AVERAGEIFS('WEEKLY DATA'!AO$11:AO$14576,'WEEKLY DATA'!$A$11:$A$14576,'MONTHLY DATA'!$A122,'WEEKLY DATA'!$B$11:$B$14576,'MONTHLY DATA'!$B122)</f>
        <v>377.5</v>
      </c>
      <c r="AP122" s="78">
        <f>AVERAGEIFS('WEEKLY DATA'!AP$11:AP$14576,'WEEKLY DATA'!$A$11:$A$14576,'MONTHLY DATA'!$A122,'WEEKLY DATA'!$B$11:$B$14576,'MONTHLY DATA'!$B122)</f>
        <v>372.5</v>
      </c>
      <c r="AQ122" s="154">
        <f t="shared" si="66"/>
        <v>-1.1936339522546469E-2</v>
      </c>
      <c r="AR122" s="169">
        <f>AVERAGEIFS('WEEKLY DATA'!AR$11:AR$14576,'WEEKLY DATA'!$A$11:$A$14576,'MONTHLY DATA'!$A122,'WEEKLY DATA'!$B$11:$B$14576,'MONTHLY DATA'!$B122)</f>
        <v>550</v>
      </c>
      <c r="AS122" s="78">
        <f>AVERAGEIFS('WEEKLY DATA'!AS$11:AS$14576,'WEEKLY DATA'!$A$11:$A$14576,'MONTHLY DATA'!$A122,'WEEKLY DATA'!$B$11:$B$14576,'MONTHLY DATA'!$B122)</f>
        <v>560</v>
      </c>
      <c r="AT122" s="78">
        <f>AVERAGEIFS('WEEKLY DATA'!AT$11:AT$14576,'WEEKLY DATA'!$A$11:$A$14576,'MONTHLY DATA'!$A122,'WEEKLY DATA'!$B$11:$B$14576,'MONTHLY DATA'!$B122)</f>
        <v>555</v>
      </c>
      <c r="AU122" s="154">
        <f t="shared" si="67"/>
        <v>-2.2887323943661997E-2</v>
      </c>
      <c r="AV122" s="169">
        <f>AVERAGEIFS('WEEKLY DATA'!AV$11:AV$14576,'WEEKLY DATA'!$A$11:$A$14576,'MONTHLY DATA'!$A122,'WEEKLY DATA'!$B$11:$B$14576,'MONTHLY DATA'!$B122)</f>
        <v>385</v>
      </c>
      <c r="AW122" s="78">
        <f>AVERAGEIFS('WEEKLY DATA'!AW$11:AW$14576,'WEEKLY DATA'!$A$11:$A$14576,'MONTHLY DATA'!$A122,'WEEKLY DATA'!$B$11:$B$14576,'MONTHLY DATA'!$B122)</f>
        <v>395</v>
      </c>
      <c r="AX122" s="78">
        <f>AVERAGEIFS('WEEKLY DATA'!AX$11:AX$14576,'WEEKLY DATA'!$A$11:$A$14576,'MONTHLY DATA'!$A122,'WEEKLY DATA'!$B$11:$B$14576,'MONTHLY DATA'!$B122)</f>
        <v>390</v>
      </c>
      <c r="AY122" s="154">
        <f t="shared" si="68"/>
        <v>-1.0152284263959421E-2</v>
      </c>
      <c r="AZ122" s="169">
        <f>AVERAGEIFS('WEEKLY DATA'!AZ$11:AZ$14576,'WEEKLY DATA'!$A$11:$A$14576,'MONTHLY DATA'!$A122,'WEEKLY DATA'!$B$11:$B$14576,'MONTHLY DATA'!$B122)</f>
        <v>308.75</v>
      </c>
      <c r="BA122" s="78">
        <f>AVERAGEIFS('WEEKLY DATA'!BA$11:BA$14576,'WEEKLY DATA'!$A$11:$A$14576,'MONTHLY DATA'!$A122,'WEEKLY DATA'!$B$11:$B$14576,'MONTHLY DATA'!$B122)</f>
        <v>318.75</v>
      </c>
      <c r="BB122" s="78">
        <f>AVERAGEIFS('WEEKLY DATA'!BB$11:BB$14576,'WEEKLY DATA'!$A$11:$A$14576,'MONTHLY DATA'!$A122,'WEEKLY DATA'!$B$11:$B$14576,'MONTHLY DATA'!$B122)</f>
        <v>313.75</v>
      </c>
      <c r="BC122" s="154">
        <f t="shared" si="69"/>
        <v>-3.1635802469135776E-2</v>
      </c>
      <c r="BD122" s="169">
        <f>AVERAGEIFS('WEEKLY DATA'!BD$11:BD$14576,'WEEKLY DATA'!$A$11:$A$14576,'MONTHLY DATA'!$A122,'WEEKLY DATA'!$B$11:$B$14576,'MONTHLY DATA'!$B122)</f>
        <v>302.5</v>
      </c>
      <c r="BE122" s="78">
        <f>AVERAGEIFS('WEEKLY DATA'!BE$11:BE$14576,'WEEKLY DATA'!$A$11:$A$14576,'MONTHLY DATA'!$A122,'WEEKLY DATA'!$B$11:$B$14576,'MONTHLY DATA'!$B122)</f>
        <v>312.5</v>
      </c>
      <c r="BF122" s="78">
        <f>AVERAGEIFS('WEEKLY DATA'!BF$11:BF$14576,'WEEKLY DATA'!$A$11:$A$14576,'MONTHLY DATA'!$A122,'WEEKLY DATA'!$B$11:$B$14576,'MONTHLY DATA'!$B122)</f>
        <v>307.5</v>
      </c>
      <c r="BG122" s="154">
        <f t="shared" si="70"/>
        <v>-1.4423076923076872E-2</v>
      </c>
      <c r="BH122" s="169">
        <f>AVERAGEIFS('WEEKLY DATA'!BH$11:BH$14576,'WEEKLY DATA'!$A$11:$A$14576,'MONTHLY DATA'!$A122,'WEEKLY DATA'!$B$11:$B$14576,'MONTHLY DATA'!$B122)</f>
        <v>440</v>
      </c>
      <c r="BI122" s="78">
        <f>AVERAGEIFS('WEEKLY DATA'!BI$11:BI$14576,'WEEKLY DATA'!$A$11:$A$14576,'MONTHLY DATA'!$A122,'WEEKLY DATA'!$B$11:$B$14576,'MONTHLY DATA'!$B122)</f>
        <v>450</v>
      </c>
      <c r="BJ122" s="78">
        <f>AVERAGEIFS('WEEKLY DATA'!BJ$11:BJ$14576,'WEEKLY DATA'!$A$11:$A$14576,'MONTHLY DATA'!$A122,'WEEKLY DATA'!$B$11:$B$14576,'MONTHLY DATA'!$B122)</f>
        <v>445</v>
      </c>
      <c r="BK122" s="154">
        <f t="shared" si="71"/>
        <v>-2.8384279475982543E-2</v>
      </c>
      <c r="BL122" s="169">
        <f>AVERAGEIFS('WEEKLY DATA'!BL$11:BL$14576,'WEEKLY DATA'!$A$11:$A$14576,'MONTHLY DATA'!$A122,'WEEKLY DATA'!$B$11:$B$14576,'MONTHLY DATA'!$B122)</f>
        <v>370</v>
      </c>
      <c r="BM122" s="78">
        <f>AVERAGEIFS('WEEKLY DATA'!BM$11:BM$14576,'WEEKLY DATA'!$A$11:$A$14576,'MONTHLY DATA'!$A122,'WEEKLY DATA'!$B$11:$B$14576,'MONTHLY DATA'!$B122)</f>
        <v>380</v>
      </c>
      <c r="BN122" s="78">
        <f>AVERAGEIFS('WEEKLY DATA'!BN$11:BN$14576,'WEEKLY DATA'!$A$11:$A$14576,'MONTHLY DATA'!$A122,'WEEKLY DATA'!$B$11:$B$14576,'MONTHLY DATA'!$B122)</f>
        <v>375</v>
      </c>
      <c r="BO122" s="154">
        <f t="shared" si="72"/>
        <v>-1.0554089709762571E-2</v>
      </c>
      <c r="BP122" s="78">
        <f>AVERAGEIFS('WEEKLY DATA'!BP$11:BP$14576,'WEEKLY DATA'!$A$11:$A$14576,'MONTHLY DATA'!$A122,'WEEKLY DATA'!$B$11:$B$14576,'MONTHLY DATA'!$B122)</f>
        <v>413.75</v>
      </c>
      <c r="BQ122" s="78">
        <f>AVERAGEIFS('WEEKLY DATA'!BQ$11:BQ$14576,'WEEKLY DATA'!$A$11:$A$14576,'MONTHLY DATA'!$A122,'WEEKLY DATA'!$B$11:$B$14576,'MONTHLY DATA'!$B122)</f>
        <v>423.75</v>
      </c>
      <c r="BR122" s="78">
        <f>AVERAGEIFS('WEEKLY DATA'!BR$11:BR$14576,'WEEKLY DATA'!$A$11:$A$14576,'MONTHLY DATA'!$A122,'WEEKLY DATA'!$B$11:$B$14576,'MONTHLY DATA'!$B122)</f>
        <v>418.75</v>
      </c>
      <c r="BS122" s="154">
        <f t="shared" si="73"/>
        <v>-5.966587112171684E-4</v>
      </c>
      <c r="BT122" s="78">
        <f>AVERAGEIFS('WEEKLY DATA'!BT$11:BT$14576,'WEEKLY DATA'!$A$11:$A$14576,'MONTHLY DATA'!$A122,'WEEKLY DATA'!$B$11:$B$14576,'MONTHLY DATA'!$B122)</f>
        <v>392.5</v>
      </c>
      <c r="BU122" s="78">
        <f>AVERAGEIFS('WEEKLY DATA'!BU$11:BU$14576,'WEEKLY DATA'!$A$11:$A$14576,'MONTHLY DATA'!$A122,'WEEKLY DATA'!$B$11:$B$14576,'MONTHLY DATA'!$B122)</f>
        <v>402.5</v>
      </c>
      <c r="BV122" s="78">
        <f>AVERAGEIFS('WEEKLY DATA'!BV$11:BV$14576,'WEEKLY DATA'!$A$11:$A$14576,'MONTHLY DATA'!$A122,'WEEKLY DATA'!$B$11:$B$14576,'MONTHLY DATA'!$B122)</f>
        <v>397.5</v>
      </c>
      <c r="BW122" s="154">
        <f t="shared" si="74"/>
        <v>-6.2499999999999778E-3</v>
      </c>
      <c r="BX122" s="78">
        <f>AVERAGEIFS('WEEKLY DATA'!BX$11:BX$14576,'WEEKLY DATA'!$A$11:$A$14576,'MONTHLY DATA'!$A122,'WEEKLY DATA'!$B$11:$B$14576,'MONTHLY DATA'!$B122)</f>
        <v>491.25</v>
      </c>
      <c r="BY122" s="78">
        <f>AVERAGEIFS('WEEKLY DATA'!BY$11:BY$14576,'WEEKLY DATA'!$A$11:$A$14576,'MONTHLY DATA'!$A122,'WEEKLY DATA'!$B$11:$B$14576,'MONTHLY DATA'!$B122)</f>
        <v>501.25</v>
      </c>
      <c r="BZ122" s="78">
        <f>AVERAGEIFS('WEEKLY DATA'!BZ$11:BZ$14576,'WEEKLY DATA'!$A$11:$A$14576,'MONTHLY DATA'!$A122,'WEEKLY DATA'!$B$11:$B$14576,'MONTHLY DATA'!$B122)</f>
        <v>496.25</v>
      </c>
      <c r="CA122" s="154">
        <f t="shared" si="75"/>
        <v>-3.2651072124756375E-2</v>
      </c>
      <c r="CB122" s="78">
        <f>AVERAGEIFS('WEEKLY DATA'!CB$11:CB$14576,'WEEKLY DATA'!$A$11:$A$14576,'MONTHLY DATA'!$A122,'WEEKLY DATA'!$B$11:$B$14576,'MONTHLY DATA'!$B122)</f>
        <v>500</v>
      </c>
      <c r="CC122" s="78">
        <f>AVERAGEIFS('WEEKLY DATA'!CC$11:CC$14576,'WEEKLY DATA'!$A$11:$A$14576,'MONTHLY DATA'!$A122,'WEEKLY DATA'!$B$11:$B$14576,'MONTHLY DATA'!$B122)</f>
        <v>510</v>
      </c>
      <c r="CD122" s="78">
        <f>AVERAGEIFS('WEEKLY DATA'!CD$11:CD$14576,'WEEKLY DATA'!$A$11:$A$14576,'MONTHLY DATA'!$A122,'WEEKLY DATA'!$B$11:$B$14576,'MONTHLY DATA'!$B122)</f>
        <v>505</v>
      </c>
      <c r="CE122" s="154">
        <f t="shared" si="76"/>
        <v>0</v>
      </c>
      <c r="CF122" s="78">
        <f>AVERAGEIFS('WEEKLY DATA'!CF$11:CF$14576,'WEEKLY DATA'!$A$11:$A$14576,'MONTHLY DATA'!$A122,'WEEKLY DATA'!$B$11:$B$14576,'MONTHLY DATA'!$B122)</f>
        <v>363.75</v>
      </c>
      <c r="CG122" s="78">
        <f>AVERAGEIFS('WEEKLY DATA'!CG$11:CG$14576,'WEEKLY DATA'!$A$11:$A$14576,'MONTHLY DATA'!$A122,'WEEKLY DATA'!$B$11:$B$14576,'MONTHLY DATA'!$B122)</f>
        <v>373.75</v>
      </c>
      <c r="CH122" s="78">
        <f>AVERAGEIFS('WEEKLY DATA'!CH$11:CH$14576,'WEEKLY DATA'!$A$11:$A$14576,'MONTHLY DATA'!$A122,'WEEKLY DATA'!$B$11:$B$14576,'MONTHLY DATA'!$B122)</f>
        <v>368.75</v>
      </c>
      <c r="CI122" s="154">
        <f t="shared" si="77"/>
        <v>-6.7750677506772661E-4</v>
      </c>
      <c r="CJ122" s="78">
        <f>AVERAGEIFS('WEEKLY DATA'!CJ$11:CJ$14576,'WEEKLY DATA'!$A$11:$A$14576,'MONTHLY DATA'!$A122,'WEEKLY DATA'!$B$11:$B$14576,'MONTHLY DATA'!$B122)</f>
        <v>352.5</v>
      </c>
      <c r="CK122" s="78">
        <f>AVERAGEIFS('WEEKLY DATA'!CK$11:CK$14576,'WEEKLY DATA'!$A$11:$A$14576,'MONTHLY DATA'!$A122,'WEEKLY DATA'!$B$11:$B$14576,'MONTHLY DATA'!$B122)</f>
        <v>362.5</v>
      </c>
      <c r="CL122" s="78">
        <f>AVERAGEIFS('WEEKLY DATA'!CL$11:CL$14576,'WEEKLY DATA'!$A$11:$A$14576,'MONTHLY DATA'!$A122,'WEEKLY DATA'!$B$11:$B$14576,'MONTHLY DATA'!$B122)</f>
        <v>357.5</v>
      </c>
      <c r="CM122" s="154">
        <f t="shared" si="78"/>
        <v>-6.9444444444444198E-3</v>
      </c>
      <c r="CN122" s="78">
        <f>AVERAGEIFS('WEEKLY DATA'!CN$11:CN$14576,'WEEKLY DATA'!$A$11:$A$14576,'MONTHLY DATA'!$A122,'WEEKLY DATA'!$B$11:$B$14576,'MONTHLY DATA'!$B122)</f>
        <v>441.25</v>
      </c>
      <c r="CO122" s="78">
        <f>AVERAGEIFS('WEEKLY DATA'!CO$11:CO$14576,'WEEKLY DATA'!$A$11:$A$14576,'MONTHLY DATA'!$A122,'WEEKLY DATA'!$B$11:$B$14576,'MONTHLY DATA'!$B122)</f>
        <v>451.25</v>
      </c>
      <c r="CP122" s="78">
        <f>AVERAGEIFS('WEEKLY DATA'!CP$11:CP$14576,'WEEKLY DATA'!$A$11:$A$14576,'MONTHLY DATA'!$A122,'WEEKLY DATA'!$B$11:$B$14576,'MONTHLY DATA'!$B122)</f>
        <v>446.25</v>
      </c>
      <c r="CQ122" s="154">
        <f t="shared" si="79"/>
        <v>-3.617710583153344E-2</v>
      </c>
      <c r="CR122" s="78">
        <f>AVERAGEIFS('WEEKLY DATA'!CR$11:CR$14576,'WEEKLY DATA'!$A$11:$A$14576,'MONTHLY DATA'!$A122,'WEEKLY DATA'!$B$11:$B$14576,'MONTHLY DATA'!$B122)</f>
        <v>470</v>
      </c>
      <c r="CS122" s="78">
        <f>AVERAGEIFS('WEEKLY DATA'!CS$11:CS$14576,'WEEKLY DATA'!$A$11:$A$14576,'MONTHLY DATA'!$A122,'WEEKLY DATA'!$B$11:$B$14576,'MONTHLY DATA'!$B122)</f>
        <v>480</v>
      </c>
      <c r="CT122" s="78">
        <f>AVERAGEIFS('WEEKLY DATA'!CT$11:CT$14576,'WEEKLY DATA'!$A$11:$A$14576,'MONTHLY DATA'!$A122,'WEEKLY DATA'!$B$11:$B$14576,'MONTHLY DATA'!$B122)</f>
        <v>475</v>
      </c>
      <c r="CU122" s="154">
        <f t="shared" si="80"/>
        <v>0</v>
      </c>
      <c r="CV122" s="169">
        <f>AVERAGEIFS('WEEKLY DATA'!CV$11:CV$14576,'WEEKLY DATA'!$A$11:$A$14576,'MONTHLY DATA'!$A122,'WEEKLY DATA'!$B$11:$B$14576,'MONTHLY DATA'!$B122)</f>
        <v>418.75</v>
      </c>
      <c r="CW122" s="78">
        <f>AVERAGEIFS('WEEKLY DATA'!CW$11:CW$14576,'WEEKLY DATA'!$A$11:$A$14576,'MONTHLY DATA'!$A122,'WEEKLY DATA'!$B$11:$B$14576,'MONTHLY DATA'!$B122)</f>
        <v>428.75</v>
      </c>
      <c r="CX122" s="78">
        <f>AVERAGEIFS('WEEKLY DATA'!CX$11:CX$14576,'WEEKLY DATA'!$A$11:$A$14576,'MONTHLY DATA'!$A122,'WEEKLY DATA'!$B$11:$B$14576,'MONTHLY DATA'!$B122)</f>
        <v>423.75</v>
      </c>
      <c r="CY122" s="154">
        <f t="shared" si="81"/>
        <v>-9.9299065420560551E-3</v>
      </c>
      <c r="CZ122" s="169">
        <f>AVERAGEIFS('WEEKLY DATA'!CZ$11:CZ$14576,'WEEKLY DATA'!$A$11:$A$14576,'MONTHLY DATA'!$A122,'WEEKLY DATA'!$B$11:$B$14576,'MONTHLY DATA'!$B122)</f>
        <v>397.5</v>
      </c>
      <c r="DA122" s="78">
        <f>AVERAGEIFS('WEEKLY DATA'!DA$11:DA$14576,'WEEKLY DATA'!$A$11:$A$14576,'MONTHLY DATA'!$A122,'WEEKLY DATA'!$B$11:$B$14576,'MONTHLY DATA'!$B122)</f>
        <v>407.5</v>
      </c>
      <c r="DB122" s="78">
        <f>AVERAGEIFS('WEEKLY DATA'!DB$11:DB$14576,'WEEKLY DATA'!$A$11:$A$14576,'MONTHLY DATA'!$A122,'WEEKLY DATA'!$B$11:$B$14576,'MONTHLY DATA'!$B122)</f>
        <v>402.5</v>
      </c>
      <c r="DC122" s="154">
        <f t="shared" si="82"/>
        <v>1.1306532663316604E-2</v>
      </c>
      <c r="DD122" s="78">
        <f>AVERAGEIFS('WEEKLY DATA'!DD$11:DD$14576,'WEEKLY DATA'!$A$11:$A$14576,'MONTHLY DATA'!$A122,'WEEKLY DATA'!$B$11:$B$14576,'MONTHLY DATA'!$B122)</f>
        <v>485</v>
      </c>
      <c r="DE122" s="78">
        <f>AVERAGEIFS('WEEKLY DATA'!DE$11:DE$14576,'WEEKLY DATA'!$A$11:$A$14576,'MONTHLY DATA'!$A122,'WEEKLY DATA'!$B$11:$B$14576,'MONTHLY DATA'!$B122)</f>
        <v>495</v>
      </c>
      <c r="DF122" s="78">
        <f>AVERAGEIFS('WEEKLY DATA'!DF$11:DF$14576,'WEEKLY DATA'!$A$11:$A$14576,'MONTHLY DATA'!$A122,'WEEKLY DATA'!$B$11:$B$14576,'MONTHLY DATA'!$B122)</f>
        <v>490</v>
      </c>
      <c r="DG122" s="154">
        <f t="shared" si="83"/>
        <v>-2.5844930417495027E-2</v>
      </c>
      <c r="DH122" s="78">
        <f>AVERAGEIFS('WEEKLY DATA'!DH$11:DH$14576,'WEEKLY DATA'!$A$11:$A$14576,'MONTHLY DATA'!$A122,'WEEKLY DATA'!$B$11:$B$14576,'MONTHLY DATA'!$B122)</f>
        <v>495</v>
      </c>
      <c r="DI122" s="78">
        <f>AVERAGEIFS('WEEKLY DATA'!DI$11:DI$14576,'WEEKLY DATA'!$A$11:$A$14576,'MONTHLY DATA'!$A122,'WEEKLY DATA'!$B$11:$B$14576,'MONTHLY DATA'!$B122)</f>
        <v>505</v>
      </c>
      <c r="DJ122" s="78">
        <f>AVERAGEIFS('WEEKLY DATA'!DJ$11:DJ$14576,'WEEKLY DATA'!$A$11:$A$14576,'MONTHLY DATA'!$A122,'WEEKLY DATA'!$B$11:$B$14576,'MONTHLY DATA'!$B122)</f>
        <v>500</v>
      </c>
      <c r="DK122" s="154">
        <f t="shared" si="84"/>
        <v>0</v>
      </c>
      <c r="DL122" s="169">
        <f>AVERAGEIFS('WEEKLY DATA'!DL$11:DL$14576,'WEEKLY DATA'!$A$11:$A$14576,'MONTHLY DATA'!$A122,'WEEKLY DATA'!$B$11:$B$14576,'MONTHLY DATA'!$B122)</f>
        <v>367.5</v>
      </c>
      <c r="DM122" s="78">
        <f>AVERAGEIFS('WEEKLY DATA'!DM$11:DM$14576,'WEEKLY DATA'!$A$11:$A$14576,'MONTHLY DATA'!$A122,'WEEKLY DATA'!$B$11:$B$14576,'MONTHLY DATA'!$B122)</f>
        <v>377.5</v>
      </c>
      <c r="DN122" s="78">
        <f>AVERAGEIFS('WEEKLY DATA'!DN$11:DN$14576,'WEEKLY DATA'!$A$11:$A$14576,'MONTHLY DATA'!$A122,'WEEKLY DATA'!$B$11:$B$14576,'MONTHLY DATA'!$B122)</f>
        <v>372.5</v>
      </c>
      <c r="DO122" s="154">
        <f t="shared" si="85"/>
        <v>-1.3404825737265424E-3</v>
      </c>
      <c r="DP122" s="78">
        <f>AVERAGEIFS('WEEKLY DATA'!DP$11:DP$14576,'WEEKLY DATA'!$A$11:$A$14576,'MONTHLY DATA'!$A122,'WEEKLY DATA'!$B$11:$B$14576,'MONTHLY DATA'!$B122)</f>
        <v>332.5</v>
      </c>
      <c r="DQ122" s="78">
        <f>AVERAGEIFS('WEEKLY DATA'!DQ$11:DQ$14576,'WEEKLY DATA'!$A$11:$A$14576,'MONTHLY DATA'!$A122,'WEEKLY DATA'!$B$11:$B$14576,'MONTHLY DATA'!$B122)</f>
        <v>342.5</v>
      </c>
      <c r="DR122" s="78">
        <f>AVERAGEIFS('WEEKLY DATA'!DR$11:DR$14576,'WEEKLY DATA'!$A$11:$A$14576,'MONTHLY DATA'!$A122,'WEEKLY DATA'!$B$11:$B$14576,'MONTHLY DATA'!$B122)</f>
        <v>337.5</v>
      </c>
      <c r="DS122" s="154">
        <f t="shared" si="86"/>
        <v>1.3513513513513598E-2</v>
      </c>
      <c r="DT122" s="78">
        <f>AVERAGEIFS('WEEKLY DATA'!DT$11:DT$14576,'WEEKLY DATA'!$A$11:$A$14576,'MONTHLY DATA'!$A122,'WEEKLY DATA'!$B$11:$B$14576,'MONTHLY DATA'!$B122)</f>
        <v>495</v>
      </c>
      <c r="DU122" s="78">
        <f>AVERAGEIFS('WEEKLY DATA'!DU$11:DU$14576,'WEEKLY DATA'!$A$11:$A$14576,'MONTHLY DATA'!$A122,'WEEKLY DATA'!$B$11:$B$14576,'MONTHLY DATA'!$B122)</f>
        <v>505</v>
      </c>
      <c r="DV122" s="78">
        <f>AVERAGEIFS('WEEKLY DATA'!DV$11:DV$14576,'WEEKLY DATA'!$A$11:$A$14576,'MONTHLY DATA'!$A122,'WEEKLY DATA'!$B$11:$B$14576,'MONTHLY DATA'!$B122)</f>
        <v>500</v>
      </c>
      <c r="DW122" s="154">
        <f t="shared" si="87"/>
        <v>-2.5341130604288553E-2</v>
      </c>
      <c r="DX122" s="78">
        <f>AVERAGEIFS('WEEKLY DATA'!DX$11:DX$14576,'WEEKLY DATA'!$A$11:$A$14576,'MONTHLY DATA'!$A122,'WEEKLY DATA'!$B$11:$B$14576,'MONTHLY DATA'!$B122)</f>
        <v>505</v>
      </c>
      <c r="DY122" s="78">
        <f>AVERAGEIFS('WEEKLY DATA'!DY$11:DY$14576,'WEEKLY DATA'!$A$11:$A$14576,'MONTHLY DATA'!$A122,'WEEKLY DATA'!$B$11:$B$14576,'MONTHLY DATA'!$B122)</f>
        <v>515</v>
      </c>
      <c r="DZ122" s="78">
        <f>AVERAGEIFS('WEEKLY DATA'!DZ$11:DZ$14576,'WEEKLY DATA'!$A$11:$A$14576,'MONTHLY DATA'!$A122,'WEEKLY DATA'!$B$11:$B$14576,'MONTHLY DATA'!$B122)</f>
        <v>510</v>
      </c>
      <c r="EA122" s="154">
        <f t="shared" si="88"/>
        <v>0</v>
      </c>
      <c r="EB122" s="78">
        <f>AVERAGEIFS('WEEKLY DATA'!EB$11:EB$14576,'WEEKLY DATA'!$A$11:$A$14576,'MONTHLY DATA'!$A122,'WEEKLY DATA'!$B$11:$B$14576,'MONTHLY DATA'!$B122)</f>
        <v>340</v>
      </c>
      <c r="EC122" s="78">
        <f>AVERAGEIFS('WEEKLY DATA'!EC$11:EC$14576,'WEEKLY DATA'!$A$11:$A$14576,'MONTHLY DATA'!$A122,'WEEKLY DATA'!$B$11:$B$14576,'MONTHLY DATA'!$B122)</f>
        <v>350</v>
      </c>
      <c r="ED122" s="78">
        <f>AVERAGEIFS('WEEKLY DATA'!ED$11:ED$14576,'WEEKLY DATA'!$A$11:$A$14576,'MONTHLY DATA'!$A122,'WEEKLY DATA'!$B$11:$B$14576,'MONTHLY DATA'!$B122)</f>
        <v>345</v>
      </c>
      <c r="EE122" s="154">
        <f t="shared" si="89"/>
        <v>-8.6206896551723755E-3</v>
      </c>
      <c r="EF122" s="169">
        <f>AVERAGEIFS('WEEKLY DATA'!EF$11:EF$14576,'WEEKLY DATA'!$A$11:$A$14576,'MONTHLY DATA'!$A122,'WEEKLY DATA'!$B$11:$B$14576,'MONTHLY DATA'!$B122)</f>
        <v>323.75</v>
      </c>
      <c r="EG122" s="78">
        <f>AVERAGEIFS('WEEKLY DATA'!EG$11:EG$14576,'WEEKLY DATA'!$A$11:$A$14576,'MONTHLY DATA'!$A122,'WEEKLY DATA'!$B$11:$B$14576,'MONTHLY DATA'!$B122)</f>
        <v>333.75</v>
      </c>
      <c r="EH122" s="78">
        <f>AVERAGEIFS('WEEKLY DATA'!EH$11:EH$14576,'WEEKLY DATA'!$A$11:$A$14576,'MONTHLY DATA'!$A122,'WEEKLY DATA'!$B$11:$B$14576,'MONTHLY DATA'!$B122)</f>
        <v>328.75</v>
      </c>
      <c r="EI122" s="154">
        <f t="shared" si="90"/>
        <v>2.0962732919254767E-2</v>
      </c>
      <c r="EJ122" s="78">
        <f>AVERAGEIFS('WEEKLY DATA'!EJ$11:EJ$14576,'WEEKLY DATA'!$A$11:$A$14576,'MONTHLY DATA'!$A122,'WEEKLY DATA'!$B$11:$B$14576,'MONTHLY DATA'!$B122)</f>
        <v>505</v>
      </c>
      <c r="EK122" s="78">
        <f>AVERAGEIFS('WEEKLY DATA'!EK$11:EK$14576,'WEEKLY DATA'!$A$11:$A$14576,'MONTHLY DATA'!$A122,'WEEKLY DATA'!$B$11:$B$14576,'MONTHLY DATA'!$B122)</f>
        <v>515</v>
      </c>
      <c r="EL122" s="78">
        <f>AVERAGEIFS('WEEKLY DATA'!EL$11:EL$14576,'WEEKLY DATA'!$A$11:$A$14576,'MONTHLY DATA'!$A122,'WEEKLY DATA'!$B$11:$B$14576,'MONTHLY DATA'!$B122)</f>
        <v>510</v>
      </c>
      <c r="EM122" s="154">
        <f t="shared" si="91"/>
        <v>-2.4856596558317401E-2</v>
      </c>
      <c r="EN122" s="78">
        <f>AVERAGEIFS('WEEKLY DATA'!EN$11:EN$14576,'WEEKLY DATA'!$A$11:$A$14576,'MONTHLY DATA'!$A122,'WEEKLY DATA'!$B$11:$B$14576,'MONTHLY DATA'!$B122)</f>
        <v>405</v>
      </c>
      <c r="EO122" s="78">
        <f>AVERAGEIFS('WEEKLY DATA'!EO$11:EO$14576,'WEEKLY DATA'!$A$11:$A$14576,'MONTHLY DATA'!$A122,'WEEKLY DATA'!$B$11:$B$14576,'MONTHLY DATA'!$B122)</f>
        <v>415</v>
      </c>
      <c r="EP122" s="78">
        <f>AVERAGEIFS('WEEKLY DATA'!EP$11:EP$14576,'WEEKLY DATA'!$A$11:$A$14576,'MONTHLY DATA'!$A122,'WEEKLY DATA'!$B$11:$B$14576,'MONTHLY DATA'!$B122)</f>
        <v>410</v>
      </c>
      <c r="EQ122" s="154">
        <f t="shared" si="92"/>
        <v>-1.9138755980861233E-2</v>
      </c>
      <c r="ER122" s="78">
        <f>AVERAGEIFS('WEEKLY DATA'!ER$11:ER$14576,'WEEKLY DATA'!$A$11:$A$14576,'MONTHLY DATA'!$A122,'WEEKLY DATA'!$B$11:$B$14576,'MONTHLY DATA'!$B122)</f>
        <v>315</v>
      </c>
      <c r="ES122" s="78">
        <f>AVERAGEIFS('WEEKLY DATA'!ES$11:ES$14576,'WEEKLY DATA'!$A$11:$A$14576,'MONTHLY DATA'!$A122,'WEEKLY DATA'!$B$11:$B$14576,'MONTHLY DATA'!$B122)</f>
        <v>325</v>
      </c>
      <c r="ET122" s="78">
        <f>AVERAGEIFS('WEEKLY DATA'!ET$11:ET$14576,'WEEKLY DATA'!$A$11:$A$14576,'MONTHLY DATA'!$A122,'WEEKLY DATA'!$B$11:$B$14576,'MONTHLY DATA'!$B122)</f>
        <v>320</v>
      </c>
      <c r="EU122" s="154">
        <f t="shared" si="93"/>
        <v>-9.2879256965944235E-3</v>
      </c>
      <c r="EV122" s="78">
        <f>AVERAGEIFS('WEEKLY DATA'!EV$11:EV$14576,'WEEKLY DATA'!$A$11:$A$14576,'MONTHLY DATA'!$A122,'WEEKLY DATA'!$B$11:$B$14576,'MONTHLY DATA'!$B122)</f>
        <v>288.75</v>
      </c>
      <c r="EW122" s="78">
        <f>AVERAGEIFS('WEEKLY DATA'!EW$11:EW$14576,'WEEKLY DATA'!$A$11:$A$14576,'MONTHLY DATA'!$A122,'WEEKLY DATA'!$B$11:$B$14576,'MONTHLY DATA'!$B122)</f>
        <v>298.75</v>
      </c>
      <c r="EX122" s="78">
        <f>AVERAGEIFS('WEEKLY DATA'!EX$11:EX$14576,'WEEKLY DATA'!$A$11:$A$14576,'MONTHLY DATA'!$A122,'WEEKLY DATA'!$B$11:$B$14576,'MONTHLY DATA'!$B122)</f>
        <v>293.75</v>
      </c>
      <c r="EY122" s="154">
        <f t="shared" si="94"/>
        <v>2.3519163763066286E-2</v>
      </c>
      <c r="EZ122" s="78">
        <f>AVERAGEIFS('WEEKLY DATA'!EZ$11:EZ$14576,'WEEKLY DATA'!$A$11:$A$14576,'MONTHLY DATA'!$A122,'WEEKLY DATA'!$B$11:$B$14576,'MONTHLY DATA'!$B122)</f>
        <v>490</v>
      </c>
      <c r="FA122" s="78">
        <f>AVERAGEIFS('WEEKLY DATA'!FA$11:FA$14576,'WEEKLY DATA'!$A$11:$A$14576,'MONTHLY DATA'!$A122,'WEEKLY DATA'!$B$11:$B$14576,'MONTHLY DATA'!$B122)</f>
        <v>500</v>
      </c>
      <c r="FB122" s="78">
        <f>AVERAGEIFS('WEEKLY DATA'!FB$11:FB$14576,'WEEKLY DATA'!$A$11:$A$14576,'MONTHLY DATA'!$A122,'WEEKLY DATA'!$B$11:$B$14576,'MONTHLY DATA'!$B122)</f>
        <v>495</v>
      </c>
      <c r="FC122" s="154">
        <f t="shared" si="95"/>
        <v>-2.5590551181102317E-2</v>
      </c>
      <c r="FD122" s="78">
        <f>AVERAGEIFS('WEEKLY DATA'!FD$11:FD$14576,'WEEKLY DATA'!$A$11:$A$14576,'MONTHLY DATA'!$A122,'WEEKLY DATA'!$B$11:$B$14576,'MONTHLY DATA'!$B122)</f>
        <v>436.25</v>
      </c>
      <c r="FE122" s="78">
        <f>AVERAGEIFS('WEEKLY DATA'!FE$11:FE$14576,'WEEKLY DATA'!$A$11:$A$14576,'MONTHLY DATA'!$A122,'WEEKLY DATA'!$B$11:$B$14576,'MONTHLY DATA'!$B122)</f>
        <v>446.25</v>
      </c>
      <c r="FF122" s="78">
        <f>AVERAGEIFS('WEEKLY DATA'!FF$11:FF$14576,'WEEKLY DATA'!$A$11:$A$14576,'MONTHLY DATA'!$A122,'WEEKLY DATA'!$B$11:$B$14576,'MONTHLY DATA'!$B122)</f>
        <v>441.25</v>
      </c>
      <c r="FG122" s="154">
        <f t="shared" si="96"/>
        <v>-1.7260579064588E-2</v>
      </c>
      <c r="FH122" s="78">
        <f>AVERAGEIFS('WEEKLY DATA'!FH$11:FH$14576,'WEEKLY DATA'!$A$11:$A$14576,'MONTHLY DATA'!$A122,'WEEKLY DATA'!$B$11:$B$14576,'MONTHLY DATA'!$B122)</f>
        <v>272.5</v>
      </c>
      <c r="FI122" s="78">
        <f>AVERAGEIFS('WEEKLY DATA'!FI$11:FI$14576,'WEEKLY DATA'!$A$11:$A$14576,'MONTHLY DATA'!$A122,'WEEKLY DATA'!$B$11:$B$14576,'MONTHLY DATA'!$B122)</f>
        <v>282.5</v>
      </c>
      <c r="FJ122" s="78">
        <f>AVERAGEIFS('WEEKLY DATA'!FJ$11:FJ$14576,'WEEKLY DATA'!$A$11:$A$14576,'MONTHLY DATA'!$A122,'WEEKLY DATA'!$B$11:$B$14576,'MONTHLY DATA'!$B122)</f>
        <v>277.5</v>
      </c>
      <c r="FK122" s="154">
        <f t="shared" si="97"/>
        <v>-8.7171052631578982E-2</v>
      </c>
      <c r="FL122" s="169">
        <f>AVERAGEIFS('WEEKLY DATA'!FL$11:FL$14576,'WEEKLY DATA'!$A$11:$A$14576,'MONTHLY DATA'!$A122,'WEEKLY DATA'!$B$11:$B$14576,'MONTHLY DATA'!$B122)</f>
        <v>303.75</v>
      </c>
      <c r="FM122" s="78">
        <f>AVERAGEIFS('WEEKLY DATA'!FM$11:FM$14576,'WEEKLY DATA'!$A$11:$A$14576,'MONTHLY DATA'!$A122,'WEEKLY DATA'!$B$11:$B$14576,'MONTHLY DATA'!$B122)</f>
        <v>313.75</v>
      </c>
      <c r="FN122" s="78">
        <f>AVERAGEIFS('WEEKLY DATA'!FN$11:FN$14576,'WEEKLY DATA'!$A$11:$A$14576,'MONTHLY DATA'!$A122,'WEEKLY DATA'!$B$11:$B$14576,'MONTHLY DATA'!$B122)</f>
        <v>308.75</v>
      </c>
      <c r="FO122" s="154">
        <f t="shared" si="98"/>
        <v>-1.9841269841269882E-2</v>
      </c>
      <c r="FP122" s="78">
        <f>AVERAGEIFS('WEEKLY DATA'!FP$11:FP$14576,'WEEKLY DATA'!$A$11:$A$14576,'MONTHLY DATA'!$A122,'WEEKLY DATA'!$B$11:$B$14576,'MONTHLY DATA'!$B122)</f>
        <v>358.75</v>
      </c>
      <c r="FQ122" s="78">
        <f>AVERAGEIFS('WEEKLY DATA'!FQ$11:FQ$14576,'WEEKLY DATA'!$A$11:$A$14576,'MONTHLY DATA'!$A122,'WEEKLY DATA'!$B$11:$B$14576,'MONTHLY DATA'!$B122)</f>
        <v>368.75</v>
      </c>
      <c r="FR122" s="78">
        <f>AVERAGEIFS('WEEKLY DATA'!FR$11:FR$14576,'WEEKLY DATA'!$A$11:$A$14576,'MONTHLY DATA'!$A122,'WEEKLY DATA'!$B$11:$B$14576,'MONTHLY DATA'!$B122)</f>
        <v>363.75</v>
      </c>
      <c r="FS122" s="154">
        <f t="shared" si="99"/>
        <v>-4.0237467018469641E-2</v>
      </c>
      <c r="FT122" s="78">
        <f>AVERAGEIFS('WEEKLY DATA'!FT$11:FT$14576,'WEEKLY DATA'!$A$11:$A$14576,'MONTHLY DATA'!$A122,'WEEKLY DATA'!$B$11:$B$14576,'MONTHLY DATA'!$B122)</f>
        <v>290</v>
      </c>
      <c r="FU122" s="78">
        <f>AVERAGEIFS('WEEKLY DATA'!FU$11:FU$14576,'WEEKLY DATA'!$A$11:$A$14576,'MONTHLY DATA'!$A122,'WEEKLY DATA'!$B$11:$B$14576,'MONTHLY DATA'!$B122)</f>
        <v>300</v>
      </c>
      <c r="FV122" s="78">
        <f>AVERAGEIFS('WEEKLY DATA'!FV$11:FV$14576,'WEEKLY DATA'!$A$11:$A$14576,'MONTHLY DATA'!$A122,'WEEKLY DATA'!$B$11:$B$14576,'MONTHLY DATA'!$B122)</f>
        <v>295</v>
      </c>
      <c r="FW122" s="154">
        <f t="shared" si="100"/>
        <v>-7.8125E-2</v>
      </c>
      <c r="FX122" s="78">
        <f>AVERAGEIFS('WEEKLY DATA'!FX$11:FX$14576,'WEEKLY DATA'!$A$11:$A$14576,'MONTHLY DATA'!$A122,'WEEKLY DATA'!$B$11:$B$14576,'MONTHLY DATA'!$B122)</f>
        <v>331.25</v>
      </c>
      <c r="FY122" s="78">
        <f>AVERAGEIFS('WEEKLY DATA'!FY$11:FY$14576,'WEEKLY DATA'!$A$11:$A$14576,'MONTHLY DATA'!$A122,'WEEKLY DATA'!$B$11:$B$14576,'MONTHLY DATA'!$B122)</f>
        <v>341.25</v>
      </c>
      <c r="FZ122" s="78">
        <f>AVERAGEIFS('WEEKLY DATA'!FZ$11:FZ$14576,'WEEKLY DATA'!$A$11:$A$14576,'MONTHLY DATA'!$A122,'WEEKLY DATA'!$B$11:$B$14576,'MONTHLY DATA'!$B122)</f>
        <v>336.25</v>
      </c>
      <c r="GA122" s="154">
        <f t="shared" si="101"/>
        <v>-2.8179190751445038E-2</v>
      </c>
      <c r="GB122" s="78">
        <f>AVERAGEIFS('WEEKLY DATA'!GB$11:GB$14576,'WEEKLY DATA'!$A$11:$A$14576,'MONTHLY DATA'!$A122,'WEEKLY DATA'!$B$11:$B$14576,'MONTHLY DATA'!$B122)</f>
        <v>437.5</v>
      </c>
      <c r="GC122" s="78">
        <f>AVERAGEIFS('WEEKLY DATA'!GC$11:GC$14576,'WEEKLY DATA'!$A$11:$A$14576,'MONTHLY DATA'!$A122,'WEEKLY DATA'!$B$11:$B$14576,'MONTHLY DATA'!$B122)</f>
        <v>447.5</v>
      </c>
      <c r="GD122" s="78">
        <f>AVERAGEIFS('WEEKLY DATA'!GD$11:GD$14576,'WEEKLY DATA'!$A$11:$A$14576,'MONTHLY DATA'!$A122,'WEEKLY DATA'!$B$11:$B$14576,'MONTHLY DATA'!$B122)</f>
        <v>442.5</v>
      </c>
      <c r="GE122" s="154">
        <f t="shared" si="102"/>
        <v>-1.2276785714285698E-2</v>
      </c>
      <c r="GF122" s="169">
        <f>AVERAGEIFS('WEEKLY DATA'!GF$11:GF$14576,'WEEKLY DATA'!$A$11:$A$14576,'MONTHLY DATA'!$A122,'WEEKLY DATA'!$B$11:$B$14576,'MONTHLY DATA'!$B122)</f>
        <v>417.5</v>
      </c>
      <c r="GG122" s="78">
        <f>AVERAGEIFS('WEEKLY DATA'!GG$11:GG$14576,'WEEKLY DATA'!$A$11:$A$14576,'MONTHLY DATA'!$A122,'WEEKLY DATA'!$B$11:$B$14576,'MONTHLY DATA'!$B122)</f>
        <v>427.5</v>
      </c>
      <c r="GH122" s="78">
        <f>AVERAGEIFS('WEEKLY DATA'!GH$11:GH$14576,'WEEKLY DATA'!$A$11:$A$14576,'MONTHLY DATA'!$A122,'WEEKLY DATA'!$B$11:$B$14576,'MONTHLY DATA'!$B122)</f>
        <v>422.5</v>
      </c>
      <c r="GI122" s="154">
        <f t="shared" si="103"/>
        <v>-1.2850467289719614E-2</v>
      </c>
      <c r="GJ122" s="78">
        <f>AVERAGEIFS('WEEKLY DATA'!GJ$11:GJ$14576,'WEEKLY DATA'!$A$11:$A$14576,'MONTHLY DATA'!$A122,'WEEKLY DATA'!$B$11:$B$14576,'MONTHLY DATA'!$B122)</f>
        <v>575</v>
      </c>
      <c r="GK122" s="78">
        <f>AVERAGEIFS('WEEKLY DATA'!GK$11:GK$14576,'WEEKLY DATA'!$A$11:$A$14576,'MONTHLY DATA'!$A122,'WEEKLY DATA'!$B$11:$B$14576,'MONTHLY DATA'!$B122)</f>
        <v>585</v>
      </c>
      <c r="GL122" s="78">
        <f>AVERAGEIFS('WEEKLY DATA'!GL$11:GL$14576,'WEEKLY DATA'!$A$11:$A$14576,'MONTHLY DATA'!$A122,'WEEKLY DATA'!$B$11:$B$14576,'MONTHLY DATA'!$B122)</f>
        <v>580</v>
      </c>
      <c r="GM122" s="154">
        <f t="shared" si="104"/>
        <v>-2.1922428330522714E-2</v>
      </c>
      <c r="GN122" s="78">
        <f>AVERAGEIFS('WEEKLY DATA'!GN$11:GN$14576,'WEEKLY DATA'!$A$11:$A$14576,'MONTHLY DATA'!$A122,'WEEKLY DATA'!$B$11:$B$14576,'MONTHLY DATA'!$B122)</f>
        <v>530</v>
      </c>
      <c r="GO122" s="78">
        <f>AVERAGEIFS('WEEKLY DATA'!GO$11:GO$14576,'WEEKLY DATA'!$A$11:$A$14576,'MONTHLY DATA'!$A122,'WEEKLY DATA'!$B$11:$B$14576,'MONTHLY DATA'!$B122)</f>
        <v>540</v>
      </c>
      <c r="GP122" s="78">
        <f>AVERAGEIFS('WEEKLY DATA'!GP$11:GP$14576,'WEEKLY DATA'!$A$11:$A$14576,'MONTHLY DATA'!$A122,'WEEKLY DATA'!$B$11:$B$14576,'MONTHLY DATA'!$B122)</f>
        <v>535</v>
      </c>
      <c r="GQ122" s="154">
        <f t="shared" si="105"/>
        <v>0</v>
      </c>
      <c r="GR122" s="78"/>
    </row>
    <row r="123" spans="1:200" ht="15.75" x14ac:dyDescent="0.25">
      <c r="A123">
        <f t="shared" si="55"/>
        <v>5</v>
      </c>
      <c r="B123">
        <f t="shared" si="56"/>
        <v>2019</v>
      </c>
      <c r="C123" s="86">
        <v>43586</v>
      </c>
      <c r="D123" s="78">
        <f>AVERAGEIFS('WEEKLY DATA'!D$11:D$14576,'WEEKLY DATA'!$A$11:$A$14576,'MONTHLY DATA'!$A123,'WEEKLY DATA'!$B$11:$B$14576,'MONTHLY DATA'!$B123)</f>
        <v>395</v>
      </c>
      <c r="E123" s="78">
        <f>AVERAGEIFS('WEEKLY DATA'!E$11:E$14576,'WEEKLY DATA'!$A$11:$A$14576,'MONTHLY DATA'!$A123,'WEEKLY DATA'!$B$11:$B$14576,'MONTHLY DATA'!$B123)</f>
        <v>405</v>
      </c>
      <c r="F123" s="78">
        <f>AVERAGEIFS('WEEKLY DATA'!F$11:F$14576,'WEEKLY DATA'!$A$11:$A$14576,'MONTHLY DATA'!$A123,'WEEKLY DATA'!$B$11:$B$14576,'MONTHLY DATA'!$B123)</f>
        <v>400</v>
      </c>
      <c r="G123" s="154">
        <f t="shared" si="57"/>
        <v>-6.4327485380117011E-2</v>
      </c>
      <c r="H123" s="169">
        <f>AVERAGEIFS('WEEKLY DATA'!H$11:H$14576,'WEEKLY DATA'!$A$11:$A$14576,'MONTHLY DATA'!$A123,'WEEKLY DATA'!$B$11:$B$14576,'MONTHLY DATA'!$B123)</f>
        <v>524</v>
      </c>
      <c r="I123" s="78">
        <f>AVERAGEIFS('WEEKLY DATA'!I$11:I$14576,'WEEKLY DATA'!$A$11:$A$14576,'MONTHLY DATA'!$A123,'WEEKLY DATA'!$B$11:$B$14576,'MONTHLY DATA'!$B123)</f>
        <v>534</v>
      </c>
      <c r="J123" s="78">
        <f>AVERAGEIFS('WEEKLY DATA'!J$11:J$14576,'WEEKLY DATA'!$A$11:$A$14576,'MONTHLY DATA'!$A123,'WEEKLY DATA'!$B$11:$B$14576,'MONTHLY DATA'!$B123)</f>
        <v>529</v>
      </c>
      <c r="K123" s="154">
        <f t="shared" si="58"/>
        <v>-6.5727699530516714E-3</v>
      </c>
      <c r="L123" s="169">
        <f>AVERAGEIFS('WEEKLY DATA'!L$11:L$14576,'WEEKLY DATA'!$A$11:$A$14576,'MONTHLY DATA'!$A123,'WEEKLY DATA'!$B$11:$B$14576,'MONTHLY DATA'!$B123)</f>
        <v>547</v>
      </c>
      <c r="M123" s="78">
        <f>AVERAGEIFS('WEEKLY DATA'!M$11:M$14576,'WEEKLY DATA'!$A$11:$A$14576,'MONTHLY DATA'!$A123,'WEEKLY DATA'!$B$11:$B$14576,'MONTHLY DATA'!$B123)</f>
        <v>557</v>
      </c>
      <c r="N123" s="78">
        <f>AVERAGEIFS('WEEKLY DATA'!N$11:N$14576,'WEEKLY DATA'!$A$11:$A$14576,'MONTHLY DATA'!$A123,'WEEKLY DATA'!$B$11:$B$14576,'MONTHLY DATA'!$B123)</f>
        <v>552</v>
      </c>
      <c r="O123" s="154">
        <f t="shared" si="59"/>
        <v>3.6363636363636598E-3</v>
      </c>
      <c r="P123" s="169">
        <f>AVERAGEIFS('WEEKLY DATA'!P$11:P$14576,'WEEKLY DATA'!$A$11:$A$14576,'MONTHLY DATA'!$A123,'WEEKLY DATA'!$B$11:$B$14576,'MONTHLY DATA'!$B123)</f>
        <v>379</v>
      </c>
      <c r="Q123" s="78">
        <f>AVERAGEIFS('WEEKLY DATA'!Q$11:Q$14576,'WEEKLY DATA'!$A$11:$A$14576,'MONTHLY DATA'!$A123,'WEEKLY DATA'!$B$11:$B$14576,'MONTHLY DATA'!$B123)</f>
        <v>389</v>
      </c>
      <c r="R123" s="78">
        <f>AVERAGEIFS('WEEKLY DATA'!R$11:R$14576,'WEEKLY DATA'!$A$11:$A$14576,'MONTHLY DATA'!$A123,'WEEKLY DATA'!$B$11:$B$14576,'MONTHLY DATA'!$B123)</f>
        <v>384</v>
      </c>
      <c r="S123" s="154">
        <f t="shared" si="60"/>
        <v>-2.7848101265822822E-2</v>
      </c>
      <c r="T123" s="169">
        <f>AVERAGEIFS('WEEKLY DATA'!T$11:T$14576,'WEEKLY DATA'!$A$11:$A$14576,'MONTHLY DATA'!$A123,'WEEKLY DATA'!$B$11:$B$14576,'MONTHLY DATA'!$B123)</f>
        <v>375</v>
      </c>
      <c r="U123" s="78">
        <f>AVERAGEIFS('WEEKLY DATA'!U$11:U$14576,'WEEKLY DATA'!$A$11:$A$14576,'MONTHLY DATA'!$A123,'WEEKLY DATA'!$B$11:$B$14576,'MONTHLY DATA'!$B123)</f>
        <v>385</v>
      </c>
      <c r="V123" s="78">
        <f>AVERAGEIFS('WEEKLY DATA'!V$11:V$14576,'WEEKLY DATA'!$A$11:$A$14576,'MONTHLY DATA'!$A123,'WEEKLY DATA'!$B$11:$B$14576,'MONTHLY DATA'!$B123)</f>
        <v>380</v>
      </c>
      <c r="W123" s="154">
        <f t="shared" si="61"/>
        <v>-7.0336391437308854E-2</v>
      </c>
      <c r="X123" s="169">
        <f>AVERAGEIFS('WEEKLY DATA'!X$11:X$14576,'WEEKLY DATA'!$A$11:$A$14576,'MONTHLY DATA'!$A123,'WEEKLY DATA'!$B$11:$B$14576,'MONTHLY DATA'!$B123)</f>
        <v>369</v>
      </c>
      <c r="Y123" s="78">
        <f>AVERAGEIFS('WEEKLY DATA'!Y$11:Y$14576,'WEEKLY DATA'!$A$11:$A$14576,'MONTHLY DATA'!$A123,'WEEKLY DATA'!$B$11:$B$14576,'MONTHLY DATA'!$B123)</f>
        <v>379</v>
      </c>
      <c r="Z123" s="78">
        <f>AVERAGEIFS('WEEKLY DATA'!Z$11:Z$14576,'WEEKLY DATA'!$A$11:$A$14576,'MONTHLY DATA'!$A123,'WEEKLY DATA'!$B$11:$B$14576,'MONTHLY DATA'!$B123)</f>
        <v>374</v>
      </c>
      <c r="AA123" s="154">
        <f t="shared" si="62"/>
        <v>-9.2715231788079722E-3</v>
      </c>
      <c r="AB123" s="169">
        <f>AVERAGEIFS('WEEKLY DATA'!AB$11:AB$14576,'WEEKLY DATA'!$A$11:$A$14576,'MONTHLY DATA'!$A123,'WEEKLY DATA'!$B$11:$B$14576,'MONTHLY DATA'!$B123)</f>
        <v>544</v>
      </c>
      <c r="AC123" s="78">
        <f>AVERAGEIFS('WEEKLY DATA'!AC$11:AC$14576,'WEEKLY DATA'!$A$11:$A$14576,'MONTHLY DATA'!$A123,'WEEKLY DATA'!$B$11:$B$14576,'MONTHLY DATA'!$B123)</f>
        <v>554</v>
      </c>
      <c r="AD123" s="78">
        <f>AVERAGEIFS('WEEKLY DATA'!AD$11:AD$14576,'WEEKLY DATA'!$A$11:$A$14576,'MONTHLY DATA'!$A123,'WEEKLY DATA'!$B$11:$B$14576,'MONTHLY DATA'!$B123)</f>
        <v>549</v>
      </c>
      <c r="AE123" s="154">
        <f t="shared" si="63"/>
        <v>-1.0810810810810811E-2</v>
      </c>
      <c r="AF123" s="169">
        <f>AVERAGEIFS('WEEKLY DATA'!AF$11:AF$14576,'WEEKLY DATA'!$A$11:$A$14576,'MONTHLY DATA'!$A123,'WEEKLY DATA'!$B$11:$B$14576,'MONTHLY DATA'!$B123)</f>
        <v>364</v>
      </c>
      <c r="AG123" s="78">
        <f>AVERAGEIFS('WEEKLY DATA'!AG$11:AG$14576,'WEEKLY DATA'!$A$11:$A$14576,'MONTHLY DATA'!$A123,'WEEKLY DATA'!$B$11:$B$14576,'MONTHLY DATA'!$B123)</f>
        <v>374</v>
      </c>
      <c r="AH123" s="78">
        <f>AVERAGEIFS('WEEKLY DATA'!AH$11:AH$14576,'WEEKLY DATA'!$A$11:$A$14576,'MONTHLY DATA'!$A123,'WEEKLY DATA'!$B$11:$B$14576,'MONTHLY DATA'!$B123)</f>
        <v>369</v>
      </c>
      <c r="AI123" s="154">
        <f t="shared" si="64"/>
        <v>-2.8947368421052611E-2</v>
      </c>
      <c r="AJ123" s="169">
        <f>AVERAGEIFS('WEEKLY DATA'!AJ$11:AJ$14576,'WEEKLY DATA'!$A$11:$A$14576,'MONTHLY DATA'!$A123,'WEEKLY DATA'!$B$11:$B$14576,'MONTHLY DATA'!$B123)</f>
        <v>351</v>
      </c>
      <c r="AK123" s="78">
        <f>AVERAGEIFS('WEEKLY DATA'!AK$11:AK$14576,'WEEKLY DATA'!$A$11:$A$14576,'MONTHLY DATA'!$A123,'WEEKLY DATA'!$B$11:$B$14576,'MONTHLY DATA'!$B123)</f>
        <v>361</v>
      </c>
      <c r="AL123" s="78">
        <f>AVERAGEIFS('WEEKLY DATA'!AL$11:AL$14576,'WEEKLY DATA'!$A$11:$A$14576,'MONTHLY DATA'!$A123,'WEEKLY DATA'!$B$11:$B$14576,'MONTHLY DATA'!$B123)</f>
        <v>356</v>
      </c>
      <c r="AM123" s="154">
        <f t="shared" si="65"/>
        <v>-6.0066006600660082E-2</v>
      </c>
      <c r="AN123" s="169">
        <f>AVERAGEIFS('WEEKLY DATA'!AN$11:AN$14576,'WEEKLY DATA'!$A$11:$A$14576,'MONTHLY DATA'!$A123,'WEEKLY DATA'!$B$11:$B$14576,'MONTHLY DATA'!$B123)</f>
        <v>371</v>
      </c>
      <c r="AO123" s="78">
        <f>AVERAGEIFS('WEEKLY DATA'!AO$11:AO$14576,'WEEKLY DATA'!$A$11:$A$14576,'MONTHLY DATA'!$A123,'WEEKLY DATA'!$B$11:$B$14576,'MONTHLY DATA'!$B123)</f>
        <v>381</v>
      </c>
      <c r="AP123" s="78">
        <f>AVERAGEIFS('WEEKLY DATA'!AP$11:AP$14576,'WEEKLY DATA'!$A$11:$A$14576,'MONTHLY DATA'!$A123,'WEEKLY DATA'!$B$11:$B$14576,'MONTHLY DATA'!$B123)</f>
        <v>376</v>
      </c>
      <c r="AQ123" s="154">
        <f t="shared" si="66"/>
        <v>9.3959731543624692E-3</v>
      </c>
      <c r="AR123" s="169">
        <f>AVERAGEIFS('WEEKLY DATA'!AR$11:AR$14576,'WEEKLY DATA'!$A$11:$A$14576,'MONTHLY DATA'!$A123,'WEEKLY DATA'!$B$11:$B$14576,'MONTHLY DATA'!$B123)</f>
        <v>544</v>
      </c>
      <c r="AS123" s="78">
        <f>AVERAGEIFS('WEEKLY DATA'!AS$11:AS$14576,'WEEKLY DATA'!$A$11:$A$14576,'MONTHLY DATA'!$A123,'WEEKLY DATA'!$B$11:$B$14576,'MONTHLY DATA'!$B123)</f>
        <v>554</v>
      </c>
      <c r="AT123" s="78">
        <f>AVERAGEIFS('WEEKLY DATA'!AT$11:AT$14576,'WEEKLY DATA'!$A$11:$A$14576,'MONTHLY DATA'!$A123,'WEEKLY DATA'!$B$11:$B$14576,'MONTHLY DATA'!$B123)</f>
        <v>549</v>
      </c>
      <c r="AU123" s="154">
        <f t="shared" si="67"/>
        <v>-1.0810810810810811E-2</v>
      </c>
      <c r="AV123" s="169">
        <f>AVERAGEIFS('WEEKLY DATA'!AV$11:AV$14576,'WEEKLY DATA'!$A$11:$A$14576,'MONTHLY DATA'!$A123,'WEEKLY DATA'!$B$11:$B$14576,'MONTHLY DATA'!$B123)</f>
        <v>363</v>
      </c>
      <c r="AW123" s="78">
        <f>AVERAGEIFS('WEEKLY DATA'!AW$11:AW$14576,'WEEKLY DATA'!$A$11:$A$14576,'MONTHLY DATA'!$A123,'WEEKLY DATA'!$B$11:$B$14576,'MONTHLY DATA'!$B123)</f>
        <v>373</v>
      </c>
      <c r="AX123" s="78">
        <f>AVERAGEIFS('WEEKLY DATA'!AX$11:AX$14576,'WEEKLY DATA'!$A$11:$A$14576,'MONTHLY DATA'!$A123,'WEEKLY DATA'!$B$11:$B$14576,'MONTHLY DATA'!$B123)</f>
        <v>368</v>
      </c>
      <c r="AY123" s="154">
        <f t="shared" si="68"/>
        <v>-5.6410256410256432E-2</v>
      </c>
      <c r="AZ123" s="169">
        <f>AVERAGEIFS('WEEKLY DATA'!AZ$11:AZ$14576,'WEEKLY DATA'!$A$11:$A$14576,'MONTHLY DATA'!$A123,'WEEKLY DATA'!$B$11:$B$14576,'MONTHLY DATA'!$B123)</f>
        <v>286</v>
      </c>
      <c r="BA123" s="78">
        <f>AVERAGEIFS('WEEKLY DATA'!BA$11:BA$14576,'WEEKLY DATA'!$A$11:$A$14576,'MONTHLY DATA'!$A123,'WEEKLY DATA'!$B$11:$B$14576,'MONTHLY DATA'!$B123)</f>
        <v>296</v>
      </c>
      <c r="BB123" s="78">
        <f>AVERAGEIFS('WEEKLY DATA'!BB$11:BB$14576,'WEEKLY DATA'!$A$11:$A$14576,'MONTHLY DATA'!$A123,'WEEKLY DATA'!$B$11:$B$14576,'MONTHLY DATA'!$B123)</f>
        <v>291</v>
      </c>
      <c r="BC123" s="154">
        <f t="shared" si="69"/>
        <v>-7.2509960159362508E-2</v>
      </c>
      <c r="BD123" s="169">
        <f>AVERAGEIFS('WEEKLY DATA'!BD$11:BD$14576,'WEEKLY DATA'!$A$11:$A$14576,'MONTHLY DATA'!$A123,'WEEKLY DATA'!$B$11:$B$14576,'MONTHLY DATA'!$B123)</f>
        <v>306</v>
      </c>
      <c r="BE123" s="78">
        <f>AVERAGEIFS('WEEKLY DATA'!BE$11:BE$14576,'WEEKLY DATA'!$A$11:$A$14576,'MONTHLY DATA'!$A123,'WEEKLY DATA'!$B$11:$B$14576,'MONTHLY DATA'!$B123)</f>
        <v>316</v>
      </c>
      <c r="BF123" s="78">
        <f>AVERAGEIFS('WEEKLY DATA'!BF$11:BF$14576,'WEEKLY DATA'!$A$11:$A$14576,'MONTHLY DATA'!$A123,'WEEKLY DATA'!$B$11:$B$14576,'MONTHLY DATA'!$B123)</f>
        <v>311</v>
      </c>
      <c r="BG123" s="154">
        <f t="shared" si="70"/>
        <v>1.1382113821138296E-2</v>
      </c>
      <c r="BH123" s="169">
        <f>AVERAGEIFS('WEEKLY DATA'!BH$11:BH$14576,'WEEKLY DATA'!$A$11:$A$14576,'MONTHLY DATA'!$A123,'WEEKLY DATA'!$B$11:$B$14576,'MONTHLY DATA'!$B123)</f>
        <v>434</v>
      </c>
      <c r="BI123" s="78">
        <f>AVERAGEIFS('WEEKLY DATA'!BI$11:BI$14576,'WEEKLY DATA'!$A$11:$A$14576,'MONTHLY DATA'!$A123,'WEEKLY DATA'!$B$11:$B$14576,'MONTHLY DATA'!$B123)</f>
        <v>444</v>
      </c>
      <c r="BJ123" s="78">
        <f>AVERAGEIFS('WEEKLY DATA'!BJ$11:BJ$14576,'WEEKLY DATA'!$A$11:$A$14576,'MONTHLY DATA'!$A123,'WEEKLY DATA'!$B$11:$B$14576,'MONTHLY DATA'!$B123)</f>
        <v>439</v>
      </c>
      <c r="BK123" s="154">
        <f t="shared" si="71"/>
        <v>-1.3483146067415741E-2</v>
      </c>
      <c r="BL123" s="169">
        <f>AVERAGEIFS('WEEKLY DATA'!BL$11:BL$14576,'WEEKLY DATA'!$A$11:$A$14576,'MONTHLY DATA'!$A123,'WEEKLY DATA'!$B$11:$B$14576,'MONTHLY DATA'!$B123)</f>
        <v>348</v>
      </c>
      <c r="BM123" s="78">
        <f>AVERAGEIFS('WEEKLY DATA'!BM$11:BM$14576,'WEEKLY DATA'!$A$11:$A$14576,'MONTHLY DATA'!$A123,'WEEKLY DATA'!$B$11:$B$14576,'MONTHLY DATA'!$B123)</f>
        <v>358</v>
      </c>
      <c r="BN123" s="78">
        <f>AVERAGEIFS('WEEKLY DATA'!BN$11:BN$14576,'WEEKLY DATA'!$A$11:$A$14576,'MONTHLY DATA'!$A123,'WEEKLY DATA'!$B$11:$B$14576,'MONTHLY DATA'!$B123)</f>
        <v>353</v>
      </c>
      <c r="BO123" s="154">
        <f t="shared" si="72"/>
        <v>-5.8666666666666645E-2</v>
      </c>
      <c r="BP123" s="78">
        <f>AVERAGEIFS('WEEKLY DATA'!BP$11:BP$14576,'WEEKLY DATA'!$A$11:$A$14576,'MONTHLY DATA'!$A123,'WEEKLY DATA'!$B$11:$B$14576,'MONTHLY DATA'!$B123)</f>
        <v>402</v>
      </c>
      <c r="BQ123" s="78">
        <f>AVERAGEIFS('WEEKLY DATA'!BQ$11:BQ$14576,'WEEKLY DATA'!$A$11:$A$14576,'MONTHLY DATA'!$A123,'WEEKLY DATA'!$B$11:$B$14576,'MONTHLY DATA'!$B123)</f>
        <v>412</v>
      </c>
      <c r="BR123" s="78">
        <f>AVERAGEIFS('WEEKLY DATA'!BR$11:BR$14576,'WEEKLY DATA'!$A$11:$A$14576,'MONTHLY DATA'!$A123,'WEEKLY DATA'!$B$11:$B$14576,'MONTHLY DATA'!$B123)</f>
        <v>407</v>
      </c>
      <c r="BS123" s="154">
        <f t="shared" si="73"/>
        <v>-2.8059701492537337E-2</v>
      </c>
      <c r="BT123" s="78">
        <f>AVERAGEIFS('WEEKLY DATA'!BT$11:BT$14576,'WEEKLY DATA'!$A$11:$A$14576,'MONTHLY DATA'!$A123,'WEEKLY DATA'!$B$11:$B$14576,'MONTHLY DATA'!$B123)</f>
        <v>394</v>
      </c>
      <c r="BU123" s="78">
        <f>AVERAGEIFS('WEEKLY DATA'!BU$11:BU$14576,'WEEKLY DATA'!$A$11:$A$14576,'MONTHLY DATA'!$A123,'WEEKLY DATA'!$B$11:$B$14576,'MONTHLY DATA'!$B123)</f>
        <v>404</v>
      </c>
      <c r="BV123" s="78">
        <f>AVERAGEIFS('WEEKLY DATA'!BV$11:BV$14576,'WEEKLY DATA'!$A$11:$A$14576,'MONTHLY DATA'!$A123,'WEEKLY DATA'!$B$11:$B$14576,'MONTHLY DATA'!$B123)</f>
        <v>399</v>
      </c>
      <c r="BW123" s="154">
        <f t="shared" si="74"/>
        <v>3.7735849056603765E-3</v>
      </c>
      <c r="BX123" s="78">
        <f>AVERAGEIFS('WEEKLY DATA'!BX$11:BX$14576,'WEEKLY DATA'!$A$11:$A$14576,'MONTHLY DATA'!$A123,'WEEKLY DATA'!$B$11:$B$14576,'MONTHLY DATA'!$B123)</f>
        <v>484</v>
      </c>
      <c r="BY123" s="78">
        <f>AVERAGEIFS('WEEKLY DATA'!BY$11:BY$14576,'WEEKLY DATA'!$A$11:$A$14576,'MONTHLY DATA'!$A123,'WEEKLY DATA'!$B$11:$B$14576,'MONTHLY DATA'!$B123)</f>
        <v>494</v>
      </c>
      <c r="BZ123" s="78">
        <f>AVERAGEIFS('WEEKLY DATA'!BZ$11:BZ$14576,'WEEKLY DATA'!$A$11:$A$14576,'MONTHLY DATA'!$A123,'WEEKLY DATA'!$B$11:$B$14576,'MONTHLY DATA'!$B123)</f>
        <v>489</v>
      </c>
      <c r="CA123" s="154">
        <f t="shared" si="75"/>
        <v>-1.4609571788413045E-2</v>
      </c>
      <c r="CB123" s="78">
        <f>AVERAGEIFS('WEEKLY DATA'!CB$11:CB$14576,'WEEKLY DATA'!$A$11:$A$14576,'MONTHLY DATA'!$A123,'WEEKLY DATA'!$B$11:$B$14576,'MONTHLY DATA'!$B123)</f>
        <v>502</v>
      </c>
      <c r="CC123" s="78">
        <f>AVERAGEIFS('WEEKLY DATA'!CC$11:CC$14576,'WEEKLY DATA'!$A$11:$A$14576,'MONTHLY DATA'!$A123,'WEEKLY DATA'!$B$11:$B$14576,'MONTHLY DATA'!$B123)</f>
        <v>512</v>
      </c>
      <c r="CD123" s="78">
        <f>AVERAGEIFS('WEEKLY DATA'!CD$11:CD$14576,'WEEKLY DATA'!$A$11:$A$14576,'MONTHLY DATA'!$A123,'WEEKLY DATA'!$B$11:$B$14576,'MONTHLY DATA'!$B123)</f>
        <v>507</v>
      </c>
      <c r="CE123" s="154">
        <f t="shared" si="76"/>
        <v>3.9603960396039639E-3</v>
      </c>
      <c r="CF123" s="78">
        <f>AVERAGEIFS('WEEKLY DATA'!CF$11:CF$14576,'WEEKLY DATA'!$A$11:$A$14576,'MONTHLY DATA'!$A123,'WEEKLY DATA'!$B$11:$B$14576,'MONTHLY DATA'!$B123)</f>
        <v>356</v>
      </c>
      <c r="CG123" s="78">
        <f>AVERAGEIFS('WEEKLY DATA'!CG$11:CG$14576,'WEEKLY DATA'!$A$11:$A$14576,'MONTHLY DATA'!$A123,'WEEKLY DATA'!$B$11:$B$14576,'MONTHLY DATA'!$B123)</f>
        <v>366</v>
      </c>
      <c r="CH123" s="78">
        <f>AVERAGEIFS('WEEKLY DATA'!CH$11:CH$14576,'WEEKLY DATA'!$A$11:$A$14576,'MONTHLY DATA'!$A123,'WEEKLY DATA'!$B$11:$B$14576,'MONTHLY DATA'!$B123)</f>
        <v>361</v>
      </c>
      <c r="CI123" s="154">
        <f t="shared" si="77"/>
        <v>-2.1016949152542375E-2</v>
      </c>
      <c r="CJ123" s="78">
        <f>AVERAGEIFS('WEEKLY DATA'!CJ$11:CJ$14576,'WEEKLY DATA'!$A$11:$A$14576,'MONTHLY DATA'!$A123,'WEEKLY DATA'!$B$11:$B$14576,'MONTHLY DATA'!$B123)</f>
        <v>354</v>
      </c>
      <c r="CK123" s="78">
        <f>AVERAGEIFS('WEEKLY DATA'!CK$11:CK$14576,'WEEKLY DATA'!$A$11:$A$14576,'MONTHLY DATA'!$A123,'WEEKLY DATA'!$B$11:$B$14576,'MONTHLY DATA'!$B123)</f>
        <v>364</v>
      </c>
      <c r="CL123" s="78">
        <f>AVERAGEIFS('WEEKLY DATA'!CL$11:CL$14576,'WEEKLY DATA'!$A$11:$A$14576,'MONTHLY DATA'!$A123,'WEEKLY DATA'!$B$11:$B$14576,'MONTHLY DATA'!$B123)</f>
        <v>359</v>
      </c>
      <c r="CM123" s="154">
        <f t="shared" si="78"/>
        <v>4.1958041958041203E-3</v>
      </c>
      <c r="CN123" s="78">
        <f>AVERAGEIFS('WEEKLY DATA'!CN$11:CN$14576,'WEEKLY DATA'!$A$11:$A$14576,'MONTHLY DATA'!$A123,'WEEKLY DATA'!$B$11:$B$14576,'MONTHLY DATA'!$B123)</f>
        <v>434</v>
      </c>
      <c r="CO123" s="78">
        <f>AVERAGEIFS('WEEKLY DATA'!CO$11:CO$14576,'WEEKLY DATA'!$A$11:$A$14576,'MONTHLY DATA'!$A123,'WEEKLY DATA'!$B$11:$B$14576,'MONTHLY DATA'!$B123)</f>
        <v>444</v>
      </c>
      <c r="CP123" s="78">
        <f>AVERAGEIFS('WEEKLY DATA'!CP$11:CP$14576,'WEEKLY DATA'!$A$11:$A$14576,'MONTHLY DATA'!$A123,'WEEKLY DATA'!$B$11:$B$14576,'MONTHLY DATA'!$B123)</f>
        <v>439</v>
      </c>
      <c r="CQ123" s="154">
        <f t="shared" si="79"/>
        <v>-1.6246498599439829E-2</v>
      </c>
      <c r="CR123" s="78">
        <f>AVERAGEIFS('WEEKLY DATA'!CR$11:CR$14576,'WEEKLY DATA'!$A$11:$A$14576,'MONTHLY DATA'!$A123,'WEEKLY DATA'!$B$11:$B$14576,'MONTHLY DATA'!$B123)</f>
        <v>464</v>
      </c>
      <c r="CS123" s="78">
        <f>AVERAGEIFS('WEEKLY DATA'!CS$11:CS$14576,'WEEKLY DATA'!$A$11:$A$14576,'MONTHLY DATA'!$A123,'WEEKLY DATA'!$B$11:$B$14576,'MONTHLY DATA'!$B123)</f>
        <v>474</v>
      </c>
      <c r="CT123" s="78">
        <f>AVERAGEIFS('WEEKLY DATA'!CT$11:CT$14576,'WEEKLY DATA'!$A$11:$A$14576,'MONTHLY DATA'!$A123,'WEEKLY DATA'!$B$11:$B$14576,'MONTHLY DATA'!$B123)</f>
        <v>469</v>
      </c>
      <c r="CU123" s="154">
        <f t="shared" si="80"/>
        <v>-1.2631578947368438E-2</v>
      </c>
      <c r="CV123" s="169">
        <f>AVERAGEIFS('WEEKLY DATA'!CV$11:CV$14576,'WEEKLY DATA'!$A$11:$A$14576,'MONTHLY DATA'!$A123,'WEEKLY DATA'!$B$11:$B$14576,'MONTHLY DATA'!$B123)</f>
        <v>421</v>
      </c>
      <c r="CW123" s="78">
        <f>AVERAGEIFS('WEEKLY DATA'!CW$11:CW$14576,'WEEKLY DATA'!$A$11:$A$14576,'MONTHLY DATA'!$A123,'WEEKLY DATA'!$B$11:$B$14576,'MONTHLY DATA'!$B123)</f>
        <v>431</v>
      </c>
      <c r="CX123" s="78">
        <f>AVERAGEIFS('WEEKLY DATA'!CX$11:CX$14576,'WEEKLY DATA'!$A$11:$A$14576,'MONTHLY DATA'!$A123,'WEEKLY DATA'!$B$11:$B$14576,'MONTHLY DATA'!$B123)</f>
        <v>426</v>
      </c>
      <c r="CY123" s="154">
        <f t="shared" si="81"/>
        <v>5.3097345132744334E-3</v>
      </c>
      <c r="CZ123" s="169">
        <f>AVERAGEIFS('WEEKLY DATA'!CZ$11:CZ$14576,'WEEKLY DATA'!$A$11:$A$14576,'MONTHLY DATA'!$A123,'WEEKLY DATA'!$B$11:$B$14576,'MONTHLY DATA'!$B123)</f>
        <v>396</v>
      </c>
      <c r="DA123" s="78">
        <f>AVERAGEIFS('WEEKLY DATA'!DA$11:DA$14576,'WEEKLY DATA'!$A$11:$A$14576,'MONTHLY DATA'!$A123,'WEEKLY DATA'!$B$11:$B$14576,'MONTHLY DATA'!$B123)</f>
        <v>406</v>
      </c>
      <c r="DB123" s="78">
        <f>AVERAGEIFS('WEEKLY DATA'!DB$11:DB$14576,'WEEKLY DATA'!$A$11:$A$14576,'MONTHLY DATA'!$A123,'WEEKLY DATA'!$B$11:$B$14576,'MONTHLY DATA'!$B123)</f>
        <v>401</v>
      </c>
      <c r="DC123" s="154">
        <f t="shared" si="82"/>
        <v>-3.7267080745341241E-3</v>
      </c>
      <c r="DD123" s="78">
        <f>AVERAGEIFS('WEEKLY DATA'!DD$11:DD$14576,'WEEKLY DATA'!$A$11:$A$14576,'MONTHLY DATA'!$A123,'WEEKLY DATA'!$B$11:$B$14576,'MONTHLY DATA'!$B123)</f>
        <v>479</v>
      </c>
      <c r="DE123" s="78">
        <f>AVERAGEIFS('WEEKLY DATA'!DE$11:DE$14576,'WEEKLY DATA'!$A$11:$A$14576,'MONTHLY DATA'!$A123,'WEEKLY DATA'!$B$11:$B$14576,'MONTHLY DATA'!$B123)</f>
        <v>489</v>
      </c>
      <c r="DF123" s="78">
        <f>AVERAGEIFS('WEEKLY DATA'!DF$11:DF$14576,'WEEKLY DATA'!$A$11:$A$14576,'MONTHLY DATA'!$A123,'WEEKLY DATA'!$B$11:$B$14576,'MONTHLY DATA'!$B123)</f>
        <v>484</v>
      </c>
      <c r="DG123" s="154">
        <f t="shared" si="83"/>
        <v>-1.2244897959183709E-2</v>
      </c>
      <c r="DH123" s="78">
        <f>AVERAGEIFS('WEEKLY DATA'!DH$11:DH$14576,'WEEKLY DATA'!$A$11:$A$14576,'MONTHLY DATA'!$A123,'WEEKLY DATA'!$B$11:$B$14576,'MONTHLY DATA'!$B123)</f>
        <v>497</v>
      </c>
      <c r="DI123" s="78">
        <f>AVERAGEIFS('WEEKLY DATA'!DI$11:DI$14576,'WEEKLY DATA'!$A$11:$A$14576,'MONTHLY DATA'!$A123,'WEEKLY DATA'!$B$11:$B$14576,'MONTHLY DATA'!$B123)</f>
        <v>507</v>
      </c>
      <c r="DJ123" s="78">
        <f>AVERAGEIFS('WEEKLY DATA'!DJ$11:DJ$14576,'WEEKLY DATA'!$A$11:$A$14576,'MONTHLY DATA'!$A123,'WEEKLY DATA'!$B$11:$B$14576,'MONTHLY DATA'!$B123)</f>
        <v>502</v>
      </c>
      <c r="DK123" s="154">
        <f t="shared" si="84"/>
        <v>4.0000000000000036E-3</v>
      </c>
      <c r="DL123" s="169">
        <f>AVERAGEIFS('WEEKLY DATA'!DL$11:DL$14576,'WEEKLY DATA'!$A$11:$A$14576,'MONTHLY DATA'!$A123,'WEEKLY DATA'!$B$11:$B$14576,'MONTHLY DATA'!$B123)</f>
        <v>371</v>
      </c>
      <c r="DM123" s="78">
        <f>AVERAGEIFS('WEEKLY DATA'!DM$11:DM$14576,'WEEKLY DATA'!$A$11:$A$14576,'MONTHLY DATA'!$A123,'WEEKLY DATA'!$B$11:$B$14576,'MONTHLY DATA'!$B123)</f>
        <v>381</v>
      </c>
      <c r="DN123" s="78">
        <f>AVERAGEIFS('WEEKLY DATA'!DN$11:DN$14576,'WEEKLY DATA'!$A$11:$A$14576,'MONTHLY DATA'!$A123,'WEEKLY DATA'!$B$11:$B$14576,'MONTHLY DATA'!$B123)</f>
        <v>376</v>
      </c>
      <c r="DO123" s="154">
        <f t="shared" si="85"/>
        <v>9.3959731543624692E-3</v>
      </c>
      <c r="DP123" s="78">
        <f>AVERAGEIFS('WEEKLY DATA'!DP$11:DP$14576,'WEEKLY DATA'!$A$11:$A$14576,'MONTHLY DATA'!$A123,'WEEKLY DATA'!$B$11:$B$14576,'MONTHLY DATA'!$B123)</f>
        <v>341</v>
      </c>
      <c r="DQ123" s="78">
        <f>AVERAGEIFS('WEEKLY DATA'!DQ$11:DQ$14576,'WEEKLY DATA'!$A$11:$A$14576,'MONTHLY DATA'!$A123,'WEEKLY DATA'!$B$11:$B$14576,'MONTHLY DATA'!$B123)</f>
        <v>351</v>
      </c>
      <c r="DR123" s="78">
        <f>AVERAGEIFS('WEEKLY DATA'!DR$11:DR$14576,'WEEKLY DATA'!$A$11:$A$14576,'MONTHLY DATA'!$A123,'WEEKLY DATA'!$B$11:$B$14576,'MONTHLY DATA'!$B123)</f>
        <v>346</v>
      </c>
      <c r="DS123" s="154">
        <f t="shared" si="86"/>
        <v>2.5185185185185199E-2</v>
      </c>
      <c r="DT123" s="78">
        <f>AVERAGEIFS('WEEKLY DATA'!DT$11:DT$14576,'WEEKLY DATA'!$A$11:$A$14576,'MONTHLY DATA'!$A123,'WEEKLY DATA'!$B$11:$B$14576,'MONTHLY DATA'!$B123)</f>
        <v>489</v>
      </c>
      <c r="DU123" s="78">
        <f>AVERAGEIFS('WEEKLY DATA'!DU$11:DU$14576,'WEEKLY DATA'!$A$11:$A$14576,'MONTHLY DATA'!$A123,'WEEKLY DATA'!$B$11:$B$14576,'MONTHLY DATA'!$B123)</f>
        <v>499</v>
      </c>
      <c r="DV123" s="78">
        <f>AVERAGEIFS('WEEKLY DATA'!DV$11:DV$14576,'WEEKLY DATA'!$A$11:$A$14576,'MONTHLY DATA'!$A123,'WEEKLY DATA'!$B$11:$B$14576,'MONTHLY DATA'!$B123)</f>
        <v>494</v>
      </c>
      <c r="DW123" s="154">
        <f t="shared" si="87"/>
        <v>-1.2000000000000011E-2</v>
      </c>
      <c r="DX123" s="78">
        <f>AVERAGEIFS('WEEKLY DATA'!DX$11:DX$14576,'WEEKLY DATA'!$A$11:$A$14576,'MONTHLY DATA'!$A123,'WEEKLY DATA'!$B$11:$B$14576,'MONTHLY DATA'!$B123)</f>
        <v>507</v>
      </c>
      <c r="DY123" s="78">
        <f>AVERAGEIFS('WEEKLY DATA'!DY$11:DY$14576,'WEEKLY DATA'!$A$11:$A$14576,'MONTHLY DATA'!$A123,'WEEKLY DATA'!$B$11:$B$14576,'MONTHLY DATA'!$B123)</f>
        <v>517</v>
      </c>
      <c r="DZ123" s="78">
        <f>AVERAGEIFS('WEEKLY DATA'!DZ$11:DZ$14576,'WEEKLY DATA'!$A$11:$A$14576,'MONTHLY DATA'!$A123,'WEEKLY DATA'!$B$11:$B$14576,'MONTHLY DATA'!$B123)</f>
        <v>512</v>
      </c>
      <c r="EA123" s="154">
        <f t="shared" si="88"/>
        <v>3.9215686274509665E-3</v>
      </c>
      <c r="EB123" s="78">
        <f>AVERAGEIFS('WEEKLY DATA'!EB$11:EB$14576,'WEEKLY DATA'!$A$11:$A$14576,'MONTHLY DATA'!$A123,'WEEKLY DATA'!$B$11:$B$14576,'MONTHLY DATA'!$B123)</f>
        <v>306</v>
      </c>
      <c r="EC123" s="78">
        <f>AVERAGEIFS('WEEKLY DATA'!EC$11:EC$14576,'WEEKLY DATA'!$A$11:$A$14576,'MONTHLY DATA'!$A123,'WEEKLY DATA'!$B$11:$B$14576,'MONTHLY DATA'!$B123)</f>
        <v>316</v>
      </c>
      <c r="ED123" s="78">
        <f>AVERAGEIFS('WEEKLY DATA'!ED$11:ED$14576,'WEEKLY DATA'!$A$11:$A$14576,'MONTHLY DATA'!$A123,'WEEKLY DATA'!$B$11:$B$14576,'MONTHLY DATA'!$B123)</f>
        <v>311</v>
      </c>
      <c r="EE123" s="154">
        <f t="shared" si="89"/>
        <v>-9.8550724637681109E-2</v>
      </c>
      <c r="EF123" s="169">
        <f>AVERAGEIFS('WEEKLY DATA'!EF$11:EF$14576,'WEEKLY DATA'!$A$11:$A$14576,'MONTHLY DATA'!$A123,'WEEKLY DATA'!$B$11:$B$14576,'MONTHLY DATA'!$B123)</f>
        <v>309</v>
      </c>
      <c r="EG123" s="78">
        <f>AVERAGEIFS('WEEKLY DATA'!EG$11:EG$14576,'WEEKLY DATA'!$A$11:$A$14576,'MONTHLY DATA'!$A123,'WEEKLY DATA'!$B$11:$B$14576,'MONTHLY DATA'!$B123)</f>
        <v>319</v>
      </c>
      <c r="EH123" s="78">
        <f>AVERAGEIFS('WEEKLY DATA'!EH$11:EH$14576,'WEEKLY DATA'!$A$11:$A$14576,'MONTHLY DATA'!$A123,'WEEKLY DATA'!$B$11:$B$14576,'MONTHLY DATA'!$B123)</f>
        <v>314</v>
      </c>
      <c r="EI123" s="154">
        <f t="shared" si="90"/>
        <v>-4.4866920152091261E-2</v>
      </c>
      <c r="EJ123" s="78">
        <f>AVERAGEIFS('WEEKLY DATA'!EJ$11:EJ$14576,'WEEKLY DATA'!$A$11:$A$14576,'MONTHLY DATA'!$A123,'WEEKLY DATA'!$B$11:$B$14576,'MONTHLY DATA'!$B123)</f>
        <v>499</v>
      </c>
      <c r="EK123" s="78">
        <f>AVERAGEIFS('WEEKLY DATA'!EK$11:EK$14576,'WEEKLY DATA'!$A$11:$A$14576,'MONTHLY DATA'!$A123,'WEEKLY DATA'!$B$11:$B$14576,'MONTHLY DATA'!$B123)</f>
        <v>509</v>
      </c>
      <c r="EL123" s="78">
        <f>AVERAGEIFS('WEEKLY DATA'!EL$11:EL$14576,'WEEKLY DATA'!$A$11:$A$14576,'MONTHLY DATA'!$A123,'WEEKLY DATA'!$B$11:$B$14576,'MONTHLY DATA'!$B123)</f>
        <v>504</v>
      </c>
      <c r="EM123" s="154">
        <f t="shared" si="91"/>
        <v>-1.1764705882352899E-2</v>
      </c>
      <c r="EN123" s="78">
        <f>AVERAGEIFS('WEEKLY DATA'!EN$11:EN$14576,'WEEKLY DATA'!$A$11:$A$14576,'MONTHLY DATA'!$A123,'WEEKLY DATA'!$B$11:$B$14576,'MONTHLY DATA'!$B123)</f>
        <v>403</v>
      </c>
      <c r="EO123" s="78">
        <f>AVERAGEIFS('WEEKLY DATA'!EO$11:EO$14576,'WEEKLY DATA'!$A$11:$A$14576,'MONTHLY DATA'!$A123,'WEEKLY DATA'!$B$11:$B$14576,'MONTHLY DATA'!$B123)</f>
        <v>413</v>
      </c>
      <c r="EP123" s="78">
        <f>AVERAGEIFS('WEEKLY DATA'!EP$11:EP$14576,'WEEKLY DATA'!$A$11:$A$14576,'MONTHLY DATA'!$A123,'WEEKLY DATA'!$B$11:$B$14576,'MONTHLY DATA'!$B123)</f>
        <v>408</v>
      </c>
      <c r="EQ123" s="154">
        <f t="shared" si="92"/>
        <v>-4.8780487804878092E-3</v>
      </c>
      <c r="ER123" s="78">
        <f>AVERAGEIFS('WEEKLY DATA'!ER$11:ER$14576,'WEEKLY DATA'!$A$11:$A$14576,'MONTHLY DATA'!$A123,'WEEKLY DATA'!$B$11:$B$14576,'MONTHLY DATA'!$B123)</f>
        <v>281</v>
      </c>
      <c r="ES123" s="78">
        <f>AVERAGEIFS('WEEKLY DATA'!ES$11:ES$14576,'WEEKLY DATA'!$A$11:$A$14576,'MONTHLY DATA'!$A123,'WEEKLY DATA'!$B$11:$B$14576,'MONTHLY DATA'!$B123)</f>
        <v>291</v>
      </c>
      <c r="ET123" s="78">
        <f>AVERAGEIFS('WEEKLY DATA'!ET$11:ET$14576,'WEEKLY DATA'!$A$11:$A$14576,'MONTHLY DATA'!$A123,'WEEKLY DATA'!$B$11:$B$14576,'MONTHLY DATA'!$B123)</f>
        <v>286</v>
      </c>
      <c r="EU123" s="154">
        <f t="shared" si="93"/>
        <v>-0.10624999999999996</v>
      </c>
      <c r="EV123" s="78">
        <f>AVERAGEIFS('WEEKLY DATA'!EV$11:EV$14576,'WEEKLY DATA'!$A$11:$A$14576,'MONTHLY DATA'!$A123,'WEEKLY DATA'!$B$11:$B$14576,'MONTHLY DATA'!$B123)</f>
        <v>274</v>
      </c>
      <c r="EW123" s="78">
        <f>AVERAGEIFS('WEEKLY DATA'!EW$11:EW$14576,'WEEKLY DATA'!$A$11:$A$14576,'MONTHLY DATA'!$A123,'WEEKLY DATA'!$B$11:$B$14576,'MONTHLY DATA'!$B123)</f>
        <v>284</v>
      </c>
      <c r="EX123" s="78">
        <f>AVERAGEIFS('WEEKLY DATA'!EX$11:EX$14576,'WEEKLY DATA'!$A$11:$A$14576,'MONTHLY DATA'!$A123,'WEEKLY DATA'!$B$11:$B$14576,'MONTHLY DATA'!$B123)</f>
        <v>279</v>
      </c>
      <c r="EY123" s="154">
        <f t="shared" si="94"/>
        <v>-5.0212765957446837E-2</v>
      </c>
      <c r="EZ123" s="78">
        <f>AVERAGEIFS('WEEKLY DATA'!EZ$11:EZ$14576,'WEEKLY DATA'!$A$11:$A$14576,'MONTHLY DATA'!$A123,'WEEKLY DATA'!$B$11:$B$14576,'MONTHLY DATA'!$B123)</f>
        <v>484</v>
      </c>
      <c r="FA123" s="78">
        <f>AVERAGEIFS('WEEKLY DATA'!FA$11:FA$14576,'WEEKLY DATA'!$A$11:$A$14576,'MONTHLY DATA'!$A123,'WEEKLY DATA'!$B$11:$B$14576,'MONTHLY DATA'!$B123)</f>
        <v>494</v>
      </c>
      <c r="FB123" s="78">
        <f>AVERAGEIFS('WEEKLY DATA'!FB$11:FB$14576,'WEEKLY DATA'!$A$11:$A$14576,'MONTHLY DATA'!$A123,'WEEKLY DATA'!$B$11:$B$14576,'MONTHLY DATA'!$B123)</f>
        <v>489</v>
      </c>
      <c r="FC123" s="154">
        <f t="shared" si="95"/>
        <v>-1.2121212121212088E-2</v>
      </c>
      <c r="FD123" s="78">
        <f>AVERAGEIFS('WEEKLY DATA'!FD$11:FD$14576,'WEEKLY DATA'!$A$11:$A$14576,'MONTHLY DATA'!$A123,'WEEKLY DATA'!$B$11:$B$14576,'MONTHLY DATA'!$B123)</f>
        <v>437</v>
      </c>
      <c r="FE123" s="78">
        <f>AVERAGEIFS('WEEKLY DATA'!FE$11:FE$14576,'WEEKLY DATA'!$A$11:$A$14576,'MONTHLY DATA'!$A123,'WEEKLY DATA'!$B$11:$B$14576,'MONTHLY DATA'!$B123)</f>
        <v>447</v>
      </c>
      <c r="FF123" s="78">
        <f>AVERAGEIFS('WEEKLY DATA'!FF$11:FF$14576,'WEEKLY DATA'!$A$11:$A$14576,'MONTHLY DATA'!$A123,'WEEKLY DATA'!$B$11:$B$14576,'MONTHLY DATA'!$B123)</f>
        <v>442</v>
      </c>
      <c r="FG123" s="154">
        <f t="shared" si="96"/>
        <v>1.6997167138810276E-3</v>
      </c>
      <c r="FH123" s="78">
        <f>AVERAGEIFS('WEEKLY DATA'!FH$11:FH$14576,'WEEKLY DATA'!$A$11:$A$14576,'MONTHLY DATA'!$A123,'WEEKLY DATA'!$B$11:$B$14576,'MONTHLY DATA'!$B123)</f>
        <v>255</v>
      </c>
      <c r="FI123" s="78">
        <f>AVERAGEIFS('WEEKLY DATA'!FI$11:FI$14576,'WEEKLY DATA'!$A$11:$A$14576,'MONTHLY DATA'!$A123,'WEEKLY DATA'!$B$11:$B$14576,'MONTHLY DATA'!$B123)</f>
        <v>265</v>
      </c>
      <c r="FJ123" s="78">
        <f>AVERAGEIFS('WEEKLY DATA'!FJ$11:FJ$14576,'WEEKLY DATA'!$A$11:$A$14576,'MONTHLY DATA'!$A123,'WEEKLY DATA'!$B$11:$B$14576,'MONTHLY DATA'!$B123)</f>
        <v>260</v>
      </c>
      <c r="FK123" s="154">
        <f t="shared" si="97"/>
        <v>-6.3063063063063085E-2</v>
      </c>
      <c r="FL123" s="169">
        <f>AVERAGEIFS('WEEKLY DATA'!FL$11:FL$14576,'WEEKLY DATA'!$A$11:$A$14576,'MONTHLY DATA'!$A123,'WEEKLY DATA'!$B$11:$B$14576,'MONTHLY DATA'!$B123)</f>
        <v>294</v>
      </c>
      <c r="FM123" s="78">
        <f>AVERAGEIFS('WEEKLY DATA'!FM$11:FM$14576,'WEEKLY DATA'!$A$11:$A$14576,'MONTHLY DATA'!$A123,'WEEKLY DATA'!$B$11:$B$14576,'MONTHLY DATA'!$B123)</f>
        <v>304</v>
      </c>
      <c r="FN123" s="78">
        <f>AVERAGEIFS('WEEKLY DATA'!FN$11:FN$14576,'WEEKLY DATA'!$A$11:$A$14576,'MONTHLY DATA'!$A123,'WEEKLY DATA'!$B$11:$B$14576,'MONTHLY DATA'!$B123)</f>
        <v>299</v>
      </c>
      <c r="FO123" s="154">
        <f t="shared" si="98"/>
        <v>-3.157894736842104E-2</v>
      </c>
      <c r="FP123" s="78">
        <f>AVERAGEIFS('WEEKLY DATA'!FP$11:FP$14576,'WEEKLY DATA'!$A$11:$A$14576,'MONTHLY DATA'!$A123,'WEEKLY DATA'!$B$11:$B$14576,'MONTHLY DATA'!$B123)</f>
        <v>357</v>
      </c>
      <c r="FQ123" s="78">
        <f>AVERAGEIFS('WEEKLY DATA'!FQ$11:FQ$14576,'WEEKLY DATA'!$A$11:$A$14576,'MONTHLY DATA'!$A123,'WEEKLY DATA'!$B$11:$B$14576,'MONTHLY DATA'!$B123)</f>
        <v>367</v>
      </c>
      <c r="FR123" s="78">
        <f>AVERAGEIFS('WEEKLY DATA'!FR$11:FR$14576,'WEEKLY DATA'!$A$11:$A$14576,'MONTHLY DATA'!$A123,'WEEKLY DATA'!$B$11:$B$14576,'MONTHLY DATA'!$B123)</f>
        <v>362</v>
      </c>
      <c r="FS123" s="154">
        <f t="shared" si="99"/>
        <v>-4.8109965635738661E-3</v>
      </c>
      <c r="FT123" s="78">
        <f>AVERAGEIFS('WEEKLY DATA'!FT$11:FT$14576,'WEEKLY DATA'!$A$11:$A$14576,'MONTHLY DATA'!$A123,'WEEKLY DATA'!$B$11:$B$14576,'MONTHLY DATA'!$B123)</f>
        <v>311</v>
      </c>
      <c r="FU123" s="78">
        <f>AVERAGEIFS('WEEKLY DATA'!FU$11:FU$14576,'WEEKLY DATA'!$A$11:$A$14576,'MONTHLY DATA'!$A123,'WEEKLY DATA'!$B$11:$B$14576,'MONTHLY DATA'!$B123)</f>
        <v>321</v>
      </c>
      <c r="FV123" s="78">
        <f>AVERAGEIFS('WEEKLY DATA'!FV$11:FV$14576,'WEEKLY DATA'!$A$11:$A$14576,'MONTHLY DATA'!$A123,'WEEKLY DATA'!$B$11:$B$14576,'MONTHLY DATA'!$B123)</f>
        <v>316</v>
      </c>
      <c r="FW123" s="154">
        <f t="shared" si="100"/>
        <v>7.118644067796609E-2</v>
      </c>
      <c r="FX123" s="78">
        <f>AVERAGEIFS('WEEKLY DATA'!FX$11:FX$14576,'WEEKLY DATA'!$A$11:$A$14576,'MONTHLY DATA'!$A123,'WEEKLY DATA'!$B$11:$B$14576,'MONTHLY DATA'!$B123)</f>
        <v>356</v>
      </c>
      <c r="FY123" s="78">
        <f>AVERAGEIFS('WEEKLY DATA'!FY$11:FY$14576,'WEEKLY DATA'!$A$11:$A$14576,'MONTHLY DATA'!$A123,'WEEKLY DATA'!$B$11:$B$14576,'MONTHLY DATA'!$B123)</f>
        <v>366</v>
      </c>
      <c r="FZ123" s="78">
        <f>AVERAGEIFS('WEEKLY DATA'!FZ$11:FZ$14576,'WEEKLY DATA'!$A$11:$A$14576,'MONTHLY DATA'!$A123,'WEEKLY DATA'!$B$11:$B$14576,'MONTHLY DATA'!$B123)</f>
        <v>361</v>
      </c>
      <c r="GA123" s="154">
        <f t="shared" si="101"/>
        <v>7.3605947955390327E-2</v>
      </c>
      <c r="GB123" s="78">
        <f>AVERAGEIFS('WEEKLY DATA'!GB$11:GB$14576,'WEEKLY DATA'!$A$11:$A$14576,'MONTHLY DATA'!$A123,'WEEKLY DATA'!$B$11:$B$14576,'MONTHLY DATA'!$B123)</f>
        <v>439</v>
      </c>
      <c r="GC123" s="78">
        <f>AVERAGEIFS('WEEKLY DATA'!GC$11:GC$14576,'WEEKLY DATA'!$A$11:$A$14576,'MONTHLY DATA'!$A123,'WEEKLY DATA'!$B$11:$B$14576,'MONTHLY DATA'!$B123)</f>
        <v>449</v>
      </c>
      <c r="GD123" s="78">
        <f>AVERAGEIFS('WEEKLY DATA'!GD$11:GD$14576,'WEEKLY DATA'!$A$11:$A$14576,'MONTHLY DATA'!$A123,'WEEKLY DATA'!$B$11:$B$14576,'MONTHLY DATA'!$B123)</f>
        <v>444</v>
      </c>
      <c r="GE123" s="154">
        <f t="shared" si="102"/>
        <v>3.3898305084745228E-3</v>
      </c>
      <c r="GF123" s="169">
        <f>AVERAGEIFS('WEEKLY DATA'!GF$11:GF$14576,'WEEKLY DATA'!$A$11:$A$14576,'MONTHLY DATA'!$A123,'WEEKLY DATA'!$B$11:$B$14576,'MONTHLY DATA'!$B123)</f>
        <v>418</v>
      </c>
      <c r="GG123" s="78">
        <f>AVERAGEIFS('WEEKLY DATA'!GG$11:GG$14576,'WEEKLY DATA'!$A$11:$A$14576,'MONTHLY DATA'!$A123,'WEEKLY DATA'!$B$11:$B$14576,'MONTHLY DATA'!$B123)</f>
        <v>428</v>
      </c>
      <c r="GH123" s="78">
        <f>AVERAGEIFS('WEEKLY DATA'!GH$11:GH$14576,'WEEKLY DATA'!$A$11:$A$14576,'MONTHLY DATA'!$A123,'WEEKLY DATA'!$B$11:$B$14576,'MONTHLY DATA'!$B123)</f>
        <v>423</v>
      </c>
      <c r="GI123" s="154">
        <f t="shared" si="103"/>
        <v>1.1834319526626835E-3</v>
      </c>
      <c r="GJ123" s="78">
        <f>AVERAGEIFS('WEEKLY DATA'!GJ$11:GJ$14576,'WEEKLY DATA'!$A$11:$A$14576,'MONTHLY DATA'!$A123,'WEEKLY DATA'!$B$11:$B$14576,'MONTHLY DATA'!$B123)</f>
        <v>569</v>
      </c>
      <c r="GK123" s="78">
        <f>AVERAGEIFS('WEEKLY DATA'!GK$11:GK$14576,'WEEKLY DATA'!$A$11:$A$14576,'MONTHLY DATA'!$A123,'WEEKLY DATA'!$B$11:$B$14576,'MONTHLY DATA'!$B123)</f>
        <v>579</v>
      </c>
      <c r="GL123" s="78">
        <f>AVERAGEIFS('WEEKLY DATA'!GL$11:GL$14576,'WEEKLY DATA'!$A$11:$A$14576,'MONTHLY DATA'!$A123,'WEEKLY DATA'!$B$11:$B$14576,'MONTHLY DATA'!$B123)</f>
        <v>574</v>
      </c>
      <c r="GM123" s="154">
        <f t="shared" si="104"/>
        <v>-1.0344827586206917E-2</v>
      </c>
      <c r="GN123" s="78">
        <f>AVERAGEIFS('WEEKLY DATA'!GN$11:GN$14576,'WEEKLY DATA'!$A$11:$A$14576,'MONTHLY DATA'!$A123,'WEEKLY DATA'!$B$11:$B$14576,'MONTHLY DATA'!$B123)</f>
        <v>532</v>
      </c>
      <c r="GO123" s="78">
        <f>AVERAGEIFS('WEEKLY DATA'!GO$11:GO$14576,'WEEKLY DATA'!$A$11:$A$14576,'MONTHLY DATA'!$A123,'WEEKLY DATA'!$B$11:$B$14576,'MONTHLY DATA'!$B123)</f>
        <v>542</v>
      </c>
      <c r="GP123" s="78">
        <f>AVERAGEIFS('WEEKLY DATA'!GP$11:GP$14576,'WEEKLY DATA'!$A$11:$A$14576,'MONTHLY DATA'!$A123,'WEEKLY DATA'!$B$11:$B$14576,'MONTHLY DATA'!$B123)</f>
        <v>537</v>
      </c>
      <c r="GQ123" s="154">
        <f t="shared" si="105"/>
        <v>3.7383177570093906E-3</v>
      </c>
      <c r="GR123" s="78"/>
    </row>
    <row r="124" spans="1:200" ht="15.75" x14ac:dyDescent="0.25">
      <c r="A124">
        <f t="shared" si="55"/>
        <v>6</v>
      </c>
      <c r="B124">
        <f t="shared" si="56"/>
        <v>2019</v>
      </c>
      <c r="C124" s="86">
        <v>43617</v>
      </c>
      <c r="D124" s="78">
        <f>AVERAGEIFS('WEEKLY DATA'!D$11:D$14576,'WEEKLY DATA'!$A$11:$A$14576,'MONTHLY DATA'!$A124,'WEEKLY DATA'!$B$11:$B$14576,'MONTHLY DATA'!$B124)</f>
        <v>400.625</v>
      </c>
      <c r="E124" s="78">
        <f>AVERAGEIFS('WEEKLY DATA'!E$11:E$14576,'WEEKLY DATA'!$A$11:$A$14576,'MONTHLY DATA'!$A124,'WEEKLY DATA'!$B$11:$B$14576,'MONTHLY DATA'!$B124)</f>
        <v>410.625</v>
      </c>
      <c r="F124" s="78">
        <f>AVERAGEIFS('WEEKLY DATA'!F$11:F$14576,'WEEKLY DATA'!$A$11:$A$14576,'MONTHLY DATA'!$A124,'WEEKLY DATA'!$B$11:$B$14576,'MONTHLY DATA'!$B124)</f>
        <v>405.625</v>
      </c>
      <c r="G124" s="154">
        <f t="shared" si="57"/>
        <v>1.4062500000000089E-2</v>
      </c>
      <c r="H124" s="169">
        <f>AVERAGEIFS('WEEKLY DATA'!H$11:H$14576,'WEEKLY DATA'!$A$11:$A$14576,'MONTHLY DATA'!$A124,'WEEKLY DATA'!$B$11:$B$14576,'MONTHLY DATA'!$B124)</f>
        <v>533.75</v>
      </c>
      <c r="I124" s="78">
        <f>AVERAGEIFS('WEEKLY DATA'!I$11:I$14576,'WEEKLY DATA'!$A$11:$A$14576,'MONTHLY DATA'!$A124,'WEEKLY DATA'!$B$11:$B$14576,'MONTHLY DATA'!$B124)</f>
        <v>543.75</v>
      </c>
      <c r="J124" s="78">
        <f>AVERAGEIFS('WEEKLY DATA'!J$11:J$14576,'WEEKLY DATA'!$A$11:$A$14576,'MONTHLY DATA'!$A124,'WEEKLY DATA'!$B$11:$B$14576,'MONTHLY DATA'!$B124)</f>
        <v>538.75</v>
      </c>
      <c r="K124" s="154">
        <f t="shared" si="58"/>
        <v>1.8431001890359067E-2</v>
      </c>
      <c r="L124" s="169">
        <f>AVERAGEIFS('WEEKLY DATA'!L$11:L$14576,'WEEKLY DATA'!$A$11:$A$14576,'MONTHLY DATA'!$A124,'WEEKLY DATA'!$B$11:$B$14576,'MONTHLY DATA'!$B124)</f>
        <v>546.25</v>
      </c>
      <c r="M124" s="78">
        <f>AVERAGEIFS('WEEKLY DATA'!M$11:M$14576,'WEEKLY DATA'!$A$11:$A$14576,'MONTHLY DATA'!$A124,'WEEKLY DATA'!$B$11:$B$14576,'MONTHLY DATA'!$B124)</f>
        <v>556.25</v>
      </c>
      <c r="N124" s="78">
        <f>AVERAGEIFS('WEEKLY DATA'!N$11:N$14576,'WEEKLY DATA'!$A$11:$A$14576,'MONTHLY DATA'!$A124,'WEEKLY DATA'!$B$11:$B$14576,'MONTHLY DATA'!$B124)</f>
        <v>551.25</v>
      </c>
      <c r="O124" s="154">
        <f t="shared" si="59"/>
        <v>-1.3586956521739468E-3</v>
      </c>
      <c r="P124" s="169">
        <f>AVERAGEIFS('WEEKLY DATA'!P$11:P$14576,'WEEKLY DATA'!$A$11:$A$14576,'MONTHLY DATA'!$A124,'WEEKLY DATA'!$B$11:$B$14576,'MONTHLY DATA'!$B124)</f>
        <v>378.75</v>
      </c>
      <c r="Q124" s="78">
        <f>AVERAGEIFS('WEEKLY DATA'!Q$11:Q$14576,'WEEKLY DATA'!$A$11:$A$14576,'MONTHLY DATA'!$A124,'WEEKLY DATA'!$B$11:$B$14576,'MONTHLY DATA'!$B124)</f>
        <v>388.75</v>
      </c>
      <c r="R124" s="78">
        <f>AVERAGEIFS('WEEKLY DATA'!R$11:R$14576,'WEEKLY DATA'!$A$11:$A$14576,'MONTHLY DATA'!$A124,'WEEKLY DATA'!$B$11:$B$14576,'MONTHLY DATA'!$B124)</f>
        <v>383.75</v>
      </c>
      <c r="S124" s="154">
        <f t="shared" si="60"/>
        <v>-6.5104166666662966E-4</v>
      </c>
      <c r="T124" s="169">
        <f>AVERAGEIFS('WEEKLY DATA'!T$11:T$14576,'WEEKLY DATA'!$A$11:$A$14576,'MONTHLY DATA'!$A124,'WEEKLY DATA'!$B$11:$B$14576,'MONTHLY DATA'!$B124)</f>
        <v>380.625</v>
      </c>
      <c r="U124" s="78">
        <f>AVERAGEIFS('WEEKLY DATA'!U$11:U$14576,'WEEKLY DATA'!$A$11:$A$14576,'MONTHLY DATA'!$A124,'WEEKLY DATA'!$B$11:$B$14576,'MONTHLY DATA'!$B124)</f>
        <v>390.625</v>
      </c>
      <c r="V124" s="78">
        <f>AVERAGEIFS('WEEKLY DATA'!V$11:V$14576,'WEEKLY DATA'!$A$11:$A$14576,'MONTHLY DATA'!$A124,'WEEKLY DATA'!$B$11:$B$14576,'MONTHLY DATA'!$B124)</f>
        <v>385.625</v>
      </c>
      <c r="W124" s="154">
        <f t="shared" si="61"/>
        <v>1.4802631578947345E-2</v>
      </c>
      <c r="X124" s="169">
        <f>AVERAGEIFS('WEEKLY DATA'!X$11:X$14576,'WEEKLY DATA'!$A$11:$A$14576,'MONTHLY DATA'!$A124,'WEEKLY DATA'!$B$11:$B$14576,'MONTHLY DATA'!$B124)</f>
        <v>378.75</v>
      </c>
      <c r="Y124" s="78">
        <f>AVERAGEIFS('WEEKLY DATA'!Y$11:Y$14576,'WEEKLY DATA'!$A$11:$A$14576,'MONTHLY DATA'!$A124,'WEEKLY DATA'!$B$11:$B$14576,'MONTHLY DATA'!$B124)</f>
        <v>388.75</v>
      </c>
      <c r="Z124" s="78">
        <f>AVERAGEIFS('WEEKLY DATA'!Z$11:Z$14576,'WEEKLY DATA'!$A$11:$A$14576,'MONTHLY DATA'!$A124,'WEEKLY DATA'!$B$11:$B$14576,'MONTHLY DATA'!$B124)</f>
        <v>383.75</v>
      </c>
      <c r="AA124" s="154">
        <f t="shared" si="62"/>
        <v>2.6069518716577589E-2</v>
      </c>
      <c r="AB124" s="169">
        <f>AVERAGEIFS('WEEKLY DATA'!AB$11:AB$14576,'WEEKLY DATA'!$A$11:$A$14576,'MONTHLY DATA'!$A124,'WEEKLY DATA'!$B$11:$B$14576,'MONTHLY DATA'!$B124)</f>
        <v>541.25</v>
      </c>
      <c r="AC124" s="78">
        <f>AVERAGEIFS('WEEKLY DATA'!AC$11:AC$14576,'WEEKLY DATA'!$A$11:$A$14576,'MONTHLY DATA'!$A124,'WEEKLY DATA'!$B$11:$B$14576,'MONTHLY DATA'!$B124)</f>
        <v>551.25</v>
      </c>
      <c r="AD124" s="78">
        <f>AVERAGEIFS('WEEKLY DATA'!AD$11:AD$14576,'WEEKLY DATA'!$A$11:$A$14576,'MONTHLY DATA'!$A124,'WEEKLY DATA'!$B$11:$B$14576,'MONTHLY DATA'!$B124)</f>
        <v>546.25</v>
      </c>
      <c r="AE124" s="154">
        <f t="shared" si="63"/>
        <v>-5.0091074681238856E-3</v>
      </c>
      <c r="AF124" s="169">
        <f>AVERAGEIFS('WEEKLY DATA'!AF$11:AF$14576,'WEEKLY DATA'!$A$11:$A$14576,'MONTHLY DATA'!$A124,'WEEKLY DATA'!$B$11:$B$14576,'MONTHLY DATA'!$B124)</f>
        <v>363.75</v>
      </c>
      <c r="AG124" s="78">
        <f>AVERAGEIFS('WEEKLY DATA'!AG$11:AG$14576,'WEEKLY DATA'!$A$11:$A$14576,'MONTHLY DATA'!$A124,'WEEKLY DATA'!$B$11:$B$14576,'MONTHLY DATA'!$B124)</f>
        <v>373.75</v>
      </c>
      <c r="AH124" s="78">
        <f>AVERAGEIFS('WEEKLY DATA'!AH$11:AH$14576,'WEEKLY DATA'!$A$11:$A$14576,'MONTHLY DATA'!$A124,'WEEKLY DATA'!$B$11:$B$14576,'MONTHLY DATA'!$B124)</f>
        <v>368.75</v>
      </c>
      <c r="AI124" s="154">
        <f t="shared" si="64"/>
        <v>-6.7750677506772661E-4</v>
      </c>
      <c r="AJ124" s="169">
        <f>AVERAGEIFS('WEEKLY DATA'!AJ$11:AJ$14576,'WEEKLY DATA'!$A$11:$A$14576,'MONTHLY DATA'!$A124,'WEEKLY DATA'!$B$11:$B$14576,'MONTHLY DATA'!$B124)</f>
        <v>392.5</v>
      </c>
      <c r="AK124" s="78">
        <f>AVERAGEIFS('WEEKLY DATA'!AK$11:AK$14576,'WEEKLY DATA'!$A$11:$A$14576,'MONTHLY DATA'!$A124,'WEEKLY DATA'!$B$11:$B$14576,'MONTHLY DATA'!$B124)</f>
        <v>402.5</v>
      </c>
      <c r="AL124" s="78">
        <f>AVERAGEIFS('WEEKLY DATA'!AL$11:AL$14576,'WEEKLY DATA'!$A$11:$A$14576,'MONTHLY DATA'!$A124,'WEEKLY DATA'!$B$11:$B$14576,'MONTHLY DATA'!$B124)</f>
        <v>397.5</v>
      </c>
      <c r="AM124" s="154">
        <f t="shared" si="65"/>
        <v>0.1165730337078652</v>
      </c>
      <c r="AN124" s="169">
        <f>AVERAGEIFS('WEEKLY DATA'!AN$11:AN$14576,'WEEKLY DATA'!$A$11:$A$14576,'MONTHLY DATA'!$A124,'WEEKLY DATA'!$B$11:$B$14576,'MONTHLY DATA'!$B124)</f>
        <v>396.25</v>
      </c>
      <c r="AO124" s="78">
        <f>AVERAGEIFS('WEEKLY DATA'!AO$11:AO$14576,'WEEKLY DATA'!$A$11:$A$14576,'MONTHLY DATA'!$A124,'WEEKLY DATA'!$B$11:$B$14576,'MONTHLY DATA'!$B124)</f>
        <v>406.25</v>
      </c>
      <c r="AP124" s="78">
        <f>AVERAGEIFS('WEEKLY DATA'!AP$11:AP$14576,'WEEKLY DATA'!$A$11:$A$14576,'MONTHLY DATA'!$A124,'WEEKLY DATA'!$B$11:$B$14576,'MONTHLY DATA'!$B124)</f>
        <v>401.25</v>
      </c>
      <c r="AQ124" s="154">
        <f t="shared" si="66"/>
        <v>6.715425531914887E-2</v>
      </c>
      <c r="AR124" s="169">
        <f>AVERAGEIFS('WEEKLY DATA'!AR$11:AR$14576,'WEEKLY DATA'!$A$11:$A$14576,'MONTHLY DATA'!$A124,'WEEKLY DATA'!$B$11:$B$14576,'MONTHLY DATA'!$B124)</f>
        <v>550</v>
      </c>
      <c r="AS124" s="78">
        <f>AVERAGEIFS('WEEKLY DATA'!AS$11:AS$14576,'WEEKLY DATA'!$A$11:$A$14576,'MONTHLY DATA'!$A124,'WEEKLY DATA'!$B$11:$B$14576,'MONTHLY DATA'!$B124)</f>
        <v>560</v>
      </c>
      <c r="AT124" s="78">
        <f>AVERAGEIFS('WEEKLY DATA'!AT$11:AT$14576,'WEEKLY DATA'!$A$11:$A$14576,'MONTHLY DATA'!$A124,'WEEKLY DATA'!$B$11:$B$14576,'MONTHLY DATA'!$B124)</f>
        <v>555</v>
      </c>
      <c r="AU124" s="154">
        <f t="shared" si="67"/>
        <v>1.0928961748633892E-2</v>
      </c>
      <c r="AV124" s="169">
        <f>AVERAGEIFS('WEEKLY DATA'!AV$11:AV$14576,'WEEKLY DATA'!$A$11:$A$14576,'MONTHLY DATA'!$A124,'WEEKLY DATA'!$B$11:$B$14576,'MONTHLY DATA'!$B124)</f>
        <v>365</v>
      </c>
      <c r="AW124" s="78">
        <f>AVERAGEIFS('WEEKLY DATA'!AW$11:AW$14576,'WEEKLY DATA'!$A$11:$A$14576,'MONTHLY DATA'!$A124,'WEEKLY DATA'!$B$11:$B$14576,'MONTHLY DATA'!$B124)</f>
        <v>375</v>
      </c>
      <c r="AX124" s="78">
        <f>AVERAGEIFS('WEEKLY DATA'!AX$11:AX$14576,'WEEKLY DATA'!$A$11:$A$14576,'MONTHLY DATA'!$A124,'WEEKLY DATA'!$B$11:$B$14576,'MONTHLY DATA'!$B124)</f>
        <v>370</v>
      </c>
      <c r="AY124" s="154">
        <f t="shared" si="68"/>
        <v>5.4347826086955653E-3</v>
      </c>
      <c r="AZ124" s="169">
        <f>AVERAGEIFS('WEEKLY DATA'!AZ$11:AZ$14576,'WEEKLY DATA'!$A$11:$A$14576,'MONTHLY DATA'!$A124,'WEEKLY DATA'!$B$11:$B$14576,'MONTHLY DATA'!$B124)</f>
        <v>327.5</v>
      </c>
      <c r="BA124" s="78">
        <f>AVERAGEIFS('WEEKLY DATA'!BA$11:BA$14576,'WEEKLY DATA'!$A$11:$A$14576,'MONTHLY DATA'!$A124,'WEEKLY DATA'!$B$11:$B$14576,'MONTHLY DATA'!$B124)</f>
        <v>337.5</v>
      </c>
      <c r="BB124" s="78">
        <f>AVERAGEIFS('WEEKLY DATA'!BB$11:BB$14576,'WEEKLY DATA'!$A$11:$A$14576,'MONTHLY DATA'!$A124,'WEEKLY DATA'!$B$11:$B$14576,'MONTHLY DATA'!$B124)</f>
        <v>332.5</v>
      </c>
      <c r="BC124" s="154">
        <f t="shared" si="69"/>
        <v>0.14261168384879719</v>
      </c>
      <c r="BD124" s="169">
        <f>AVERAGEIFS('WEEKLY DATA'!BD$11:BD$14576,'WEEKLY DATA'!$A$11:$A$14576,'MONTHLY DATA'!$A124,'WEEKLY DATA'!$B$11:$B$14576,'MONTHLY DATA'!$B124)</f>
        <v>331.25</v>
      </c>
      <c r="BE124" s="78">
        <f>AVERAGEIFS('WEEKLY DATA'!BE$11:BE$14576,'WEEKLY DATA'!$A$11:$A$14576,'MONTHLY DATA'!$A124,'WEEKLY DATA'!$B$11:$B$14576,'MONTHLY DATA'!$B124)</f>
        <v>341.25</v>
      </c>
      <c r="BF124" s="78">
        <f>AVERAGEIFS('WEEKLY DATA'!BF$11:BF$14576,'WEEKLY DATA'!$A$11:$A$14576,'MONTHLY DATA'!$A124,'WEEKLY DATA'!$B$11:$B$14576,'MONTHLY DATA'!$B124)</f>
        <v>336.25</v>
      </c>
      <c r="BG124" s="154">
        <f t="shared" si="70"/>
        <v>8.1189710610932497E-2</v>
      </c>
      <c r="BH124" s="169">
        <f>AVERAGEIFS('WEEKLY DATA'!BH$11:BH$14576,'WEEKLY DATA'!$A$11:$A$14576,'MONTHLY DATA'!$A124,'WEEKLY DATA'!$B$11:$B$14576,'MONTHLY DATA'!$B124)</f>
        <v>440</v>
      </c>
      <c r="BI124" s="78">
        <f>AVERAGEIFS('WEEKLY DATA'!BI$11:BI$14576,'WEEKLY DATA'!$A$11:$A$14576,'MONTHLY DATA'!$A124,'WEEKLY DATA'!$B$11:$B$14576,'MONTHLY DATA'!$B124)</f>
        <v>450</v>
      </c>
      <c r="BJ124" s="78">
        <f>AVERAGEIFS('WEEKLY DATA'!BJ$11:BJ$14576,'WEEKLY DATA'!$A$11:$A$14576,'MONTHLY DATA'!$A124,'WEEKLY DATA'!$B$11:$B$14576,'MONTHLY DATA'!$B124)</f>
        <v>445</v>
      </c>
      <c r="BK124" s="154">
        <f t="shared" si="71"/>
        <v>1.3667425968109326E-2</v>
      </c>
      <c r="BL124" s="169">
        <f>AVERAGEIFS('WEEKLY DATA'!BL$11:BL$14576,'WEEKLY DATA'!$A$11:$A$14576,'MONTHLY DATA'!$A124,'WEEKLY DATA'!$B$11:$B$14576,'MONTHLY DATA'!$B124)</f>
        <v>350</v>
      </c>
      <c r="BM124" s="78">
        <f>AVERAGEIFS('WEEKLY DATA'!BM$11:BM$14576,'WEEKLY DATA'!$A$11:$A$14576,'MONTHLY DATA'!$A124,'WEEKLY DATA'!$B$11:$B$14576,'MONTHLY DATA'!$B124)</f>
        <v>360</v>
      </c>
      <c r="BN124" s="78">
        <f>AVERAGEIFS('WEEKLY DATA'!BN$11:BN$14576,'WEEKLY DATA'!$A$11:$A$14576,'MONTHLY DATA'!$A124,'WEEKLY DATA'!$B$11:$B$14576,'MONTHLY DATA'!$B124)</f>
        <v>355</v>
      </c>
      <c r="BO124" s="154">
        <f t="shared" si="72"/>
        <v>5.6657223796034994E-3</v>
      </c>
      <c r="BP124" s="78">
        <f>AVERAGEIFS('WEEKLY DATA'!BP$11:BP$14576,'WEEKLY DATA'!$A$11:$A$14576,'MONTHLY DATA'!$A124,'WEEKLY DATA'!$B$11:$B$14576,'MONTHLY DATA'!$B124)</f>
        <v>416.25</v>
      </c>
      <c r="BQ124" s="78">
        <f>AVERAGEIFS('WEEKLY DATA'!BQ$11:BQ$14576,'WEEKLY DATA'!$A$11:$A$14576,'MONTHLY DATA'!$A124,'WEEKLY DATA'!$B$11:$B$14576,'MONTHLY DATA'!$B124)</f>
        <v>426.25</v>
      </c>
      <c r="BR124" s="78">
        <f>AVERAGEIFS('WEEKLY DATA'!BR$11:BR$14576,'WEEKLY DATA'!$A$11:$A$14576,'MONTHLY DATA'!$A124,'WEEKLY DATA'!$B$11:$B$14576,'MONTHLY DATA'!$B124)</f>
        <v>421.25</v>
      </c>
      <c r="BS124" s="154">
        <f t="shared" si="73"/>
        <v>3.5012285012284927E-2</v>
      </c>
      <c r="BT124" s="78">
        <f>AVERAGEIFS('WEEKLY DATA'!BT$11:BT$14576,'WEEKLY DATA'!$A$11:$A$14576,'MONTHLY DATA'!$A124,'WEEKLY DATA'!$B$11:$B$14576,'MONTHLY DATA'!$B124)</f>
        <v>401.25</v>
      </c>
      <c r="BU124" s="78">
        <f>AVERAGEIFS('WEEKLY DATA'!BU$11:BU$14576,'WEEKLY DATA'!$A$11:$A$14576,'MONTHLY DATA'!$A124,'WEEKLY DATA'!$B$11:$B$14576,'MONTHLY DATA'!$B124)</f>
        <v>411.25</v>
      </c>
      <c r="BV124" s="78">
        <f>AVERAGEIFS('WEEKLY DATA'!BV$11:BV$14576,'WEEKLY DATA'!$A$11:$A$14576,'MONTHLY DATA'!$A124,'WEEKLY DATA'!$B$11:$B$14576,'MONTHLY DATA'!$B124)</f>
        <v>406.25</v>
      </c>
      <c r="BW124" s="154">
        <f t="shared" si="74"/>
        <v>1.8170426065162948E-2</v>
      </c>
      <c r="BX124" s="78">
        <f>AVERAGEIFS('WEEKLY DATA'!BX$11:BX$14576,'WEEKLY DATA'!$A$11:$A$14576,'MONTHLY DATA'!$A124,'WEEKLY DATA'!$B$11:$B$14576,'MONTHLY DATA'!$B124)</f>
        <v>490</v>
      </c>
      <c r="BY124" s="78">
        <f>AVERAGEIFS('WEEKLY DATA'!BY$11:BY$14576,'WEEKLY DATA'!$A$11:$A$14576,'MONTHLY DATA'!$A124,'WEEKLY DATA'!$B$11:$B$14576,'MONTHLY DATA'!$B124)</f>
        <v>500</v>
      </c>
      <c r="BZ124" s="78">
        <f>AVERAGEIFS('WEEKLY DATA'!BZ$11:BZ$14576,'WEEKLY DATA'!$A$11:$A$14576,'MONTHLY DATA'!$A124,'WEEKLY DATA'!$B$11:$B$14576,'MONTHLY DATA'!$B124)</f>
        <v>495</v>
      </c>
      <c r="CA124" s="154">
        <f t="shared" si="75"/>
        <v>1.2269938650306678E-2</v>
      </c>
      <c r="CB124" s="78">
        <f>AVERAGEIFS('WEEKLY DATA'!CB$11:CB$14576,'WEEKLY DATA'!$A$11:$A$14576,'MONTHLY DATA'!$A124,'WEEKLY DATA'!$B$11:$B$14576,'MONTHLY DATA'!$B124)</f>
        <v>531.875</v>
      </c>
      <c r="CC124" s="78">
        <f>AVERAGEIFS('WEEKLY DATA'!CC$11:CC$14576,'WEEKLY DATA'!$A$11:$A$14576,'MONTHLY DATA'!$A124,'WEEKLY DATA'!$B$11:$B$14576,'MONTHLY DATA'!$B124)</f>
        <v>541.875</v>
      </c>
      <c r="CD124" s="78">
        <f>AVERAGEIFS('WEEKLY DATA'!CD$11:CD$14576,'WEEKLY DATA'!$A$11:$A$14576,'MONTHLY DATA'!$A124,'WEEKLY DATA'!$B$11:$B$14576,'MONTHLY DATA'!$B124)</f>
        <v>536.875</v>
      </c>
      <c r="CE124" s="154">
        <f t="shared" si="76"/>
        <v>5.892504930966469E-2</v>
      </c>
      <c r="CF124" s="78">
        <f>AVERAGEIFS('WEEKLY DATA'!CF$11:CF$14576,'WEEKLY DATA'!$A$11:$A$14576,'MONTHLY DATA'!$A124,'WEEKLY DATA'!$B$11:$B$14576,'MONTHLY DATA'!$B124)</f>
        <v>371.25</v>
      </c>
      <c r="CG124" s="78">
        <f>AVERAGEIFS('WEEKLY DATA'!CG$11:CG$14576,'WEEKLY DATA'!$A$11:$A$14576,'MONTHLY DATA'!$A124,'WEEKLY DATA'!$B$11:$B$14576,'MONTHLY DATA'!$B124)</f>
        <v>381.25</v>
      </c>
      <c r="CH124" s="78">
        <f>AVERAGEIFS('WEEKLY DATA'!CH$11:CH$14576,'WEEKLY DATA'!$A$11:$A$14576,'MONTHLY DATA'!$A124,'WEEKLY DATA'!$B$11:$B$14576,'MONTHLY DATA'!$B124)</f>
        <v>376.25</v>
      </c>
      <c r="CI124" s="154">
        <f t="shared" si="77"/>
        <v>4.2243767313019376E-2</v>
      </c>
      <c r="CJ124" s="78">
        <f>AVERAGEIFS('WEEKLY DATA'!CJ$11:CJ$14576,'WEEKLY DATA'!$A$11:$A$14576,'MONTHLY DATA'!$A124,'WEEKLY DATA'!$B$11:$B$14576,'MONTHLY DATA'!$B124)</f>
        <v>361.25</v>
      </c>
      <c r="CK124" s="78">
        <f>AVERAGEIFS('WEEKLY DATA'!CK$11:CK$14576,'WEEKLY DATA'!$A$11:$A$14576,'MONTHLY DATA'!$A124,'WEEKLY DATA'!$B$11:$B$14576,'MONTHLY DATA'!$B124)</f>
        <v>380</v>
      </c>
      <c r="CL124" s="78">
        <f>AVERAGEIFS('WEEKLY DATA'!CL$11:CL$14576,'WEEKLY DATA'!$A$11:$A$14576,'MONTHLY DATA'!$A124,'WEEKLY DATA'!$B$11:$B$14576,'MONTHLY DATA'!$B124)</f>
        <v>370.625</v>
      </c>
      <c r="CM124" s="154">
        <f t="shared" si="78"/>
        <v>3.238161559888586E-2</v>
      </c>
      <c r="CN124" s="78">
        <f>AVERAGEIFS('WEEKLY DATA'!CN$11:CN$14576,'WEEKLY DATA'!$A$11:$A$14576,'MONTHLY DATA'!$A124,'WEEKLY DATA'!$B$11:$B$14576,'MONTHLY DATA'!$B124)</f>
        <v>440</v>
      </c>
      <c r="CO124" s="78">
        <f>AVERAGEIFS('WEEKLY DATA'!CO$11:CO$14576,'WEEKLY DATA'!$A$11:$A$14576,'MONTHLY DATA'!$A124,'WEEKLY DATA'!$B$11:$B$14576,'MONTHLY DATA'!$B124)</f>
        <v>450</v>
      </c>
      <c r="CP124" s="78">
        <f>AVERAGEIFS('WEEKLY DATA'!CP$11:CP$14576,'WEEKLY DATA'!$A$11:$A$14576,'MONTHLY DATA'!$A124,'WEEKLY DATA'!$B$11:$B$14576,'MONTHLY DATA'!$B124)</f>
        <v>445</v>
      </c>
      <c r="CQ124" s="154">
        <f t="shared" si="79"/>
        <v>1.3667425968109326E-2</v>
      </c>
      <c r="CR124" s="78">
        <f>AVERAGEIFS('WEEKLY DATA'!CR$11:CR$14576,'WEEKLY DATA'!$A$11:$A$14576,'MONTHLY DATA'!$A124,'WEEKLY DATA'!$B$11:$B$14576,'MONTHLY DATA'!$B124)</f>
        <v>491.875</v>
      </c>
      <c r="CS124" s="78">
        <f>AVERAGEIFS('WEEKLY DATA'!CS$11:CS$14576,'WEEKLY DATA'!$A$11:$A$14576,'MONTHLY DATA'!$A124,'WEEKLY DATA'!$B$11:$B$14576,'MONTHLY DATA'!$B124)</f>
        <v>501.875</v>
      </c>
      <c r="CT124" s="78">
        <f>AVERAGEIFS('WEEKLY DATA'!CT$11:CT$14576,'WEEKLY DATA'!$A$11:$A$14576,'MONTHLY DATA'!$A124,'WEEKLY DATA'!$B$11:$B$14576,'MONTHLY DATA'!$B124)</f>
        <v>496.875</v>
      </c>
      <c r="CU124" s="154">
        <f t="shared" si="80"/>
        <v>5.943496801705761E-2</v>
      </c>
      <c r="CV124" s="169">
        <f>AVERAGEIFS('WEEKLY DATA'!CV$11:CV$14576,'WEEKLY DATA'!$A$11:$A$14576,'MONTHLY DATA'!$A124,'WEEKLY DATA'!$B$11:$B$14576,'MONTHLY DATA'!$B124)</f>
        <v>446.875</v>
      </c>
      <c r="CW124" s="78">
        <f>AVERAGEIFS('WEEKLY DATA'!CW$11:CW$14576,'WEEKLY DATA'!$A$11:$A$14576,'MONTHLY DATA'!$A124,'WEEKLY DATA'!$B$11:$B$14576,'MONTHLY DATA'!$B124)</f>
        <v>456.875</v>
      </c>
      <c r="CX124" s="78">
        <f>AVERAGEIFS('WEEKLY DATA'!CX$11:CX$14576,'WEEKLY DATA'!$A$11:$A$14576,'MONTHLY DATA'!$A124,'WEEKLY DATA'!$B$11:$B$14576,'MONTHLY DATA'!$B124)</f>
        <v>451.875</v>
      </c>
      <c r="CY124" s="154">
        <f t="shared" si="81"/>
        <v>6.0739436619718257E-2</v>
      </c>
      <c r="CZ124" s="169">
        <f>AVERAGEIFS('WEEKLY DATA'!CZ$11:CZ$14576,'WEEKLY DATA'!$A$11:$A$14576,'MONTHLY DATA'!$A124,'WEEKLY DATA'!$B$11:$B$14576,'MONTHLY DATA'!$B124)</f>
        <v>407.5</v>
      </c>
      <c r="DA124" s="78">
        <f>AVERAGEIFS('WEEKLY DATA'!DA$11:DA$14576,'WEEKLY DATA'!$A$11:$A$14576,'MONTHLY DATA'!$A124,'WEEKLY DATA'!$B$11:$B$14576,'MONTHLY DATA'!$B124)</f>
        <v>417.5</v>
      </c>
      <c r="DB124" s="78">
        <f>AVERAGEIFS('WEEKLY DATA'!DB$11:DB$14576,'WEEKLY DATA'!$A$11:$A$14576,'MONTHLY DATA'!$A124,'WEEKLY DATA'!$B$11:$B$14576,'MONTHLY DATA'!$B124)</f>
        <v>412.5</v>
      </c>
      <c r="DC124" s="154">
        <f t="shared" si="82"/>
        <v>2.8678304239401431E-2</v>
      </c>
      <c r="DD124" s="78">
        <f>AVERAGEIFS('WEEKLY DATA'!DD$11:DD$14576,'WEEKLY DATA'!$A$11:$A$14576,'MONTHLY DATA'!$A124,'WEEKLY DATA'!$B$11:$B$14576,'MONTHLY DATA'!$B124)</f>
        <v>485</v>
      </c>
      <c r="DE124" s="78">
        <f>AVERAGEIFS('WEEKLY DATA'!DE$11:DE$14576,'WEEKLY DATA'!$A$11:$A$14576,'MONTHLY DATA'!$A124,'WEEKLY DATA'!$B$11:$B$14576,'MONTHLY DATA'!$B124)</f>
        <v>495</v>
      </c>
      <c r="DF124" s="78">
        <f>AVERAGEIFS('WEEKLY DATA'!DF$11:DF$14576,'WEEKLY DATA'!$A$11:$A$14576,'MONTHLY DATA'!$A124,'WEEKLY DATA'!$B$11:$B$14576,'MONTHLY DATA'!$B124)</f>
        <v>490</v>
      </c>
      <c r="DG124" s="154">
        <f t="shared" si="83"/>
        <v>1.2396694214876103E-2</v>
      </c>
      <c r="DH124" s="78">
        <f>AVERAGEIFS('WEEKLY DATA'!DH$11:DH$14576,'WEEKLY DATA'!$A$11:$A$14576,'MONTHLY DATA'!$A124,'WEEKLY DATA'!$B$11:$B$14576,'MONTHLY DATA'!$B124)</f>
        <v>513.75</v>
      </c>
      <c r="DI124" s="78">
        <f>AVERAGEIFS('WEEKLY DATA'!DI$11:DI$14576,'WEEKLY DATA'!$A$11:$A$14576,'MONTHLY DATA'!$A124,'WEEKLY DATA'!$B$11:$B$14576,'MONTHLY DATA'!$B124)</f>
        <v>523.75</v>
      </c>
      <c r="DJ124" s="78">
        <f>AVERAGEIFS('WEEKLY DATA'!DJ$11:DJ$14576,'WEEKLY DATA'!$A$11:$A$14576,'MONTHLY DATA'!$A124,'WEEKLY DATA'!$B$11:$B$14576,'MONTHLY DATA'!$B124)</f>
        <v>518.75</v>
      </c>
      <c r="DK124" s="154">
        <f t="shared" si="84"/>
        <v>3.3366533864541914E-2</v>
      </c>
      <c r="DL124" s="169">
        <f>AVERAGEIFS('WEEKLY DATA'!DL$11:DL$14576,'WEEKLY DATA'!$A$11:$A$14576,'MONTHLY DATA'!$A124,'WEEKLY DATA'!$B$11:$B$14576,'MONTHLY DATA'!$B124)</f>
        <v>392.5</v>
      </c>
      <c r="DM124" s="78">
        <f>AVERAGEIFS('WEEKLY DATA'!DM$11:DM$14576,'WEEKLY DATA'!$A$11:$A$14576,'MONTHLY DATA'!$A124,'WEEKLY DATA'!$B$11:$B$14576,'MONTHLY DATA'!$B124)</f>
        <v>402.5</v>
      </c>
      <c r="DN124" s="78">
        <f>AVERAGEIFS('WEEKLY DATA'!DN$11:DN$14576,'WEEKLY DATA'!$A$11:$A$14576,'MONTHLY DATA'!$A124,'WEEKLY DATA'!$B$11:$B$14576,'MONTHLY DATA'!$B124)</f>
        <v>397.5</v>
      </c>
      <c r="DO124" s="154">
        <f t="shared" si="85"/>
        <v>5.7180851063829863E-2</v>
      </c>
      <c r="DP124" s="78">
        <f>AVERAGEIFS('WEEKLY DATA'!DP$11:DP$14576,'WEEKLY DATA'!$A$11:$A$14576,'MONTHLY DATA'!$A124,'WEEKLY DATA'!$B$11:$B$14576,'MONTHLY DATA'!$B124)</f>
        <v>353.125</v>
      </c>
      <c r="DQ124" s="78">
        <f>AVERAGEIFS('WEEKLY DATA'!DQ$11:DQ$14576,'WEEKLY DATA'!$A$11:$A$14576,'MONTHLY DATA'!$A124,'WEEKLY DATA'!$B$11:$B$14576,'MONTHLY DATA'!$B124)</f>
        <v>363.125</v>
      </c>
      <c r="DR124" s="78">
        <f>AVERAGEIFS('WEEKLY DATA'!DR$11:DR$14576,'WEEKLY DATA'!$A$11:$A$14576,'MONTHLY DATA'!$A124,'WEEKLY DATA'!$B$11:$B$14576,'MONTHLY DATA'!$B124)</f>
        <v>358.125</v>
      </c>
      <c r="DS124" s="154">
        <f t="shared" si="86"/>
        <v>3.5043352601155986E-2</v>
      </c>
      <c r="DT124" s="78">
        <f>AVERAGEIFS('WEEKLY DATA'!DT$11:DT$14576,'WEEKLY DATA'!$A$11:$A$14576,'MONTHLY DATA'!$A124,'WEEKLY DATA'!$B$11:$B$14576,'MONTHLY DATA'!$B124)</f>
        <v>495</v>
      </c>
      <c r="DU124" s="78">
        <f>AVERAGEIFS('WEEKLY DATA'!DU$11:DU$14576,'WEEKLY DATA'!$A$11:$A$14576,'MONTHLY DATA'!$A124,'WEEKLY DATA'!$B$11:$B$14576,'MONTHLY DATA'!$B124)</f>
        <v>505</v>
      </c>
      <c r="DV124" s="78">
        <f>AVERAGEIFS('WEEKLY DATA'!DV$11:DV$14576,'WEEKLY DATA'!$A$11:$A$14576,'MONTHLY DATA'!$A124,'WEEKLY DATA'!$B$11:$B$14576,'MONTHLY DATA'!$B124)</f>
        <v>500</v>
      </c>
      <c r="DW124" s="154">
        <f t="shared" si="87"/>
        <v>1.2145748987854255E-2</v>
      </c>
      <c r="DX124" s="78">
        <f>AVERAGEIFS('WEEKLY DATA'!DX$11:DX$14576,'WEEKLY DATA'!$A$11:$A$14576,'MONTHLY DATA'!$A124,'WEEKLY DATA'!$B$11:$B$14576,'MONTHLY DATA'!$B124)</f>
        <v>510.625</v>
      </c>
      <c r="DY124" s="78">
        <f>AVERAGEIFS('WEEKLY DATA'!DY$11:DY$14576,'WEEKLY DATA'!$A$11:$A$14576,'MONTHLY DATA'!$A124,'WEEKLY DATA'!$B$11:$B$14576,'MONTHLY DATA'!$B124)</f>
        <v>520.625</v>
      </c>
      <c r="DZ124" s="78">
        <f>AVERAGEIFS('WEEKLY DATA'!DZ$11:DZ$14576,'WEEKLY DATA'!$A$11:$A$14576,'MONTHLY DATA'!$A124,'WEEKLY DATA'!$B$11:$B$14576,'MONTHLY DATA'!$B124)</f>
        <v>515.625</v>
      </c>
      <c r="EA124" s="154">
        <f t="shared" si="88"/>
        <v>7.080078125E-3</v>
      </c>
      <c r="EB124" s="78">
        <f>AVERAGEIFS('WEEKLY DATA'!EB$11:EB$14576,'WEEKLY DATA'!$A$11:$A$14576,'MONTHLY DATA'!$A124,'WEEKLY DATA'!$B$11:$B$14576,'MONTHLY DATA'!$B124)</f>
        <v>325</v>
      </c>
      <c r="EC124" s="78">
        <f>AVERAGEIFS('WEEKLY DATA'!EC$11:EC$14576,'WEEKLY DATA'!$A$11:$A$14576,'MONTHLY DATA'!$A124,'WEEKLY DATA'!$B$11:$B$14576,'MONTHLY DATA'!$B124)</f>
        <v>335</v>
      </c>
      <c r="ED124" s="78">
        <f>AVERAGEIFS('WEEKLY DATA'!ED$11:ED$14576,'WEEKLY DATA'!$A$11:$A$14576,'MONTHLY DATA'!$A124,'WEEKLY DATA'!$B$11:$B$14576,'MONTHLY DATA'!$B124)</f>
        <v>330</v>
      </c>
      <c r="EE124" s="154">
        <f t="shared" si="89"/>
        <v>6.1093247588424493E-2</v>
      </c>
      <c r="EF124" s="169">
        <f>AVERAGEIFS('WEEKLY DATA'!EF$11:EF$14576,'WEEKLY DATA'!$A$11:$A$14576,'MONTHLY DATA'!$A124,'WEEKLY DATA'!$B$11:$B$14576,'MONTHLY DATA'!$B124)</f>
        <v>316.25</v>
      </c>
      <c r="EG124" s="78">
        <f>AVERAGEIFS('WEEKLY DATA'!EG$11:EG$14576,'WEEKLY DATA'!$A$11:$A$14576,'MONTHLY DATA'!$A124,'WEEKLY DATA'!$B$11:$B$14576,'MONTHLY DATA'!$B124)</f>
        <v>326.25</v>
      </c>
      <c r="EH124" s="78">
        <f>AVERAGEIFS('WEEKLY DATA'!EH$11:EH$14576,'WEEKLY DATA'!$A$11:$A$14576,'MONTHLY DATA'!$A124,'WEEKLY DATA'!$B$11:$B$14576,'MONTHLY DATA'!$B124)</f>
        <v>321.25</v>
      </c>
      <c r="EI124" s="154">
        <f t="shared" si="90"/>
        <v>2.3089171974522316E-2</v>
      </c>
      <c r="EJ124" s="78">
        <f>AVERAGEIFS('WEEKLY DATA'!EJ$11:EJ$14576,'WEEKLY DATA'!$A$11:$A$14576,'MONTHLY DATA'!$A124,'WEEKLY DATA'!$B$11:$B$14576,'MONTHLY DATA'!$B124)</f>
        <v>505</v>
      </c>
      <c r="EK124" s="78">
        <f>AVERAGEIFS('WEEKLY DATA'!EK$11:EK$14576,'WEEKLY DATA'!$A$11:$A$14576,'MONTHLY DATA'!$A124,'WEEKLY DATA'!$B$11:$B$14576,'MONTHLY DATA'!$B124)</f>
        <v>515</v>
      </c>
      <c r="EL124" s="78">
        <f>AVERAGEIFS('WEEKLY DATA'!EL$11:EL$14576,'WEEKLY DATA'!$A$11:$A$14576,'MONTHLY DATA'!$A124,'WEEKLY DATA'!$B$11:$B$14576,'MONTHLY DATA'!$B124)</f>
        <v>510</v>
      </c>
      <c r="EM124" s="154">
        <f t="shared" si="91"/>
        <v>1.1904761904761862E-2</v>
      </c>
      <c r="EN124" s="78">
        <f>AVERAGEIFS('WEEKLY DATA'!EN$11:EN$14576,'WEEKLY DATA'!$A$11:$A$14576,'MONTHLY DATA'!$A124,'WEEKLY DATA'!$B$11:$B$14576,'MONTHLY DATA'!$B124)</f>
        <v>392.5</v>
      </c>
      <c r="EO124" s="78">
        <f>AVERAGEIFS('WEEKLY DATA'!EO$11:EO$14576,'WEEKLY DATA'!$A$11:$A$14576,'MONTHLY DATA'!$A124,'WEEKLY DATA'!$B$11:$B$14576,'MONTHLY DATA'!$B124)</f>
        <v>402.5</v>
      </c>
      <c r="EP124" s="78">
        <f>AVERAGEIFS('WEEKLY DATA'!EP$11:EP$14576,'WEEKLY DATA'!$A$11:$A$14576,'MONTHLY DATA'!$A124,'WEEKLY DATA'!$B$11:$B$14576,'MONTHLY DATA'!$B124)</f>
        <v>397.5</v>
      </c>
      <c r="EQ124" s="154">
        <f t="shared" si="92"/>
        <v>-2.5735294117647078E-2</v>
      </c>
      <c r="ER124" s="78">
        <f>AVERAGEIFS('WEEKLY DATA'!ER$11:ER$14576,'WEEKLY DATA'!$A$11:$A$14576,'MONTHLY DATA'!$A124,'WEEKLY DATA'!$B$11:$B$14576,'MONTHLY DATA'!$B124)</f>
        <v>300</v>
      </c>
      <c r="ES124" s="78">
        <f>AVERAGEIFS('WEEKLY DATA'!ES$11:ES$14576,'WEEKLY DATA'!$A$11:$A$14576,'MONTHLY DATA'!$A124,'WEEKLY DATA'!$B$11:$B$14576,'MONTHLY DATA'!$B124)</f>
        <v>310</v>
      </c>
      <c r="ET124" s="78">
        <f>AVERAGEIFS('WEEKLY DATA'!ET$11:ET$14576,'WEEKLY DATA'!$A$11:$A$14576,'MONTHLY DATA'!$A124,'WEEKLY DATA'!$B$11:$B$14576,'MONTHLY DATA'!$B124)</f>
        <v>305</v>
      </c>
      <c r="EU124" s="154">
        <f t="shared" si="93"/>
        <v>6.643356643356646E-2</v>
      </c>
      <c r="EV124" s="78">
        <f>AVERAGEIFS('WEEKLY DATA'!EV$11:EV$14576,'WEEKLY DATA'!$A$11:$A$14576,'MONTHLY DATA'!$A124,'WEEKLY DATA'!$B$11:$B$14576,'MONTHLY DATA'!$B124)</f>
        <v>281.25</v>
      </c>
      <c r="EW124" s="78">
        <f>AVERAGEIFS('WEEKLY DATA'!EW$11:EW$14576,'WEEKLY DATA'!$A$11:$A$14576,'MONTHLY DATA'!$A124,'WEEKLY DATA'!$B$11:$B$14576,'MONTHLY DATA'!$B124)</f>
        <v>291.25</v>
      </c>
      <c r="EX124" s="78">
        <f>AVERAGEIFS('WEEKLY DATA'!EX$11:EX$14576,'WEEKLY DATA'!$A$11:$A$14576,'MONTHLY DATA'!$A124,'WEEKLY DATA'!$B$11:$B$14576,'MONTHLY DATA'!$B124)</f>
        <v>286.25</v>
      </c>
      <c r="EY124" s="154">
        <f t="shared" si="94"/>
        <v>2.5985663082437327E-2</v>
      </c>
      <c r="EZ124" s="78">
        <f>AVERAGEIFS('WEEKLY DATA'!EZ$11:EZ$14576,'WEEKLY DATA'!$A$11:$A$14576,'MONTHLY DATA'!$A124,'WEEKLY DATA'!$B$11:$B$14576,'MONTHLY DATA'!$B124)</f>
        <v>490</v>
      </c>
      <c r="FA124" s="78">
        <f>AVERAGEIFS('WEEKLY DATA'!FA$11:FA$14576,'WEEKLY DATA'!$A$11:$A$14576,'MONTHLY DATA'!$A124,'WEEKLY DATA'!$B$11:$B$14576,'MONTHLY DATA'!$B124)</f>
        <v>500</v>
      </c>
      <c r="FB124" s="78">
        <f>AVERAGEIFS('WEEKLY DATA'!FB$11:FB$14576,'WEEKLY DATA'!$A$11:$A$14576,'MONTHLY DATA'!$A124,'WEEKLY DATA'!$B$11:$B$14576,'MONTHLY DATA'!$B124)</f>
        <v>495</v>
      </c>
      <c r="FC124" s="154">
        <f t="shared" si="95"/>
        <v>1.2269938650306678E-2</v>
      </c>
      <c r="FD124" s="78">
        <f>AVERAGEIFS('WEEKLY DATA'!FD$11:FD$14576,'WEEKLY DATA'!$A$11:$A$14576,'MONTHLY DATA'!$A124,'WEEKLY DATA'!$B$11:$B$14576,'MONTHLY DATA'!$B124)</f>
        <v>453.75</v>
      </c>
      <c r="FE124" s="78">
        <f>AVERAGEIFS('WEEKLY DATA'!FE$11:FE$14576,'WEEKLY DATA'!$A$11:$A$14576,'MONTHLY DATA'!$A124,'WEEKLY DATA'!$B$11:$B$14576,'MONTHLY DATA'!$B124)</f>
        <v>463.75</v>
      </c>
      <c r="FF124" s="78">
        <f>AVERAGEIFS('WEEKLY DATA'!FF$11:FF$14576,'WEEKLY DATA'!$A$11:$A$14576,'MONTHLY DATA'!$A124,'WEEKLY DATA'!$B$11:$B$14576,'MONTHLY DATA'!$B124)</f>
        <v>458.75</v>
      </c>
      <c r="FG124" s="154">
        <f t="shared" si="96"/>
        <v>3.7895927601810042E-2</v>
      </c>
      <c r="FH124" s="78">
        <f>AVERAGEIFS('WEEKLY DATA'!FH$11:FH$14576,'WEEKLY DATA'!$A$11:$A$14576,'MONTHLY DATA'!$A124,'WEEKLY DATA'!$B$11:$B$14576,'MONTHLY DATA'!$B124)</f>
        <v>285</v>
      </c>
      <c r="FI124" s="78">
        <f>AVERAGEIFS('WEEKLY DATA'!FI$11:FI$14576,'WEEKLY DATA'!$A$11:$A$14576,'MONTHLY DATA'!$A124,'WEEKLY DATA'!$B$11:$B$14576,'MONTHLY DATA'!$B124)</f>
        <v>295</v>
      </c>
      <c r="FJ124" s="78">
        <f>AVERAGEIFS('WEEKLY DATA'!FJ$11:FJ$14576,'WEEKLY DATA'!$A$11:$A$14576,'MONTHLY DATA'!$A124,'WEEKLY DATA'!$B$11:$B$14576,'MONTHLY DATA'!$B124)</f>
        <v>290</v>
      </c>
      <c r="FK124" s="154">
        <f t="shared" si="97"/>
        <v>0.11538461538461542</v>
      </c>
      <c r="FL124" s="169">
        <f>AVERAGEIFS('WEEKLY DATA'!FL$11:FL$14576,'WEEKLY DATA'!$A$11:$A$14576,'MONTHLY DATA'!$A124,'WEEKLY DATA'!$B$11:$B$14576,'MONTHLY DATA'!$B124)</f>
        <v>298.75</v>
      </c>
      <c r="FM124" s="78">
        <f>AVERAGEIFS('WEEKLY DATA'!FM$11:FM$14576,'WEEKLY DATA'!$A$11:$A$14576,'MONTHLY DATA'!$A124,'WEEKLY DATA'!$B$11:$B$14576,'MONTHLY DATA'!$B124)</f>
        <v>308.75</v>
      </c>
      <c r="FN124" s="78">
        <f>AVERAGEIFS('WEEKLY DATA'!FN$11:FN$14576,'WEEKLY DATA'!$A$11:$A$14576,'MONTHLY DATA'!$A124,'WEEKLY DATA'!$B$11:$B$14576,'MONTHLY DATA'!$B124)</f>
        <v>303.75</v>
      </c>
      <c r="FO124" s="154">
        <f t="shared" si="98"/>
        <v>1.5886287625417994E-2</v>
      </c>
      <c r="FP124" s="78">
        <f>AVERAGEIFS('WEEKLY DATA'!FP$11:FP$14576,'WEEKLY DATA'!$A$11:$A$14576,'MONTHLY DATA'!$A124,'WEEKLY DATA'!$B$11:$B$14576,'MONTHLY DATA'!$B124)</f>
        <v>371.25</v>
      </c>
      <c r="FQ124" s="78">
        <f>AVERAGEIFS('WEEKLY DATA'!FQ$11:FQ$14576,'WEEKLY DATA'!$A$11:$A$14576,'MONTHLY DATA'!$A124,'WEEKLY DATA'!$B$11:$B$14576,'MONTHLY DATA'!$B124)</f>
        <v>381.25</v>
      </c>
      <c r="FR124" s="78">
        <f>AVERAGEIFS('WEEKLY DATA'!FR$11:FR$14576,'WEEKLY DATA'!$A$11:$A$14576,'MONTHLY DATA'!$A124,'WEEKLY DATA'!$B$11:$B$14576,'MONTHLY DATA'!$B124)</f>
        <v>376.25</v>
      </c>
      <c r="FS124" s="154">
        <f t="shared" si="99"/>
        <v>3.9364640883977842E-2</v>
      </c>
      <c r="FT124" s="78">
        <f>AVERAGEIFS('WEEKLY DATA'!FT$11:FT$14576,'WEEKLY DATA'!$A$11:$A$14576,'MONTHLY DATA'!$A124,'WEEKLY DATA'!$B$11:$B$14576,'MONTHLY DATA'!$B124)</f>
        <v>304.375</v>
      </c>
      <c r="FU124" s="78">
        <f>AVERAGEIFS('WEEKLY DATA'!FU$11:FU$14576,'WEEKLY DATA'!$A$11:$A$14576,'MONTHLY DATA'!$A124,'WEEKLY DATA'!$B$11:$B$14576,'MONTHLY DATA'!$B124)</f>
        <v>314.375</v>
      </c>
      <c r="FV124" s="78">
        <f>AVERAGEIFS('WEEKLY DATA'!FV$11:FV$14576,'WEEKLY DATA'!$A$11:$A$14576,'MONTHLY DATA'!$A124,'WEEKLY DATA'!$B$11:$B$14576,'MONTHLY DATA'!$B124)</f>
        <v>309.375</v>
      </c>
      <c r="FW124" s="154">
        <f t="shared" si="100"/>
        <v>-2.0965189873417667E-2</v>
      </c>
      <c r="FX124" s="78">
        <f>AVERAGEIFS('WEEKLY DATA'!FX$11:FX$14576,'WEEKLY DATA'!$A$11:$A$14576,'MONTHLY DATA'!$A124,'WEEKLY DATA'!$B$11:$B$14576,'MONTHLY DATA'!$B124)</f>
        <v>398.75</v>
      </c>
      <c r="FY124" s="78">
        <f>AVERAGEIFS('WEEKLY DATA'!FY$11:FY$14576,'WEEKLY DATA'!$A$11:$A$14576,'MONTHLY DATA'!$A124,'WEEKLY DATA'!$B$11:$B$14576,'MONTHLY DATA'!$B124)</f>
        <v>408.75</v>
      </c>
      <c r="FZ124" s="78">
        <f>AVERAGEIFS('WEEKLY DATA'!FZ$11:FZ$14576,'WEEKLY DATA'!$A$11:$A$14576,'MONTHLY DATA'!$A124,'WEEKLY DATA'!$B$11:$B$14576,'MONTHLY DATA'!$B124)</f>
        <v>403.75</v>
      </c>
      <c r="GA124" s="154">
        <f t="shared" si="101"/>
        <v>0.11842105263157898</v>
      </c>
      <c r="GB124" s="78">
        <f>AVERAGEIFS('WEEKLY DATA'!GB$11:GB$14576,'WEEKLY DATA'!$A$11:$A$14576,'MONTHLY DATA'!$A124,'WEEKLY DATA'!$B$11:$B$14576,'MONTHLY DATA'!$B124)</f>
        <v>461.875</v>
      </c>
      <c r="GC124" s="78">
        <f>AVERAGEIFS('WEEKLY DATA'!GC$11:GC$14576,'WEEKLY DATA'!$A$11:$A$14576,'MONTHLY DATA'!$A124,'WEEKLY DATA'!$B$11:$B$14576,'MONTHLY DATA'!$B124)</f>
        <v>471.875</v>
      </c>
      <c r="GD124" s="78">
        <f>AVERAGEIFS('WEEKLY DATA'!GD$11:GD$14576,'WEEKLY DATA'!$A$11:$A$14576,'MONTHLY DATA'!$A124,'WEEKLY DATA'!$B$11:$B$14576,'MONTHLY DATA'!$B124)</f>
        <v>466.875</v>
      </c>
      <c r="GE124" s="154">
        <f t="shared" si="102"/>
        <v>5.1520270270270174E-2</v>
      </c>
      <c r="GF124" s="169">
        <f>AVERAGEIFS('WEEKLY DATA'!GF$11:GF$14576,'WEEKLY DATA'!$A$11:$A$14576,'MONTHLY DATA'!$A124,'WEEKLY DATA'!$B$11:$B$14576,'MONTHLY DATA'!$B124)</f>
        <v>432.5</v>
      </c>
      <c r="GG124" s="78">
        <f>AVERAGEIFS('WEEKLY DATA'!GG$11:GG$14576,'WEEKLY DATA'!$A$11:$A$14576,'MONTHLY DATA'!$A124,'WEEKLY DATA'!$B$11:$B$14576,'MONTHLY DATA'!$B124)</f>
        <v>442.5</v>
      </c>
      <c r="GH124" s="78">
        <f>AVERAGEIFS('WEEKLY DATA'!GH$11:GH$14576,'WEEKLY DATA'!$A$11:$A$14576,'MONTHLY DATA'!$A124,'WEEKLY DATA'!$B$11:$B$14576,'MONTHLY DATA'!$B124)</f>
        <v>437.5</v>
      </c>
      <c r="GI124" s="154">
        <f t="shared" si="103"/>
        <v>3.4278959810874809E-2</v>
      </c>
      <c r="GJ124" s="78">
        <f>AVERAGEIFS('WEEKLY DATA'!GJ$11:GJ$14576,'WEEKLY DATA'!$A$11:$A$14576,'MONTHLY DATA'!$A124,'WEEKLY DATA'!$B$11:$B$14576,'MONTHLY DATA'!$B124)</f>
        <v>575</v>
      </c>
      <c r="GK124" s="78">
        <f>AVERAGEIFS('WEEKLY DATA'!GK$11:GK$14576,'WEEKLY DATA'!$A$11:$A$14576,'MONTHLY DATA'!$A124,'WEEKLY DATA'!$B$11:$B$14576,'MONTHLY DATA'!$B124)</f>
        <v>585</v>
      </c>
      <c r="GL124" s="78">
        <f>AVERAGEIFS('WEEKLY DATA'!GL$11:GL$14576,'WEEKLY DATA'!$A$11:$A$14576,'MONTHLY DATA'!$A124,'WEEKLY DATA'!$B$11:$B$14576,'MONTHLY DATA'!$B124)</f>
        <v>580</v>
      </c>
      <c r="GM124" s="154">
        <f t="shared" si="104"/>
        <v>1.0452961672473782E-2</v>
      </c>
      <c r="GN124" s="78">
        <f>AVERAGEIFS('WEEKLY DATA'!GN$11:GN$14576,'WEEKLY DATA'!$A$11:$A$14576,'MONTHLY DATA'!$A124,'WEEKLY DATA'!$B$11:$B$14576,'MONTHLY DATA'!$B124)</f>
        <v>548.75</v>
      </c>
      <c r="GO124" s="78">
        <f>AVERAGEIFS('WEEKLY DATA'!GO$11:GO$14576,'WEEKLY DATA'!$A$11:$A$14576,'MONTHLY DATA'!$A124,'WEEKLY DATA'!$B$11:$B$14576,'MONTHLY DATA'!$B124)</f>
        <v>558.75</v>
      </c>
      <c r="GP124" s="78">
        <f>AVERAGEIFS('WEEKLY DATA'!GP$11:GP$14576,'WEEKLY DATA'!$A$11:$A$14576,'MONTHLY DATA'!$A124,'WEEKLY DATA'!$B$11:$B$14576,'MONTHLY DATA'!$B124)</f>
        <v>553.75</v>
      </c>
      <c r="GQ124" s="154">
        <f t="shared" si="105"/>
        <v>3.1191806331471117E-2</v>
      </c>
      <c r="GR124" s="78"/>
    </row>
    <row r="125" spans="1:200" ht="15.75" x14ac:dyDescent="0.25">
      <c r="A125">
        <f t="shared" si="55"/>
        <v>7</v>
      </c>
      <c r="B125">
        <f t="shared" si="56"/>
        <v>2019</v>
      </c>
      <c r="C125" s="86">
        <v>43647</v>
      </c>
      <c r="D125" s="78">
        <f>AVERAGEIFS('WEEKLY DATA'!D$11:D$14576,'WEEKLY DATA'!$A$11:$A$14576,'MONTHLY DATA'!$A125,'WEEKLY DATA'!$B$11:$B$14576,'MONTHLY DATA'!$B125)</f>
        <v>387.5</v>
      </c>
      <c r="E125" s="78">
        <f>AVERAGEIFS('WEEKLY DATA'!E$11:E$14576,'WEEKLY DATA'!$A$11:$A$14576,'MONTHLY DATA'!$A125,'WEEKLY DATA'!$B$11:$B$14576,'MONTHLY DATA'!$B125)</f>
        <v>397.5</v>
      </c>
      <c r="F125" s="78">
        <f>AVERAGEIFS('WEEKLY DATA'!F$11:F$14576,'WEEKLY DATA'!$A$11:$A$14576,'MONTHLY DATA'!$A125,'WEEKLY DATA'!$B$11:$B$14576,'MONTHLY DATA'!$B125)</f>
        <v>392.5</v>
      </c>
      <c r="G125" s="154">
        <f t="shared" si="57"/>
        <v>-3.2357473035439122E-2</v>
      </c>
      <c r="H125" s="169">
        <f>AVERAGEIFS('WEEKLY DATA'!H$11:H$14576,'WEEKLY DATA'!$A$11:$A$14576,'MONTHLY DATA'!$A125,'WEEKLY DATA'!$B$11:$B$14576,'MONTHLY DATA'!$B125)</f>
        <v>522.5</v>
      </c>
      <c r="I125" s="78">
        <f>AVERAGEIFS('WEEKLY DATA'!I$11:I$14576,'WEEKLY DATA'!$A$11:$A$14576,'MONTHLY DATA'!$A125,'WEEKLY DATA'!$B$11:$B$14576,'MONTHLY DATA'!$B125)</f>
        <v>532.5</v>
      </c>
      <c r="J125" s="78">
        <f>AVERAGEIFS('WEEKLY DATA'!J$11:J$14576,'WEEKLY DATA'!$A$11:$A$14576,'MONTHLY DATA'!$A125,'WEEKLY DATA'!$B$11:$B$14576,'MONTHLY DATA'!$B125)</f>
        <v>527.5</v>
      </c>
      <c r="K125" s="154">
        <f t="shared" si="58"/>
        <v>-2.0881670533642649E-2</v>
      </c>
      <c r="L125" s="169">
        <f>AVERAGEIFS('WEEKLY DATA'!L$11:L$14576,'WEEKLY DATA'!$A$11:$A$14576,'MONTHLY DATA'!$A125,'WEEKLY DATA'!$B$11:$B$14576,'MONTHLY DATA'!$B125)</f>
        <v>545</v>
      </c>
      <c r="M125" s="78">
        <f>AVERAGEIFS('WEEKLY DATA'!M$11:M$14576,'WEEKLY DATA'!$A$11:$A$14576,'MONTHLY DATA'!$A125,'WEEKLY DATA'!$B$11:$B$14576,'MONTHLY DATA'!$B125)</f>
        <v>555</v>
      </c>
      <c r="N125" s="78">
        <f>AVERAGEIFS('WEEKLY DATA'!N$11:N$14576,'WEEKLY DATA'!$A$11:$A$14576,'MONTHLY DATA'!$A125,'WEEKLY DATA'!$B$11:$B$14576,'MONTHLY DATA'!$B125)</f>
        <v>550</v>
      </c>
      <c r="O125" s="154">
        <f t="shared" si="59"/>
        <v>-2.2675736961451642E-3</v>
      </c>
      <c r="P125" s="169">
        <f>AVERAGEIFS('WEEKLY DATA'!P$11:P$14576,'WEEKLY DATA'!$A$11:$A$14576,'MONTHLY DATA'!$A125,'WEEKLY DATA'!$B$11:$B$14576,'MONTHLY DATA'!$B125)</f>
        <v>353.75</v>
      </c>
      <c r="Q125" s="78">
        <f>AVERAGEIFS('WEEKLY DATA'!Q$11:Q$14576,'WEEKLY DATA'!$A$11:$A$14576,'MONTHLY DATA'!$A125,'WEEKLY DATA'!$B$11:$B$14576,'MONTHLY DATA'!$B125)</f>
        <v>363.75</v>
      </c>
      <c r="R125" s="78">
        <f>AVERAGEIFS('WEEKLY DATA'!R$11:R$14576,'WEEKLY DATA'!$A$11:$A$14576,'MONTHLY DATA'!$A125,'WEEKLY DATA'!$B$11:$B$14576,'MONTHLY DATA'!$B125)</f>
        <v>358.75</v>
      </c>
      <c r="S125" s="154">
        <f t="shared" si="60"/>
        <v>-6.514657980456029E-2</v>
      </c>
      <c r="T125" s="169">
        <f>AVERAGEIFS('WEEKLY DATA'!T$11:T$14576,'WEEKLY DATA'!$A$11:$A$14576,'MONTHLY DATA'!$A125,'WEEKLY DATA'!$B$11:$B$14576,'MONTHLY DATA'!$B125)</f>
        <v>367.5</v>
      </c>
      <c r="U125" s="78">
        <f>AVERAGEIFS('WEEKLY DATA'!U$11:U$14576,'WEEKLY DATA'!$A$11:$A$14576,'MONTHLY DATA'!$A125,'WEEKLY DATA'!$B$11:$B$14576,'MONTHLY DATA'!$B125)</f>
        <v>377.5</v>
      </c>
      <c r="V125" s="78">
        <f>AVERAGEIFS('WEEKLY DATA'!V$11:V$14576,'WEEKLY DATA'!$A$11:$A$14576,'MONTHLY DATA'!$A125,'WEEKLY DATA'!$B$11:$B$14576,'MONTHLY DATA'!$B125)</f>
        <v>372.5</v>
      </c>
      <c r="W125" s="154">
        <f t="shared" si="61"/>
        <v>-3.4035656401944947E-2</v>
      </c>
      <c r="X125" s="169">
        <f>AVERAGEIFS('WEEKLY DATA'!X$11:X$14576,'WEEKLY DATA'!$A$11:$A$14576,'MONTHLY DATA'!$A125,'WEEKLY DATA'!$B$11:$B$14576,'MONTHLY DATA'!$B125)</f>
        <v>367.5</v>
      </c>
      <c r="Y125" s="78">
        <f>AVERAGEIFS('WEEKLY DATA'!Y$11:Y$14576,'WEEKLY DATA'!$A$11:$A$14576,'MONTHLY DATA'!$A125,'WEEKLY DATA'!$B$11:$B$14576,'MONTHLY DATA'!$B125)</f>
        <v>377.5</v>
      </c>
      <c r="Z125" s="78">
        <f>AVERAGEIFS('WEEKLY DATA'!Z$11:Z$14576,'WEEKLY DATA'!$A$11:$A$14576,'MONTHLY DATA'!$A125,'WEEKLY DATA'!$B$11:$B$14576,'MONTHLY DATA'!$B125)</f>
        <v>372.5</v>
      </c>
      <c r="AA125" s="154">
        <f t="shared" si="62"/>
        <v>-2.931596091205213E-2</v>
      </c>
      <c r="AB125" s="169">
        <f>AVERAGEIFS('WEEKLY DATA'!AB$11:AB$14576,'WEEKLY DATA'!$A$11:$A$14576,'MONTHLY DATA'!$A125,'WEEKLY DATA'!$B$11:$B$14576,'MONTHLY DATA'!$B125)</f>
        <v>540</v>
      </c>
      <c r="AC125" s="78">
        <f>AVERAGEIFS('WEEKLY DATA'!AC$11:AC$14576,'WEEKLY DATA'!$A$11:$A$14576,'MONTHLY DATA'!$A125,'WEEKLY DATA'!$B$11:$B$14576,'MONTHLY DATA'!$B125)</f>
        <v>550</v>
      </c>
      <c r="AD125" s="78">
        <f>AVERAGEIFS('WEEKLY DATA'!AD$11:AD$14576,'WEEKLY DATA'!$A$11:$A$14576,'MONTHLY DATA'!$A125,'WEEKLY DATA'!$B$11:$B$14576,'MONTHLY DATA'!$B125)</f>
        <v>545</v>
      </c>
      <c r="AE125" s="154">
        <f t="shared" si="63"/>
        <v>-2.2883295194507935E-3</v>
      </c>
      <c r="AF125" s="169">
        <f>AVERAGEIFS('WEEKLY DATA'!AF$11:AF$14576,'WEEKLY DATA'!$A$11:$A$14576,'MONTHLY DATA'!$A125,'WEEKLY DATA'!$B$11:$B$14576,'MONTHLY DATA'!$B125)</f>
        <v>338.75</v>
      </c>
      <c r="AG125" s="78">
        <f>AVERAGEIFS('WEEKLY DATA'!AG$11:AG$14576,'WEEKLY DATA'!$A$11:$A$14576,'MONTHLY DATA'!$A125,'WEEKLY DATA'!$B$11:$B$14576,'MONTHLY DATA'!$B125)</f>
        <v>348.75</v>
      </c>
      <c r="AH125" s="78">
        <f>AVERAGEIFS('WEEKLY DATA'!AH$11:AH$14576,'WEEKLY DATA'!$A$11:$A$14576,'MONTHLY DATA'!$A125,'WEEKLY DATA'!$B$11:$B$14576,'MONTHLY DATA'!$B125)</f>
        <v>343.75</v>
      </c>
      <c r="AI125" s="154">
        <f t="shared" si="64"/>
        <v>-6.7796610169491567E-2</v>
      </c>
      <c r="AJ125" s="169">
        <f>AVERAGEIFS('WEEKLY DATA'!AJ$11:AJ$14576,'WEEKLY DATA'!$A$11:$A$14576,'MONTHLY DATA'!$A125,'WEEKLY DATA'!$B$11:$B$14576,'MONTHLY DATA'!$B125)</f>
        <v>387.5</v>
      </c>
      <c r="AK125" s="78">
        <f>AVERAGEIFS('WEEKLY DATA'!AK$11:AK$14576,'WEEKLY DATA'!$A$11:$A$14576,'MONTHLY DATA'!$A125,'WEEKLY DATA'!$B$11:$B$14576,'MONTHLY DATA'!$B125)</f>
        <v>397.5</v>
      </c>
      <c r="AL125" s="78">
        <f>AVERAGEIFS('WEEKLY DATA'!AL$11:AL$14576,'WEEKLY DATA'!$A$11:$A$14576,'MONTHLY DATA'!$A125,'WEEKLY DATA'!$B$11:$B$14576,'MONTHLY DATA'!$B125)</f>
        <v>392.5</v>
      </c>
      <c r="AM125" s="154">
        <f t="shared" si="65"/>
        <v>-1.2578616352201255E-2</v>
      </c>
      <c r="AN125" s="169">
        <f>AVERAGEIFS('WEEKLY DATA'!AN$11:AN$14576,'WEEKLY DATA'!$A$11:$A$14576,'MONTHLY DATA'!$A125,'WEEKLY DATA'!$B$11:$B$14576,'MONTHLY DATA'!$B125)</f>
        <v>391.25</v>
      </c>
      <c r="AO125" s="78">
        <f>AVERAGEIFS('WEEKLY DATA'!AO$11:AO$14576,'WEEKLY DATA'!$A$11:$A$14576,'MONTHLY DATA'!$A125,'WEEKLY DATA'!$B$11:$B$14576,'MONTHLY DATA'!$B125)</f>
        <v>401.25</v>
      </c>
      <c r="AP125" s="78">
        <f>AVERAGEIFS('WEEKLY DATA'!AP$11:AP$14576,'WEEKLY DATA'!$A$11:$A$14576,'MONTHLY DATA'!$A125,'WEEKLY DATA'!$B$11:$B$14576,'MONTHLY DATA'!$B125)</f>
        <v>396.25</v>
      </c>
      <c r="AQ125" s="154">
        <f t="shared" si="66"/>
        <v>-1.2461059190031154E-2</v>
      </c>
      <c r="AR125" s="169">
        <f>AVERAGEIFS('WEEKLY DATA'!AR$11:AR$14576,'WEEKLY DATA'!$A$11:$A$14576,'MONTHLY DATA'!$A125,'WEEKLY DATA'!$B$11:$B$14576,'MONTHLY DATA'!$B125)</f>
        <v>550</v>
      </c>
      <c r="AS125" s="78">
        <f>AVERAGEIFS('WEEKLY DATA'!AS$11:AS$14576,'WEEKLY DATA'!$A$11:$A$14576,'MONTHLY DATA'!$A125,'WEEKLY DATA'!$B$11:$B$14576,'MONTHLY DATA'!$B125)</f>
        <v>560</v>
      </c>
      <c r="AT125" s="78">
        <f>AVERAGEIFS('WEEKLY DATA'!AT$11:AT$14576,'WEEKLY DATA'!$A$11:$A$14576,'MONTHLY DATA'!$A125,'WEEKLY DATA'!$B$11:$B$14576,'MONTHLY DATA'!$B125)</f>
        <v>555</v>
      </c>
      <c r="AU125" s="154">
        <f t="shared" si="67"/>
        <v>0</v>
      </c>
      <c r="AV125" s="169">
        <f>AVERAGEIFS('WEEKLY DATA'!AV$11:AV$14576,'WEEKLY DATA'!$A$11:$A$14576,'MONTHLY DATA'!$A125,'WEEKLY DATA'!$B$11:$B$14576,'MONTHLY DATA'!$B125)</f>
        <v>348.75</v>
      </c>
      <c r="AW125" s="78">
        <f>AVERAGEIFS('WEEKLY DATA'!AW$11:AW$14576,'WEEKLY DATA'!$A$11:$A$14576,'MONTHLY DATA'!$A125,'WEEKLY DATA'!$B$11:$B$14576,'MONTHLY DATA'!$B125)</f>
        <v>358.75</v>
      </c>
      <c r="AX125" s="78">
        <f>AVERAGEIFS('WEEKLY DATA'!AX$11:AX$14576,'WEEKLY DATA'!$A$11:$A$14576,'MONTHLY DATA'!$A125,'WEEKLY DATA'!$B$11:$B$14576,'MONTHLY DATA'!$B125)</f>
        <v>353.75</v>
      </c>
      <c r="AY125" s="154">
        <f t="shared" si="68"/>
        <v>-4.391891891891897E-2</v>
      </c>
      <c r="AZ125" s="169">
        <f>AVERAGEIFS('WEEKLY DATA'!AZ$11:AZ$14576,'WEEKLY DATA'!$A$11:$A$14576,'MONTHLY DATA'!$A125,'WEEKLY DATA'!$B$11:$B$14576,'MONTHLY DATA'!$B125)</f>
        <v>322.5</v>
      </c>
      <c r="BA125" s="78">
        <f>AVERAGEIFS('WEEKLY DATA'!BA$11:BA$14576,'WEEKLY DATA'!$A$11:$A$14576,'MONTHLY DATA'!$A125,'WEEKLY DATA'!$B$11:$B$14576,'MONTHLY DATA'!$B125)</f>
        <v>332.5</v>
      </c>
      <c r="BB125" s="78">
        <f>AVERAGEIFS('WEEKLY DATA'!BB$11:BB$14576,'WEEKLY DATA'!$A$11:$A$14576,'MONTHLY DATA'!$A125,'WEEKLY DATA'!$B$11:$B$14576,'MONTHLY DATA'!$B125)</f>
        <v>327.5</v>
      </c>
      <c r="BC125" s="154">
        <f t="shared" si="69"/>
        <v>-1.5037593984962405E-2</v>
      </c>
      <c r="BD125" s="169">
        <f>AVERAGEIFS('WEEKLY DATA'!BD$11:BD$14576,'WEEKLY DATA'!$A$11:$A$14576,'MONTHLY DATA'!$A125,'WEEKLY DATA'!$B$11:$B$14576,'MONTHLY DATA'!$B125)</f>
        <v>326.25</v>
      </c>
      <c r="BE125" s="78">
        <f>AVERAGEIFS('WEEKLY DATA'!BE$11:BE$14576,'WEEKLY DATA'!$A$11:$A$14576,'MONTHLY DATA'!$A125,'WEEKLY DATA'!$B$11:$B$14576,'MONTHLY DATA'!$B125)</f>
        <v>336.25</v>
      </c>
      <c r="BF125" s="78">
        <f>AVERAGEIFS('WEEKLY DATA'!BF$11:BF$14576,'WEEKLY DATA'!$A$11:$A$14576,'MONTHLY DATA'!$A125,'WEEKLY DATA'!$B$11:$B$14576,'MONTHLY DATA'!$B125)</f>
        <v>331.25</v>
      </c>
      <c r="BG125" s="154">
        <f t="shared" si="70"/>
        <v>-1.4869888475836479E-2</v>
      </c>
      <c r="BH125" s="169">
        <f>AVERAGEIFS('WEEKLY DATA'!BH$11:BH$14576,'WEEKLY DATA'!$A$11:$A$14576,'MONTHLY DATA'!$A125,'WEEKLY DATA'!$B$11:$B$14576,'MONTHLY DATA'!$B125)</f>
        <v>440</v>
      </c>
      <c r="BI125" s="78">
        <f>AVERAGEIFS('WEEKLY DATA'!BI$11:BI$14576,'WEEKLY DATA'!$A$11:$A$14576,'MONTHLY DATA'!$A125,'WEEKLY DATA'!$B$11:$B$14576,'MONTHLY DATA'!$B125)</f>
        <v>450</v>
      </c>
      <c r="BJ125" s="78">
        <f>AVERAGEIFS('WEEKLY DATA'!BJ$11:BJ$14576,'WEEKLY DATA'!$A$11:$A$14576,'MONTHLY DATA'!$A125,'WEEKLY DATA'!$B$11:$B$14576,'MONTHLY DATA'!$B125)</f>
        <v>445</v>
      </c>
      <c r="BK125" s="154">
        <f t="shared" si="71"/>
        <v>0</v>
      </c>
      <c r="BL125" s="169">
        <f>AVERAGEIFS('WEEKLY DATA'!BL$11:BL$14576,'WEEKLY DATA'!$A$11:$A$14576,'MONTHLY DATA'!$A125,'WEEKLY DATA'!$B$11:$B$14576,'MONTHLY DATA'!$B125)</f>
        <v>333.75</v>
      </c>
      <c r="BM125" s="78">
        <f>AVERAGEIFS('WEEKLY DATA'!BM$11:BM$14576,'WEEKLY DATA'!$A$11:$A$14576,'MONTHLY DATA'!$A125,'WEEKLY DATA'!$B$11:$B$14576,'MONTHLY DATA'!$B125)</f>
        <v>343.75</v>
      </c>
      <c r="BN125" s="78">
        <f>AVERAGEIFS('WEEKLY DATA'!BN$11:BN$14576,'WEEKLY DATA'!$A$11:$A$14576,'MONTHLY DATA'!$A125,'WEEKLY DATA'!$B$11:$B$14576,'MONTHLY DATA'!$B125)</f>
        <v>338.75</v>
      </c>
      <c r="BO125" s="154">
        <f t="shared" si="72"/>
        <v>-4.5774647887323994E-2</v>
      </c>
      <c r="BP125" s="78">
        <f>AVERAGEIFS('WEEKLY DATA'!BP$11:BP$14576,'WEEKLY DATA'!$A$11:$A$14576,'MONTHLY DATA'!$A125,'WEEKLY DATA'!$B$11:$B$14576,'MONTHLY DATA'!$B125)</f>
        <v>398.75</v>
      </c>
      <c r="BQ125" s="78">
        <f>AVERAGEIFS('WEEKLY DATA'!BQ$11:BQ$14576,'WEEKLY DATA'!$A$11:$A$14576,'MONTHLY DATA'!$A125,'WEEKLY DATA'!$B$11:$B$14576,'MONTHLY DATA'!$B125)</f>
        <v>408.75</v>
      </c>
      <c r="BR125" s="78">
        <f>AVERAGEIFS('WEEKLY DATA'!BR$11:BR$14576,'WEEKLY DATA'!$A$11:$A$14576,'MONTHLY DATA'!$A125,'WEEKLY DATA'!$B$11:$B$14576,'MONTHLY DATA'!$B125)</f>
        <v>403.75</v>
      </c>
      <c r="BS125" s="154">
        <f t="shared" si="73"/>
        <v>-4.1543026706231445E-2</v>
      </c>
      <c r="BT125" s="78">
        <f>AVERAGEIFS('WEEKLY DATA'!BT$11:BT$14576,'WEEKLY DATA'!$A$11:$A$14576,'MONTHLY DATA'!$A125,'WEEKLY DATA'!$B$11:$B$14576,'MONTHLY DATA'!$B125)</f>
        <v>387.5</v>
      </c>
      <c r="BU125" s="78">
        <f>AVERAGEIFS('WEEKLY DATA'!BU$11:BU$14576,'WEEKLY DATA'!$A$11:$A$14576,'MONTHLY DATA'!$A125,'WEEKLY DATA'!$B$11:$B$14576,'MONTHLY DATA'!$B125)</f>
        <v>397.5</v>
      </c>
      <c r="BV125" s="78">
        <f>AVERAGEIFS('WEEKLY DATA'!BV$11:BV$14576,'WEEKLY DATA'!$A$11:$A$14576,'MONTHLY DATA'!$A125,'WEEKLY DATA'!$B$11:$B$14576,'MONTHLY DATA'!$B125)</f>
        <v>392.5</v>
      </c>
      <c r="BW125" s="154">
        <f t="shared" si="74"/>
        <v>-3.3846153846153859E-2</v>
      </c>
      <c r="BX125" s="78">
        <f>AVERAGEIFS('WEEKLY DATA'!BX$11:BX$14576,'WEEKLY DATA'!$A$11:$A$14576,'MONTHLY DATA'!$A125,'WEEKLY DATA'!$B$11:$B$14576,'MONTHLY DATA'!$B125)</f>
        <v>471.25</v>
      </c>
      <c r="BY125" s="78">
        <f>AVERAGEIFS('WEEKLY DATA'!BY$11:BY$14576,'WEEKLY DATA'!$A$11:$A$14576,'MONTHLY DATA'!$A125,'WEEKLY DATA'!$B$11:$B$14576,'MONTHLY DATA'!$B125)</f>
        <v>481.25</v>
      </c>
      <c r="BZ125" s="78">
        <f>AVERAGEIFS('WEEKLY DATA'!BZ$11:BZ$14576,'WEEKLY DATA'!$A$11:$A$14576,'MONTHLY DATA'!$A125,'WEEKLY DATA'!$B$11:$B$14576,'MONTHLY DATA'!$B125)</f>
        <v>476.25</v>
      </c>
      <c r="CA125" s="154">
        <f t="shared" si="75"/>
        <v>-3.7878787878787845E-2</v>
      </c>
      <c r="CB125" s="78">
        <f>AVERAGEIFS('WEEKLY DATA'!CB$11:CB$14576,'WEEKLY DATA'!$A$11:$A$14576,'MONTHLY DATA'!$A125,'WEEKLY DATA'!$B$11:$B$14576,'MONTHLY DATA'!$B125)</f>
        <v>523.75</v>
      </c>
      <c r="CC125" s="78">
        <f>AVERAGEIFS('WEEKLY DATA'!CC$11:CC$14576,'WEEKLY DATA'!$A$11:$A$14576,'MONTHLY DATA'!$A125,'WEEKLY DATA'!$B$11:$B$14576,'MONTHLY DATA'!$B125)</f>
        <v>533.75</v>
      </c>
      <c r="CD125" s="78">
        <f>AVERAGEIFS('WEEKLY DATA'!CD$11:CD$14576,'WEEKLY DATA'!$A$11:$A$14576,'MONTHLY DATA'!$A125,'WEEKLY DATA'!$B$11:$B$14576,'MONTHLY DATA'!$B125)</f>
        <v>528.75</v>
      </c>
      <c r="CE125" s="154">
        <f t="shared" si="76"/>
        <v>-1.5133876600698537E-2</v>
      </c>
      <c r="CF125" s="78">
        <f>AVERAGEIFS('WEEKLY DATA'!CF$11:CF$14576,'WEEKLY DATA'!$A$11:$A$14576,'MONTHLY DATA'!$A125,'WEEKLY DATA'!$B$11:$B$14576,'MONTHLY DATA'!$B125)</f>
        <v>353.75</v>
      </c>
      <c r="CG125" s="78">
        <f>AVERAGEIFS('WEEKLY DATA'!CG$11:CG$14576,'WEEKLY DATA'!$A$11:$A$14576,'MONTHLY DATA'!$A125,'WEEKLY DATA'!$B$11:$B$14576,'MONTHLY DATA'!$B125)</f>
        <v>363.75</v>
      </c>
      <c r="CH125" s="78">
        <f>AVERAGEIFS('WEEKLY DATA'!CH$11:CH$14576,'WEEKLY DATA'!$A$11:$A$14576,'MONTHLY DATA'!$A125,'WEEKLY DATA'!$B$11:$B$14576,'MONTHLY DATA'!$B125)</f>
        <v>358.75</v>
      </c>
      <c r="CI125" s="154">
        <f t="shared" si="77"/>
        <v>-4.6511627906976716E-2</v>
      </c>
      <c r="CJ125" s="78">
        <f>AVERAGEIFS('WEEKLY DATA'!CJ$11:CJ$14576,'WEEKLY DATA'!$A$11:$A$14576,'MONTHLY DATA'!$A125,'WEEKLY DATA'!$B$11:$B$14576,'MONTHLY DATA'!$B125)</f>
        <v>347.5</v>
      </c>
      <c r="CK125" s="78">
        <f>AVERAGEIFS('WEEKLY DATA'!CK$11:CK$14576,'WEEKLY DATA'!$A$11:$A$14576,'MONTHLY DATA'!$A125,'WEEKLY DATA'!$B$11:$B$14576,'MONTHLY DATA'!$B125)</f>
        <v>367.5</v>
      </c>
      <c r="CL125" s="78">
        <f>AVERAGEIFS('WEEKLY DATA'!CL$11:CL$14576,'WEEKLY DATA'!$A$11:$A$14576,'MONTHLY DATA'!$A125,'WEEKLY DATA'!$B$11:$B$14576,'MONTHLY DATA'!$B125)</f>
        <v>357.5</v>
      </c>
      <c r="CM125" s="154">
        <f t="shared" si="78"/>
        <v>-3.5413153456998359E-2</v>
      </c>
      <c r="CN125" s="78">
        <f>AVERAGEIFS('WEEKLY DATA'!CN$11:CN$14576,'WEEKLY DATA'!$A$11:$A$14576,'MONTHLY DATA'!$A125,'WEEKLY DATA'!$B$11:$B$14576,'MONTHLY DATA'!$B125)</f>
        <v>421.25</v>
      </c>
      <c r="CO125" s="78">
        <f>AVERAGEIFS('WEEKLY DATA'!CO$11:CO$14576,'WEEKLY DATA'!$A$11:$A$14576,'MONTHLY DATA'!$A125,'WEEKLY DATA'!$B$11:$B$14576,'MONTHLY DATA'!$B125)</f>
        <v>431.25</v>
      </c>
      <c r="CP125" s="78">
        <f>AVERAGEIFS('WEEKLY DATA'!CP$11:CP$14576,'WEEKLY DATA'!$A$11:$A$14576,'MONTHLY DATA'!$A125,'WEEKLY DATA'!$B$11:$B$14576,'MONTHLY DATA'!$B125)</f>
        <v>426.25</v>
      </c>
      <c r="CQ125" s="154">
        <f t="shared" si="79"/>
        <v>-4.2134831460674205E-2</v>
      </c>
      <c r="CR125" s="78">
        <f>AVERAGEIFS('WEEKLY DATA'!CR$11:CR$14576,'WEEKLY DATA'!$A$11:$A$14576,'MONTHLY DATA'!$A125,'WEEKLY DATA'!$B$11:$B$14576,'MONTHLY DATA'!$B125)</f>
        <v>483.75</v>
      </c>
      <c r="CS125" s="78">
        <f>AVERAGEIFS('WEEKLY DATA'!CS$11:CS$14576,'WEEKLY DATA'!$A$11:$A$14576,'MONTHLY DATA'!$A125,'WEEKLY DATA'!$B$11:$B$14576,'MONTHLY DATA'!$B125)</f>
        <v>493.75</v>
      </c>
      <c r="CT125" s="78">
        <f>AVERAGEIFS('WEEKLY DATA'!CT$11:CT$14576,'WEEKLY DATA'!$A$11:$A$14576,'MONTHLY DATA'!$A125,'WEEKLY DATA'!$B$11:$B$14576,'MONTHLY DATA'!$B125)</f>
        <v>488.75</v>
      </c>
      <c r="CU125" s="154">
        <f t="shared" si="80"/>
        <v>-1.6352201257861632E-2</v>
      </c>
      <c r="CV125" s="169">
        <f>AVERAGEIFS('WEEKLY DATA'!CV$11:CV$14576,'WEEKLY DATA'!$A$11:$A$14576,'MONTHLY DATA'!$A125,'WEEKLY DATA'!$B$11:$B$14576,'MONTHLY DATA'!$B125)</f>
        <v>433.75</v>
      </c>
      <c r="CW125" s="78">
        <f>AVERAGEIFS('WEEKLY DATA'!CW$11:CW$14576,'WEEKLY DATA'!$A$11:$A$14576,'MONTHLY DATA'!$A125,'WEEKLY DATA'!$B$11:$B$14576,'MONTHLY DATA'!$B125)</f>
        <v>443.75</v>
      </c>
      <c r="CX125" s="78">
        <f>AVERAGEIFS('WEEKLY DATA'!CX$11:CX$14576,'WEEKLY DATA'!$A$11:$A$14576,'MONTHLY DATA'!$A125,'WEEKLY DATA'!$B$11:$B$14576,'MONTHLY DATA'!$B125)</f>
        <v>438.75</v>
      </c>
      <c r="CY125" s="154">
        <f t="shared" si="81"/>
        <v>-2.9045643153526979E-2</v>
      </c>
      <c r="CZ125" s="169">
        <f>AVERAGEIFS('WEEKLY DATA'!CZ$11:CZ$14576,'WEEKLY DATA'!$A$11:$A$14576,'MONTHLY DATA'!$A125,'WEEKLY DATA'!$B$11:$B$14576,'MONTHLY DATA'!$B125)</f>
        <v>393.75</v>
      </c>
      <c r="DA125" s="78">
        <f>AVERAGEIFS('WEEKLY DATA'!DA$11:DA$14576,'WEEKLY DATA'!$A$11:$A$14576,'MONTHLY DATA'!$A125,'WEEKLY DATA'!$B$11:$B$14576,'MONTHLY DATA'!$B125)</f>
        <v>403.75</v>
      </c>
      <c r="DB125" s="78">
        <f>AVERAGEIFS('WEEKLY DATA'!DB$11:DB$14576,'WEEKLY DATA'!$A$11:$A$14576,'MONTHLY DATA'!$A125,'WEEKLY DATA'!$B$11:$B$14576,'MONTHLY DATA'!$B125)</f>
        <v>398.75</v>
      </c>
      <c r="DC125" s="154">
        <f t="shared" si="82"/>
        <v>-3.3333333333333326E-2</v>
      </c>
      <c r="DD125" s="78">
        <f>AVERAGEIFS('WEEKLY DATA'!DD$11:DD$14576,'WEEKLY DATA'!$A$11:$A$14576,'MONTHLY DATA'!$A125,'WEEKLY DATA'!$B$11:$B$14576,'MONTHLY DATA'!$B125)</f>
        <v>466.25</v>
      </c>
      <c r="DE125" s="78">
        <f>AVERAGEIFS('WEEKLY DATA'!DE$11:DE$14576,'WEEKLY DATA'!$A$11:$A$14576,'MONTHLY DATA'!$A125,'WEEKLY DATA'!$B$11:$B$14576,'MONTHLY DATA'!$B125)</f>
        <v>476.25</v>
      </c>
      <c r="DF125" s="78">
        <f>AVERAGEIFS('WEEKLY DATA'!DF$11:DF$14576,'WEEKLY DATA'!$A$11:$A$14576,'MONTHLY DATA'!$A125,'WEEKLY DATA'!$B$11:$B$14576,'MONTHLY DATA'!$B125)</f>
        <v>471.25</v>
      </c>
      <c r="DG125" s="154">
        <f t="shared" si="83"/>
        <v>-3.8265306122448939E-2</v>
      </c>
      <c r="DH125" s="78">
        <f>AVERAGEIFS('WEEKLY DATA'!DH$11:DH$14576,'WEEKLY DATA'!$A$11:$A$14576,'MONTHLY DATA'!$A125,'WEEKLY DATA'!$B$11:$B$14576,'MONTHLY DATA'!$B125)</f>
        <v>503.75</v>
      </c>
      <c r="DI125" s="78">
        <f>AVERAGEIFS('WEEKLY DATA'!DI$11:DI$14576,'WEEKLY DATA'!$A$11:$A$14576,'MONTHLY DATA'!$A125,'WEEKLY DATA'!$B$11:$B$14576,'MONTHLY DATA'!$B125)</f>
        <v>513.75</v>
      </c>
      <c r="DJ125" s="78">
        <f>AVERAGEIFS('WEEKLY DATA'!DJ$11:DJ$14576,'WEEKLY DATA'!$A$11:$A$14576,'MONTHLY DATA'!$A125,'WEEKLY DATA'!$B$11:$B$14576,'MONTHLY DATA'!$B125)</f>
        <v>508.75</v>
      </c>
      <c r="DK125" s="154">
        <f t="shared" si="84"/>
        <v>-1.927710843373498E-2</v>
      </c>
      <c r="DL125" s="169">
        <f>AVERAGEIFS('WEEKLY DATA'!DL$11:DL$14576,'WEEKLY DATA'!$A$11:$A$14576,'MONTHLY DATA'!$A125,'WEEKLY DATA'!$B$11:$B$14576,'MONTHLY DATA'!$B125)</f>
        <v>378.75</v>
      </c>
      <c r="DM125" s="78">
        <f>AVERAGEIFS('WEEKLY DATA'!DM$11:DM$14576,'WEEKLY DATA'!$A$11:$A$14576,'MONTHLY DATA'!$A125,'WEEKLY DATA'!$B$11:$B$14576,'MONTHLY DATA'!$B125)</f>
        <v>388.75</v>
      </c>
      <c r="DN125" s="78">
        <f>AVERAGEIFS('WEEKLY DATA'!DN$11:DN$14576,'WEEKLY DATA'!$A$11:$A$14576,'MONTHLY DATA'!$A125,'WEEKLY DATA'!$B$11:$B$14576,'MONTHLY DATA'!$B125)</f>
        <v>383.75</v>
      </c>
      <c r="DO125" s="154">
        <f t="shared" si="85"/>
        <v>-3.4591194968553451E-2</v>
      </c>
      <c r="DP125" s="78">
        <f>AVERAGEIFS('WEEKLY DATA'!DP$11:DP$14576,'WEEKLY DATA'!$A$11:$A$14576,'MONTHLY DATA'!$A125,'WEEKLY DATA'!$B$11:$B$14576,'MONTHLY DATA'!$B125)</f>
        <v>338.75</v>
      </c>
      <c r="DQ125" s="78">
        <f>AVERAGEIFS('WEEKLY DATA'!DQ$11:DQ$14576,'WEEKLY DATA'!$A$11:$A$14576,'MONTHLY DATA'!$A125,'WEEKLY DATA'!$B$11:$B$14576,'MONTHLY DATA'!$B125)</f>
        <v>348.75</v>
      </c>
      <c r="DR125" s="78">
        <f>AVERAGEIFS('WEEKLY DATA'!DR$11:DR$14576,'WEEKLY DATA'!$A$11:$A$14576,'MONTHLY DATA'!$A125,'WEEKLY DATA'!$B$11:$B$14576,'MONTHLY DATA'!$B125)</f>
        <v>343.75</v>
      </c>
      <c r="DS125" s="154">
        <f t="shared" si="86"/>
        <v>-4.0139616055846372E-2</v>
      </c>
      <c r="DT125" s="78">
        <f>AVERAGEIFS('WEEKLY DATA'!DT$11:DT$14576,'WEEKLY DATA'!$A$11:$A$14576,'MONTHLY DATA'!$A125,'WEEKLY DATA'!$B$11:$B$14576,'MONTHLY DATA'!$B125)</f>
        <v>476.25</v>
      </c>
      <c r="DU125" s="78">
        <f>AVERAGEIFS('WEEKLY DATA'!DU$11:DU$14576,'WEEKLY DATA'!$A$11:$A$14576,'MONTHLY DATA'!$A125,'WEEKLY DATA'!$B$11:$B$14576,'MONTHLY DATA'!$B125)</f>
        <v>486.25</v>
      </c>
      <c r="DV125" s="78">
        <f>AVERAGEIFS('WEEKLY DATA'!DV$11:DV$14576,'WEEKLY DATA'!$A$11:$A$14576,'MONTHLY DATA'!$A125,'WEEKLY DATA'!$B$11:$B$14576,'MONTHLY DATA'!$B125)</f>
        <v>481.25</v>
      </c>
      <c r="DW125" s="154">
        <f t="shared" si="87"/>
        <v>-3.7499999999999978E-2</v>
      </c>
      <c r="DX125" s="78">
        <f>AVERAGEIFS('WEEKLY DATA'!DX$11:DX$14576,'WEEKLY DATA'!$A$11:$A$14576,'MONTHLY DATA'!$A125,'WEEKLY DATA'!$B$11:$B$14576,'MONTHLY DATA'!$B125)</f>
        <v>498.75</v>
      </c>
      <c r="DY125" s="78">
        <f>AVERAGEIFS('WEEKLY DATA'!DY$11:DY$14576,'WEEKLY DATA'!$A$11:$A$14576,'MONTHLY DATA'!$A125,'WEEKLY DATA'!$B$11:$B$14576,'MONTHLY DATA'!$B125)</f>
        <v>508.75</v>
      </c>
      <c r="DZ125" s="78">
        <f>AVERAGEIFS('WEEKLY DATA'!DZ$11:DZ$14576,'WEEKLY DATA'!$A$11:$A$14576,'MONTHLY DATA'!$A125,'WEEKLY DATA'!$B$11:$B$14576,'MONTHLY DATA'!$B125)</f>
        <v>503.75</v>
      </c>
      <c r="EA125" s="154">
        <f t="shared" si="88"/>
        <v>-2.3030303030303068E-2</v>
      </c>
      <c r="EB125" s="78">
        <f>AVERAGEIFS('WEEKLY DATA'!EB$11:EB$14576,'WEEKLY DATA'!$A$11:$A$14576,'MONTHLY DATA'!$A125,'WEEKLY DATA'!$B$11:$B$14576,'MONTHLY DATA'!$B125)</f>
        <v>310</v>
      </c>
      <c r="EC125" s="78">
        <f>AVERAGEIFS('WEEKLY DATA'!EC$11:EC$14576,'WEEKLY DATA'!$A$11:$A$14576,'MONTHLY DATA'!$A125,'WEEKLY DATA'!$B$11:$B$14576,'MONTHLY DATA'!$B125)</f>
        <v>320</v>
      </c>
      <c r="ED125" s="78">
        <f>AVERAGEIFS('WEEKLY DATA'!ED$11:ED$14576,'WEEKLY DATA'!$A$11:$A$14576,'MONTHLY DATA'!$A125,'WEEKLY DATA'!$B$11:$B$14576,'MONTHLY DATA'!$B125)</f>
        <v>315</v>
      </c>
      <c r="EE125" s="154">
        <f t="shared" si="89"/>
        <v>-4.5454545454545414E-2</v>
      </c>
      <c r="EF125" s="169">
        <f>AVERAGEIFS('WEEKLY DATA'!EF$11:EF$14576,'WEEKLY DATA'!$A$11:$A$14576,'MONTHLY DATA'!$A125,'WEEKLY DATA'!$B$11:$B$14576,'MONTHLY DATA'!$B125)</f>
        <v>312.5</v>
      </c>
      <c r="EG125" s="78">
        <f>AVERAGEIFS('WEEKLY DATA'!EG$11:EG$14576,'WEEKLY DATA'!$A$11:$A$14576,'MONTHLY DATA'!$A125,'WEEKLY DATA'!$B$11:$B$14576,'MONTHLY DATA'!$B125)</f>
        <v>322.5</v>
      </c>
      <c r="EH125" s="78">
        <f>AVERAGEIFS('WEEKLY DATA'!EH$11:EH$14576,'WEEKLY DATA'!$A$11:$A$14576,'MONTHLY DATA'!$A125,'WEEKLY DATA'!$B$11:$B$14576,'MONTHLY DATA'!$B125)</f>
        <v>317.5</v>
      </c>
      <c r="EI125" s="154">
        <f t="shared" si="90"/>
        <v>-1.1673151750972721E-2</v>
      </c>
      <c r="EJ125" s="78">
        <f>AVERAGEIFS('WEEKLY DATA'!EJ$11:EJ$14576,'WEEKLY DATA'!$A$11:$A$14576,'MONTHLY DATA'!$A125,'WEEKLY DATA'!$B$11:$B$14576,'MONTHLY DATA'!$B125)</f>
        <v>486.25</v>
      </c>
      <c r="EK125" s="78">
        <f>AVERAGEIFS('WEEKLY DATA'!EK$11:EK$14576,'WEEKLY DATA'!$A$11:$A$14576,'MONTHLY DATA'!$A125,'WEEKLY DATA'!$B$11:$B$14576,'MONTHLY DATA'!$B125)</f>
        <v>496.25</v>
      </c>
      <c r="EL125" s="78">
        <f>AVERAGEIFS('WEEKLY DATA'!EL$11:EL$14576,'WEEKLY DATA'!$A$11:$A$14576,'MONTHLY DATA'!$A125,'WEEKLY DATA'!$B$11:$B$14576,'MONTHLY DATA'!$B125)</f>
        <v>491.25</v>
      </c>
      <c r="EM125" s="154">
        <f t="shared" si="91"/>
        <v>-3.6764705882352922E-2</v>
      </c>
      <c r="EN125" s="78">
        <f>AVERAGEIFS('WEEKLY DATA'!EN$11:EN$14576,'WEEKLY DATA'!$A$11:$A$14576,'MONTHLY DATA'!$A125,'WEEKLY DATA'!$B$11:$B$14576,'MONTHLY DATA'!$B125)</f>
        <v>378.75</v>
      </c>
      <c r="EO125" s="78">
        <f>AVERAGEIFS('WEEKLY DATA'!EO$11:EO$14576,'WEEKLY DATA'!$A$11:$A$14576,'MONTHLY DATA'!$A125,'WEEKLY DATA'!$B$11:$B$14576,'MONTHLY DATA'!$B125)</f>
        <v>388.75</v>
      </c>
      <c r="EP125" s="78">
        <f>AVERAGEIFS('WEEKLY DATA'!EP$11:EP$14576,'WEEKLY DATA'!$A$11:$A$14576,'MONTHLY DATA'!$A125,'WEEKLY DATA'!$B$11:$B$14576,'MONTHLY DATA'!$B125)</f>
        <v>383.75</v>
      </c>
      <c r="EQ125" s="154">
        <f t="shared" si="92"/>
        <v>-3.4591194968553451E-2</v>
      </c>
      <c r="ER125" s="78">
        <f>AVERAGEIFS('WEEKLY DATA'!ER$11:ER$14576,'WEEKLY DATA'!$A$11:$A$14576,'MONTHLY DATA'!$A125,'WEEKLY DATA'!$B$11:$B$14576,'MONTHLY DATA'!$B125)</f>
        <v>285</v>
      </c>
      <c r="ES125" s="78">
        <f>AVERAGEIFS('WEEKLY DATA'!ES$11:ES$14576,'WEEKLY DATA'!$A$11:$A$14576,'MONTHLY DATA'!$A125,'WEEKLY DATA'!$B$11:$B$14576,'MONTHLY DATA'!$B125)</f>
        <v>295</v>
      </c>
      <c r="ET125" s="78">
        <f>AVERAGEIFS('WEEKLY DATA'!ET$11:ET$14576,'WEEKLY DATA'!$A$11:$A$14576,'MONTHLY DATA'!$A125,'WEEKLY DATA'!$B$11:$B$14576,'MONTHLY DATA'!$B125)</f>
        <v>290</v>
      </c>
      <c r="EU125" s="154">
        <f t="shared" si="93"/>
        <v>-4.9180327868852514E-2</v>
      </c>
      <c r="EV125" s="78">
        <f>AVERAGEIFS('WEEKLY DATA'!EV$11:EV$14576,'WEEKLY DATA'!$A$11:$A$14576,'MONTHLY DATA'!$A125,'WEEKLY DATA'!$B$11:$B$14576,'MONTHLY DATA'!$B125)</f>
        <v>277.5</v>
      </c>
      <c r="EW125" s="78">
        <f>AVERAGEIFS('WEEKLY DATA'!EW$11:EW$14576,'WEEKLY DATA'!$A$11:$A$14576,'MONTHLY DATA'!$A125,'WEEKLY DATA'!$B$11:$B$14576,'MONTHLY DATA'!$B125)</f>
        <v>287.5</v>
      </c>
      <c r="EX125" s="78">
        <f>AVERAGEIFS('WEEKLY DATA'!EX$11:EX$14576,'WEEKLY DATA'!$A$11:$A$14576,'MONTHLY DATA'!$A125,'WEEKLY DATA'!$B$11:$B$14576,'MONTHLY DATA'!$B125)</f>
        <v>282.5</v>
      </c>
      <c r="EY125" s="154">
        <f t="shared" si="94"/>
        <v>-1.3100436681222738E-2</v>
      </c>
      <c r="EZ125" s="78">
        <f>AVERAGEIFS('WEEKLY DATA'!EZ$11:EZ$14576,'WEEKLY DATA'!$A$11:$A$14576,'MONTHLY DATA'!$A125,'WEEKLY DATA'!$B$11:$B$14576,'MONTHLY DATA'!$B125)</f>
        <v>471.25</v>
      </c>
      <c r="FA125" s="78">
        <f>AVERAGEIFS('WEEKLY DATA'!FA$11:FA$14576,'WEEKLY DATA'!$A$11:$A$14576,'MONTHLY DATA'!$A125,'WEEKLY DATA'!$B$11:$B$14576,'MONTHLY DATA'!$B125)</f>
        <v>481.25</v>
      </c>
      <c r="FB125" s="78">
        <f>AVERAGEIFS('WEEKLY DATA'!FB$11:FB$14576,'WEEKLY DATA'!$A$11:$A$14576,'MONTHLY DATA'!$A125,'WEEKLY DATA'!$B$11:$B$14576,'MONTHLY DATA'!$B125)</f>
        <v>476.25</v>
      </c>
      <c r="FC125" s="154">
        <f t="shared" si="95"/>
        <v>-3.7878787878787845E-2</v>
      </c>
      <c r="FD125" s="78">
        <f>AVERAGEIFS('WEEKLY DATA'!FD$11:FD$14576,'WEEKLY DATA'!$A$11:$A$14576,'MONTHLY DATA'!$A125,'WEEKLY DATA'!$B$11:$B$14576,'MONTHLY DATA'!$B125)</f>
        <v>443.75</v>
      </c>
      <c r="FE125" s="78">
        <f>AVERAGEIFS('WEEKLY DATA'!FE$11:FE$14576,'WEEKLY DATA'!$A$11:$A$14576,'MONTHLY DATA'!$A125,'WEEKLY DATA'!$B$11:$B$14576,'MONTHLY DATA'!$B125)</f>
        <v>453.75</v>
      </c>
      <c r="FF125" s="78">
        <f>AVERAGEIFS('WEEKLY DATA'!FF$11:FF$14576,'WEEKLY DATA'!$A$11:$A$14576,'MONTHLY DATA'!$A125,'WEEKLY DATA'!$B$11:$B$14576,'MONTHLY DATA'!$B125)</f>
        <v>448.75</v>
      </c>
      <c r="FG125" s="154">
        <f t="shared" si="96"/>
        <v>-2.1798365122615793E-2</v>
      </c>
      <c r="FH125" s="78">
        <f>AVERAGEIFS('WEEKLY DATA'!FH$11:FH$14576,'WEEKLY DATA'!$A$11:$A$14576,'MONTHLY DATA'!$A125,'WEEKLY DATA'!$B$11:$B$14576,'MONTHLY DATA'!$B125)</f>
        <v>266.25</v>
      </c>
      <c r="FI125" s="78">
        <f>AVERAGEIFS('WEEKLY DATA'!FI$11:FI$14576,'WEEKLY DATA'!$A$11:$A$14576,'MONTHLY DATA'!$A125,'WEEKLY DATA'!$B$11:$B$14576,'MONTHLY DATA'!$B125)</f>
        <v>276.25</v>
      </c>
      <c r="FJ125" s="78">
        <f>AVERAGEIFS('WEEKLY DATA'!FJ$11:FJ$14576,'WEEKLY DATA'!$A$11:$A$14576,'MONTHLY DATA'!$A125,'WEEKLY DATA'!$B$11:$B$14576,'MONTHLY DATA'!$B125)</f>
        <v>271.25</v>
      </c>
      <c r="FK125" s="154">
        <f t="shared" si="97"/>
        <v>-6.4655172413793149E-2</v>
      </c>
      <c r="FL125" s="169">
        <f>AVERAGEIFS('WEEKLY DATA'!FL$11:FL$14576,'WEEKLY DATA'!$A$11:$A$14576,'MONTHLY DATA'!$A125,'WEEKLY DATA'!$B$11:$B$14576,'MONTHLY DATA'!$B125)</f>
        <v>283.75</v>
      </c>
      <c r="FM125" s="78">
        <f>AVERAGEIFS('WEEKLY DATA'!FM$11:FM$14576,'WEEKLY DATA'!$A$11:$A$14576,'MONTHLY DATA'!$A125,'WEEKLY DATA'!$B$11:$B$14576,'MONTHLY DATA'!$B125)</f>
        <v>293.75</v>
      </c>
      <c r="FN125" s="78">
        <f>AVERAGEIFS('WEEKLY DATA'!FN$11:FN$14576,'WEEKLY DATA'!$A$11:$A$14576,'MONTHLY DATA'!$A125,'WEEKLY DATA'!$B$11:$B$14576,'MONTHLY DATA'!$B125)</f>
        <v>288.75</v>
      </c>
      <c r="FO125" s="154">
        <f t="shared" si="98"/>
        <v>-4.9382716049382713E-2</v>
      </c>
      <c r="FP125" s="78">
        <f>AVERAGEIFS('WEEKLY DATA'!FP$11:FP$14576,'WEEKLY DATA'!$A$11:$A$14576,'MONTHLY DATA'!$A125,'WEEKLY DATA'!$B$11:$B$14576,'MONTHLY DATA'!$B125)</f>
        <v>360</v>
      </c>
      <c r="FQ125" s="78">
        <f>AVERAGEIFS('WEEKLY DATA'!FQ$11:FQ$14576,'WEEKLY DATA'!$A$11:$A$14576,'MONTHLY DATA'!$A125,'WEEKLY DATA'!$B$11:$B$14576,'MONTHLY DATA'!$B125)</f>
        <v>370</v>
      </c>
      <c r="FR125" s="78">
        <f>AVERAGEIFS('WEEKLY DATA'!FR$11:FR$14576,'WEEKLY DATA'!$A$11:$A$14576,'MONTHLY DATA'!$A125,'WEEKLY DATA'!$B$11:$B$14576,'MONTHLY DATA'!$B125)</f>
        <v>365</v>
      </c>
      <c r="FS125" s="154">
        <f t="shared" si="99"/>
        <v>-2.9900332225913595E-2</v>
      </c>
      <c r="FT125" s="78">
        <f>AVERAGEIFS('WEEKLY DATA'!FT$11:FT$14576,'WEEKLY DATA'!$A$11:$A$14576,'MONTHLY DATA'!$A125,'WEEKLY DATA'!$B$11:$B$14576,'MONTHLY DATA'!$B125)</f>
        <v>300</v>
      </c>
      <c r="FU125" s="78">
        <f>AVERAGEIFS('WEEKLY DATA'!FU$11:FU$14576,'WEEKLY DATA'!$A$11:$A$14576,'MONTHLY DATA'!$A125,'WEEKLY DATA'!$B$11:$B$14576,'MONTHLY DATA'!$B125)</f>
        <v>310</v>
      </c>
      <c r="FV125" s="78">
        <f>AVERAGEIFS('WEEKLY DATA'!FV$11:FV$14576,'WEEKLY DATA'!$A$11:$A$14576,'MONTHLY DATA'!$A125,'WEEKLY DATA'!$B$11:$B$14576,'MONTHLY DATA'!$B125)</f>
        <v>305</v>
      </c>
      <c r="FW125" s="154">
        <f t="shared" si="100"/>
        <v>-1.4141414141414121E-2</v>
      </c>
      <c r="FX125" s="78">
        <f>AVERAGEIFS('WEEKLY DATA'!FX$11:FX$14576,'WEEKLY DATA'!$A$11:$A$14576,'MONTHLY DATA'!$A125,'WEEKLY DATA'!$B$11:$B$14576,'MONTHLY DATA'!$B125)</f>
        <v>395</v>
      </c>
      <c r="FY125" s="78">
        <f>AVERAGEIFS('WEEKLY DATA'!FY$11:FY$14576,'WEEKLY DATA'!$A$11:$A$14576,'MONTHLY DATA'!$A125,'WEEKLY DATA'!$B$11:$B$14576,'MONTHLY DATA'!$B125)</f>
        <v>405</v>
      </c>
      <c r="FZ125" s="78">
        <f>AVERAGEIFS('WEEKLY DATA'!FZ$11:FZ$14576,'WEEKLY DATA'!$A$11:$A$14576,'MONTHLY DATA'!$A125,'WEEKLY DATA'!$B$11:$B$14576,'MONTHLY DATA'!$B125)</f>
        <v>400</v>
      </c>
      <c r="GA125" s="154">
        <f t="shared" si="101"/>
        <v>-9.2879256965944235E-3</v>
      </c>
      <c r="GB125" s="78">
        <f>AVERAGEIFS('WEEKLY DATA'!GB$11:GB$14576,'WEEKLY DATA'!$A$11:$A$14576,'MONTHLY DATA'!$A125,'WEEKLY DATA'!$B$11:$B$14576,'MONTHLY DATA'!$B125)</f>
        <v>448.75</v>
      </c>
      <c r="GC125" s="78">
        <f>AVERAGEIFS('WEEKLY DATA'!GC$11:GC$14576,'WEEKLY DATA'!$A$11:$A$14576,'MONTHLY DATA'!$A125,'WEEKLY DATA'!$B$11:$B$14576,'MONTHLY DATA'!$B125)</f>
        <v>458.75</v>
      </c>
      <c r="GD125" s="78">
        <f>AVERAGEIFS('WEEKLY DATA'!GD$11:GD$14576,'WEEKLY DATA'!$A$11:$A$14576,'MONTHLY DATA'!$A125,'WEEKLY DATA'!$B$11:$B$14576,'MONTHLY DATA'!$B125)</f>
        <v>453.75</v>
      </c>
      <c r="GE125" s="154">
        <f t="shared" si="102"/>
        <v>-2.8112449799196804E-2</v>
      </c>
      <c r="GF125" s="169">
        <f>AVERAGEIFS('WEEKLY DATA'!GF$11:GF$14576,'WEEKLY DATA'!$A$11:$A$14576,'MONTHLY DATA'!$A125,'WEEKLY DATA'!$B$11:$B$14576,'MONTHLY DATA'!$B125)</f>
        <v>418.75</v>
      </c>
      <c r="GG125" s="78">
        <f>AVERAGEIFS('WEEKLY DATA'!GG$11:GG$14576,'WEEKLY DATA'!$A$11:$A$14576,'MONTHLY DATA'!$A125,'WEEKLY DATA'!$B$11:$B$14576,'MONTHLY DATA'!$B125)</f>
        <v>428.75</v>
      </c>
      <c r="GH125" s="78">
        <f>AVERAGEIFS('WEEKLY DATA'!GH$11:GH$14576,'WEEKLY DATA'!$A$11:$A$14576,'MONTHLY DATA'!$A125,'WEEKLY DATA'!$B$11:$B$14576,'MONTHLY DATA'!$B125)</f>
        <v>423.75</v>
      </c>
      <c r="GI125" s="154">
        <f t="shared" si="103"/>
        <v>-3.1428571428571472E-2</v>
      </c>
      <c r="GJ125" s="78">
        <f>AVERAGEIFS('WEEKLY DATA'!GJ$11:GJ$14576,'WEEKLY DATA'!$A$11:$A$14576,'MONTHLY DATA'!$A125,'WEEKLY DATA'!$B$11:$B$14576,'MONTHLY DATA'!$B125)</f>
        <v>556.25</v>
      </c>
      <c r="GK125" s="78">
        <f>AVERAGEIFS('WEEKLY DATA'!GK$11:GK$14576,'WEEKLY DATA'!$A$11:$A$14576,'MONTHLY DATA'!$A125,'WEEKLY DATA'!$B$11:$B$14576,'MONTHLY DATA'!$B125)</f>
        <v>566.25</v>
      </c>
      <c r="GL125" s="78">
        <f>AVERAGEIFS('WEEKLY DATA'!GL$11:GL$14576,'WEEKLY DATA'!$A$11:$A$14576,'MONTHLY DATA'!$A125,'WEEKLY DATA'!$B$11:$B$14576,'MONTHLY DATA'!$B125)</f>
        <v>561.25</v>
      </c>
      <c r="GM125" s="154">
        <f t="shared" si="104"/>
        <v>-3.2327586206896575E-2</v>
      </c>
      <c r="GN125" s="78">
        <f>AVERAGEIFS('WEEKLY DATA'!GN$11:GN$14576,'WEEKLY DATA'!$A$11:$A$14576,'MONTHLY DATA'!$A125,'WEEKLY DATA'!$B$11:$B$14576,'MONTHLY DATA'!$B125)</f>
        <v>538.75</v>
      </c>
      <c r="GO125" s="78">
        <f>AVERAGEIFS('WEEKLY DATA'!GO$11:GO$14576,'WEEKLY DATA'!$A$11:$A$14576,'MONTHLY DATA'!$A125,'WEEKLY DATA'!$B$11:$B$14576,'MONTHLY DATA'!$B125)</f>
        <v>548.75</v>
      </c>
      <c r="GP125" s="78">
        <f>AVERAGEIFS('WEEKLY DATA'!GP$11:GP$14576,'WEEKLY DATA'!$A$11:$A$14576,'MONTHLY DATA'!$A125,'WEEKLY DATA'!$B$11:$B$14576,'MONTHLY DATA'!$B125)</f>
        <v>543.75</v>
      </c>
      <c r="GQ125" s="154">
        <f t="shared" si="105"/>
        <v>-1.8058690744920947E-2</v>
      </c>
      <c r="GR125" s="78"/>
    </row>
    <row r="126" spans="1:200" ht="15.75" x14ac:dyDescent="0.25">
      <c r="A126">
        <f t="shared" si="55"/>
        <v>8</v>
      </c>
      <c r="B126">
        <f t="shared" si="56"/>
        <v>2019</v>
      </c>
      <c r="C126" s="86">
        <v>43678</v>
      </c>
      <c r="D126" s="78">
        <f>AVERAGEIFS('WEEKLY DATA'!D$11:D$14576,'WEEKLY DATA'!$A$11:$A$14576,'MONTHLY DATA'!$A126,'WEEKLY DATA'!$B$11:$B$14576,'MONTHLY DATA'!$B126)</f>
        <v>393</v>
      </c>
      <c r="E126" s="78">
        <f>AVERAGEIFS('WEEKLY DATA'!E$11:E$14576,'WEEKLY DATA'!$A$11:$A$14576,'MONTHLY DATA'!$A126,'WEEKLY DATA'!$B$11:$B$14576,'MONTHLY DATA'!$B126)</f>
        <v>403</v>
      </c>
      <c r="F126" s="78">
        <f>AVERAGEIFS('WEEKLY DATA'!F$11:F$14576,'WEEKLY DATA'!$A$11:$A$14576,'MONTHLY DATA'!$A126,'WEEKLY DATA'!$B$11:$B$14576,'MONTHLY DATA'!$B126)</f>
        <v>398</v>
      </c>
      <c r="G126" s="154">
        <f t="shared" si="57"/>
        <v>1.4012738853503182E-2</v>
      </c>
      <c r="H126" s="169">
        <f>AVERAGEIFS('WEEKLY DATA'!H$11:H$14576,'WEEKLY DATA'!$A$11:$A$14576,'MONTHLY DATA'!$A126,'WEEKLY DATA'!$B$11:$B$14576,'MONTHLY DATA'!$B126)</f>
        <v>528</v>
      </c>
      <c r="I126" s="78">
        <f>AVERAGEIFS('WEEKLY DATA'!I$11:I$14576,'WEEKLY DATA'!$A$11:$A$14576,'MONTHLY DATA'!$A126,'WEEKLY DATA'!$B$11:$B$14576,'MONTHLY DATA'!$B126)</f>
        <v>538</v>
      </c>
      <c r="J126" s="78">
        <f>AVERAGEIFS('WEEKLY DATA'!J$11:J$14576,'WEEKLY DATA'!$A$11:$A$14576,'MONTHLY DATA'!$A126,'WEEKLY DATA'!$B$11:$B$14576,'MONTHLY DATA'!$B126)</f>
        <v>533</v>
      </c>
      <c r="K126" s="154">
        <f t="shared" si="58"/>
        <v>1.0426540284360186E-2</v>
      </c>
      <c r="L126" s="169">
        <f>AVERAGEIFS('WEEKLY DATA'!L$11:L$14576,'WEEKLY DATA'!$A$11:$A$14576,'MONTHLY DATA'!$A126,'WEEKLY DATA'!$B$11:$B$14576,'MONTHLY DATA'!$B126)</f>
        <v>545</v>
      </c>
      <c r="M126" s="78">
        <f>AVERAGEIFS('WEEKLY DATA'!M$11:M$14576,'WEEKLY DATA'!$A$11:$A$14576,'MONTHLY DATA'!$A126,'WEEKLY DATA'!$B$11:$B$14576,'MONTHLY DATA'!$B126)</f>
        <v>555</v>
      </c>
      <c r="N126" s="78">
        <f>AVERAGEIFS('WEEKLY DATA'!N$11:N$14576,'WEEKLY DATA'!$A$11:$A$14576,'MONTHLY DATA'!$A126,'WEEKLY DATA'!$B$11:$B$14576,'MONTHLY DATA'!$B126)</f>
        <v>550</v>
      </c>
      <c r="O126" s="154">
        <f t="shared" si="59"/>
        <v>0</v>
      </c>
      <c r="P126" s="169">
        <f>AVERAGEIFS('WEEKLY DATA'!P$11:P$14576,'WEEKLY DATA'!$A$11:$A$14576,'MONTHLY DATA'!$A126,'WEEKLY DATA'!$B$11:$B$14576,'MONTHLY DATA'!$B126)</f>
        <v>372</v>
      </c>
      <c r="Q126" s="78">
        <f>AVERAGEIFS('WEEKLY DATA'!Q$11:Q$14576,'WEEKLY DATA'!$A$11:$A$14576,'MONTHLY DATA'!$A126,'WEEKLY DATA'!$B$11:$B$14576,'MONTHLY DATA'!$B126)</f>
        <v>382</v>
      </c>
      <c r="R126" s="78">
        <f>AVERAGEIFS('WEEKLY DATA'!R$11:R$14576,'WEEKLY DATA'!$A$11:$A$14576,'MONTHLY DATA'!$A126,'WEEKLY DATA'!$B$11:$B$14576,'MONTHLY DATA'!$B126)</f>
        <v>377</v>
      </c>
      <c r="S126" s="154">
        <f t="shared" si="60"/>
        <v>5.0871080139372804E-2</v>
      </c>
      <c r="T126" s="169">
        <f>AVERAGEIFS('WEEKLY DATA'!T$11:T$14576,'WEEKLY DATA'!$A$11:$A$14576,'MONTHLY DATA'!$A126,'WEEKLY DATA'!$B$11:$B$14576,'MONTHLY DATA'!$B126)</f>
        <v>373</v>
      </c>
      <c r="U126" s="78">
        <f>AVERAGEIFS('WEEKLY DATA'!U$11:U$14576,'WEEKLY DATA'!$A$11:$A$14576,'MONTHLY DATA'!$A126,'WEEKLY DATA'!$B$11:$B$14576,'MONTHLY DATA'!$B126)</f>
        <v>383</v>
      </c>
      <c r="V126" s="78">
        <f>AVERAGEIFS('WEEKLY DATA'!V$11:V$14576,'WEEKLY DATA'!$A$11:$A$14576,'MONTHLY DATA'!$A126,'WEEKLY DATA'!$B$11:$B$14576,'MONTHLY DATA'!$B126)</f>
        <v>378</v>
      </c>
      <c r="W126" s="154">
        <f t="shared" si="61"/>
        <v>1.4765100671140896E-2</v>
      </c>
      <c r="X126" s="169">
        <f>AVERAGEIFS('WEEKLY DATA'!X$11:X$14576,'WEEKLY DATA'!$A$11:$A$14576,'MONTHLY DATA'!$A126,'WEEKLY DATA'!$B$11:$B$14576,'MONTHLY DATA'!$B126)</f>
        <v>373</v>
      </c>
      <c r="Y126" s="78">
        <f>AVERAGEIFS('WEEKLY DATA'!Y$11:Y$14576,'WEEKLY DATA'!$A$11:$A$14576,'MONTHLY DATA'!$A126,'WEEKLY DATA'!$B$11:$B$14576,'MONTHLY DATA'!$B126)</f>
        <v>383</v>
      </c>
      <c r="Z126" s="78">
        <f>AVERAGEIFS('WEEKLY DATA'!Z$11:Z$14576,'WEEKLY DATA'!$A$11:$A$14576,'MONTHLY DATA'!$A126,'WEEKLY DATA'!$B$11:$B$14576,'MONTHLY DATA'!$B126)</f>
        <v>378</v>
      </c>
      <c r="AA126" s="154">
        <f t="shared" si="62"/>
        <v>1.4765100671140896E-2</v>
      </c>
      <c r="AB126" s="169">
        <f>AVERAGEIFS('WEEKLY DATA'!AB$11:AB$14576,'WEEKLY DATA'!$A$11:$A$14576,'MONTHLY DATA'!$A126,'WEEKLY DATA'!$B$11:$B$14576,'MONTHLY DATA'!$B126)</f>
        <v>540</v>
      </c>
      <c r="AC126" s="78">
        <f>AVERAGEIFS('WEEKLY DATA'!AC$11:AC$14576,'WEEKLY DATA'!$A$11:$A$14576,'MONTHLY DATA'!$A126,'WEEKLY DATA'!$B$11:$B$14576,'MONTHLY DATA'!$B126)</f>
        <v>550</v>
      </c>
      <c r="AD126" s="78">
        <f>AVERAGEIFS('WEEKLY DATA'!AD$11:AD$14576,'WEEKLY DATA'!$A$11:$A$14576,'MONTHLY DATA'!$A126,'WEEKLY DATA'!$B$11:$B$14576,'MONTHLY DATA'!$B126)</f>
        <v>545</v>
      </c>
      <c r="AE126" s="154">
        <f t="shared" si="63"/>
        <v>0</v>
      </c>
      <c r="AF126" s="169">
        <f>AVERAGEIFS('WEEKLY DATA'!AF$11:AF$14576,'WEEKLY DATA'!$A$11:$A$14576,'MONTHLY DATA'!$A126,'WEEKLY DATA'!$B$11:$B$14576,'MONTHLY DATA'!$B126)</f>
        <v>357</v>
      </c>
      <c r="AG126" s="78">
        <f>AVERAGEIFS('WEEKLY DATA'!AG$11:AG$14576,'WEEKLY DATA'!$A$11:$A$14576,'MONTHLY DATA'!$A126,'WEEKLY DATA'!$B$11:$B$14576,'MONTHLY DATA'!$B126)</f>
        <v>367</v>
      </c>
      <c r="AH126" s="78">
        <f>AVERAGEIFS('WEEKLY DATA'!AH$11:AH$14576,'WEEKLY DATA'!$A$11:$A$14576,'MONTHLY DATA'!$A126,'WEEKLY DATA'!$B$11:$B$14576,'MONTHLY DATA'!$B126)</f>
        <v>362</v>
      </c>
      <c r="AI126" s="154">
        <f t="shared" si="64"/>
        <v>5.3090909090909078E-2</v>
      </c>
      <c r="AJ126" s="169">
        <f>AVERAGEIFS('WEEKLY DATA'!AJ$11:AJ$14576,'WEEKLY DATA'!$A$11:$A$14576,'MONTHLY DATA'!$A126,'WEEKLY DATA'!$B$11:$B$14576,'MONTHLY DATA'!$B126)</f>
        <v>396</v>
      </c>
      <c r="AK126" s="78">
        <f>AVERAGEIFS('WEEKLY DATA'!AK$11:AK$14576,'WEEKLY DATA'!$A$11:$A$14576,'MONTHLY DATA'!$A126,'WEEKLY DATA'!$B$11:$B$14576,'MONTHLY DATA'!$B126)</f>
        <v>406</v>
      </c>
      <c r="AL126" s="78">
        <f>AVERAGEIFS('WEEKLY DATA'!AL$11:AL$14576,'WEEKLY DATA'!$A$11:$A$14576,'MONTHLY DATA'!$A126,'WEEKLY DATA'!$B$11:$B$14576,'MONTHLY DATA'!$B126)</f>
        <v>401</v>
      </c>
      <c r="AM126" s="154">
        <f t="shared" si="65"/>
        <v>2.1656050955414008E-2</v>
      </c>
      <c r="AN126" s="169">
        <f>AVERAGEIFS('WEEKLY DATA'!AN$11:AN$14576,'WEEKLY DATA'!$A$11:$A$14576,'MONTHLY DATA'!$A126,'WEEKLY DATA'!$B$11:$B$14576,'MONTHLY DATA'!$B126)</f>
        <v>395</v>
      </c>
      <c r="AO126" s="78">
        <f>AVERAGEIFS('WEEKLY DATA'!AO$11:AO$14576,'WEEKLY DATA'!$A$11:$A$14576,'MONTHLY DATA'!$A126,'WEEKLY DATA'!$B$11:$B$14576,'MONTHLY DATA'!$B126)</f>
        <v>405</v>
      </c>
      <c r="AP126" s="78">
        <f>AVERAGEIFS('WEEKLY DATA'!AP$11:AP$14576,'WEEKLY DATA'!$A$11:$A$14576,'MONTHLY DATA'!$A126,'WEEKLY DATA'!$B$11:$B$14576,'MONTHLY DATA'!$B126)</f>
        <v>400</v>
      </c>
      <c r="AQ126" s="154">
        <f t="shared" si="66"/>
        <v>9.4637223974762819E-3</v>
      </c>
      <c r="AR126" s="169">
        <f>AVERAGEIFS('WEEKLY DATA'!AR$11:AR$14576,'WEEKLY DATA'!$A$11:$A$14576,'MONTHLY DATA'!$A126,'WEEKLY DATA'!$B$11:$B$14576,'MONTHLY DATA'!$B126)</f>
        <v>550</v>
      </c>
      <c r="AS126" s="78">
        <f>AVERAGEIFS('WEEKLY DATA'!AS$11:AS$14576,'WEEKLY DATA'!$A$11:$A$14576,'MONTHLY DATA'!$A126,'WEEKLY DATA'!$B$11:$B$14576,'MONTHLY DATA'!$B126)</f>
        <v>560</v>
      </c>
      <c r="AT126" s="78">
        <f>AVERAGEIFS('WEEKLY DATA'!AT$11:AT$14576,'WEEKLY DATA'!$A$11:$A$14576,'MONTHLY DATA'!$A126,'WEEKLY DATA'!$B$11:$B$14576,'MONTHLY DATA'!$B126)</f>
        <v>555</v>
      </c>
      <c r="AU126" s="154">
        <f t="shared" si="67"/>
        <v>0</v>
      </c>
      <c r="AV126" s="169">
        <f>AVERAGEIFS('WEEKLY DATA'!AV$11:AV$14576,'WEEKLY DATA'!$A$11:$A$14576,'MONTHLY DATA'!$A126,'WEEKLY DATA'!$B$11:$B$14576,'MONTHLY DATA'!$B126)</f>
        <v>367</v>
      </c>
      <c r="AW126" s="78">
        <f>AVERAGEIFS('WEEKLY DATA'!AW$11:AW$14576,'WEEKLY DATA'!$A$11:$A$14576,'MONTHLY DATA'!$A126,'WEEKLY DATA'!$B$11:$B$14576,'MONTHLY DATA'!$B126)</f>
        <v>377</v>
      </c>
      <c r="AX126" s="78">
        <f>AVERAGEIFS('WEEKLY DATA'!AX$11:AX$14576,'WEEKLY DATA'!$A$11:$A$14576,'MONTHLY DATA'!$A126,'WEEKLY DATA'!$B$11:$B$14576,'MONTHLY DATA'!$B126)</f>
        <v>372</v>
      </c>
      <c r="AY126" s="154">
        <f t="shared" si="68"/>
        <v>5.1590106007067149E-2</v>
      </c>
      <c r="AZ126" s="169">
        <f>AVERAGEIFS('WEEKLY DATA'!AZ$11:AZ$14576,'WEEKLY DATA'!$A$11:$A$14576,'MONTHLY DATA'!$A126,'WEEKLY DATA'!$B$11:$B$14576,'MONTHLY DATA'!$B126)</f>
        <v>331</v>
      </c>
      <c r="BA126" s="78">
        <f>AVERAGEIFS('WEEKLY DATA'!BA$11:BA$14576,'WEEKLY DATA'!$A$11:$A$14576,'MONTHLY DATA'!$A126,'WEEKLY DATA'!$B$11:$B$14576,'MONTHLY DATA'!$B126)</f>
        <v>341</v>
      </c>
      <c r="BB126" s="78">
        <f>AVERAGEIFS('WEEKLY DATA'!BB$11:BB$14576,'WEEKLY DATA'!$A$11:$A$14576,'MONTHLY DATA'!$A126,'WEEKLY DATA'!$B$11:$B$14576,'MONTHLY DATA'!$B126)</f>
        <v>336</v>
      </c>
      <c r="BC126" s="154">
        <f t="shared" si="69"/>
        <v>2.5954198473282508E-2</v>
      </c>
      <c r="BD126" s="169">
        <f>AVERAGEIFS('WEEKLY DATA'!BD$11:BD$14576,'WEEKLY DATA'!$A$11:$A$14576,'MONTHLY DATA'!$A126,'WEEKLY DATA'!$B$11:$B$14576,'MONTHLY DATA'!$B126)</f>
        <v>330</v>
      </c>
      <c r="BE126" s="78">
        <f>AVERAGEIFS('WEEKLY DATA'!BE$11:BE$14576,'WEEKLY DATA'!$A$11:$A$14576,'MONTHLY DATA'!$A126,'WEEKLY DATA'!$B$11:$B$14576,'MONTHLY DATA'!$B126)</f>
        <v>340</v>
      </c>
      <c r="BF126" s="78">
        <f>AVERAGEIFS('WEEKLY DATA'!BF$11:BF$14576,'WEEKLY DATA'!$A$11:$A$14576,'MONTHLY DATA'!$A126,'WEEKLY DATA'!$B$11:$B$14576,'MONTHLY DATA'!$B126)</f>
        <v>335</v>
      </c>
      <c r="BG126" s="154">
        <f t="shared" si="70"/>
        <v>1.132075471698113E-2</v>
      </c>
      <c r="BH126" s="169">
        <f>AVERAGEIFS('WEEKLY DATA'!BH$11:BH$14576,'WEEKLY DATA'!$A$11:$A$14576,'MONTHLY DATA'!$A126,'WEEKLY DATA'!$B$11:$B$14576,'MONTHLY DATA'!$B126)</f>
        <v>440</v>
      </c>
      <c r="BI126" s="78">
        <f>AVERAGEIFS('WEEKLY DATA'!BI$11:BI$14576,'WEEKLY DATA'!$A$11:$A$14576,'MONTHLY DATA'!$A126,'WEEKLY DATA'!$B$11:$B$14576,'MONTHLY DATA'!$B126)</f>
        <v>450</v>
      </c>
      <c r="BJ126" s="78">
        <f>AVERAGEIFS('WEEKLY DATA'!BJ$11:BJ$14576,'WEEKLY DATA'!$A$11:$A$14576,'MONTHLY DATA'!$A126,'WEEKLY DATA'!$B$11:$B$14576,'MONTHLY DATA'!$B126)</f>
        <v>445</v>
      </c>
      <c r="BK126" s="154">
        <f t="shared" si="71"/>
        <v>0</v>
      </c>
      <c r="BL126" s="169">
        <f>AVERAGEIFS('WEEKLY DATA'!BL$11:BL$14576,'WEEKLY DATA'!$A$11:$A$14576,'MONTHLY DATA'!$A126,'WEEKLY DATA'!$B$11:$B$14576,'MONTHLY DATA'!$B126)</f>
        <v>352</v>
      </c>
      <c r="BM126" s="78">
        <f>AVERAGEIFS('WEEKLY DATA'!BM$11:BM$14576,'WEEKLY DATA'!$A$11:$A$14576,'MONTHLY DATA'!$A126,'WEEKLY DATA'!$B$11:$B$14576,'MONTHLY DATA'!$B126)</f>
        <v>362</v>
      </c>
      <c r="BN126" s="78">
        <f>AVERAGEIFS('WEEKLY DATA'!BN$11:BN$14576,'WEEKLY DATA'!$A$11:$A$14576,'MONTHLY DATA'!$A126,'WEEKLY DATA'!$B$11:$B$14576,'MONTHLY DATA'!$B126)</f>
        <v>357</v>
      </c>
      <c r="BO126" s="154">
        <f t="shared" si="72"/>
        <v>5.387453874538739E-2</v>
      </c>
      <c r="BP126" s="78">
        <f>AVERAGEIFS('WEEKLY DATA'!BP$11:BP$14576,'WEEKLY DATA'!$A$11:$A$14576,'MONTHLY DATA'!$A126,'WEEKLY DATA'!$B$11:$B$14576,'MONTHLY DATA'!$B126)</f>
        <v>385</v>
      </c>
      <c r="BQ126" s="78">
        <f>AVERAGEIFS('WEEKLY DATA'!BQ$11:BQ$14576,'WEEKLY DATA'!$A$11:$A$14576,'MONTHLY DATA'!$A126,'WEEKLY DATA'!$B$11:$B$14576,'MONTHLY DATA'!$B126)</f>
        <v>395</v>
      </c>
      <c r="BR126" s="78">
        <f>AVERAGEIFS('WEEKLY DATA'!BR$11:BR$14576,'WEEKLY DATA'!$A$11:$A$14576,'MONTHLY DATA'!$A126,'WEEKLY DATA'!$B$11:$B$14576,'MONTHLY DATA'!$B126)</f>
        <v>390</v>
      </c>
      <c r="BS126" s="154">
        <f t="shared" si="73"/>
        <v>-3.4055727554179516E-2</v>
      </c>
      <c r="BT126" s="78">
        <f>AVERAGEIFS('WEEKLY DATA'!BT$11:BT$14576,'WEEKLY DATA'!$A$11:$A$14576,'MONTHLY DATA'!$A126,'WEEKLY DATA'!$B$11:$B$14576,'MONTHLY DATA'!$B126)</f>
        <v>373</v>
      </c>
      <c r="BU126" s="78">
        <f>AVERAGEIFS('WEEKLY DATA'!BU$11:BU$14576,'WEEKLY DATA'!$A$11:$A$14576,'MONTHLY DATA'!$A126,'WEEKLY DATA'!$B$11:$B$14576,'MONTHLY DATA'!$B126)</f>
        <v>383</v>
      </c>
      <c r="BV126" s="78">
        <f>AVERAGEIFS('WEEKLY DATA'!BV$11:BV$14576,'WEEKLY DATA'!$A$11:$A$14576,'MONTHLY DATA'!$A126,'WEEKLY DATA'!$B$11:$B$14576,'MONTHLY DATA'!$B126)</f>
        <v>378</v>
      </c>
      <c r="BW126" s="154">
        <f t="shared" si="74"/>
        <v>-3.6942675159235661E-2</v>
      </c>
      <c r="BX126" s="78">
        <f>AVERAGEIFS('WEEKLY DATA'!BX$11:BX$14576,'WEEKLY DATA'!$A$11:$A$14576,'MONTHLY DATA'!$A126,'WEEKLY DATA'!$B$11:$B$14576,'MONTHLY DATA'!$B126)</f>
        <v>465</v>
      </c>
      <c r="BY126" s="78">
        <f>AVERAGEIFS('WEEKLY DATA'!BY$11:BY$14576,'WEEKLY DATA'!$A$11:$A$14576,'MONTHLY DATA'!$A126,'WEEKLY DATA'!$B$11:$B$14576,'MONTHLY DATA'!$B126)</f>
        <v>475</v>
      </c>
      <c r="BZ126" s="78">
        <f>AVERAGEIFS('WEEKLY DATA'!BZ$11:BZ$14576,'WEEKLY DATA'!$A$11:$A$14576,'MONTHLY DATA'!$A126,'WEEKLY DATA'!$B$11:$B$14576,'MONTHLY DATA'!$B126)</f>
        <v>470</v>
      </c>
      <c r="CA126" s="154">
        <f t="shared" si="75"/>
        <v>-1.3123359580052507E-2</v>
      </c>
      <c r="CB126" s="78">
        <f>AVERAGEIFS('WEEKLY DATA'!CB$11:CB$14576,'WEEKLY DATA'!$A$11:$A$14576,'MONTHLY DATA'!$A126,'WEEKLY DATA'!$B$11:$B$14576,'MONTHLY DATA'!$B126)</f>
        <v>449</v>
      </c>
      <c r="CC126" s="78">
        <f>AVERAGEIFS('WEEKLY DATA'!CC$11:CC$14576,'WEEKLY DATA'!$A$11:$A$14576,'MONTHLY DATA'!$A126,'WEEKLY DATA'!$B$11:$B$14576,'MONTHLY DATA'!$B126)</f>
        <v>459</v>
      </c>
      <c r="CD126" s="78">
        <f>AVERAGEIFS('WEEKLY DATA'!CD$11:CD$14576,'WEEKLY DATA'!$A$11:$A$14576,'MONTHLY DATA'!$A126,'WEEKLY DATA'!$B$11:$B$14576,'MONTHLY DATA'!$B126)</f>
        <v>454</v>
      </c>
      <c r="CE126" s="154">
        <f t="shared" si="76"/>
        <v>-0.14137115839243497</v>
      </c>
      <c r="CF126" s="78">
        <f>AVERAGEIFS('WEEKLY DATA'!CF$11:CF$14576,'WEEKLY DATA'!$A$11:$A$14576,'MONTHLY DATA'!$A126,'WEEKLY DATA'!$B$11:$B$14576,'MONTHLY DATA'!$B126)</f>
        <v>340</v>
      </c>
      <c r="CG126" s="78">
        <f>AVERAGEIFS('WEEKLY DATA'!CG$11:CG$14576,'WEEKLY DATA'!$A$11:$A$14576,'MONTHLY DATA'!$A126,'WEEKLY DATA'!$B$11:$B$14576,'MONTHLY DATA'!$B126)</f>
        <v>350</v>
      </c>
      <c r="CH126" s="78">
        <f>AVERAGEIFS('WEEKLY DATA'!CH$11:CH$14576,'WEEKLY DATA'!$A$11:$A$14576,'MONTHLY DATA'!$A126,'WEEKLY DATA'!$B$11:$B$14576,'MONTHLY DATA'!$B126)</f>
        <v>345</v>
      </c>
      <c r="CI126" s="154">
        <f t="shared" si="77"/>
        <v>-3.8327526132404199E-2</v>
      </c>
      <c r="CJ126" s="78">
        <f>AVERAGEIFS('WEEKLY DATA'!CJ$11:CJ$14576,'WEEKLY DATA'!$A$11:$A$14576,'MONTHLY DATA'!$A126,'WEEKLY DATA'!$B$11:$B$14576,'MONTHLY DATA'!$B126)</f>
        <v>333</v>
      </c>
      <c r="CK126" s="78">
        <f>AVERAGEIFS('WEEKLY DATA'!CK$11:CK$14576,'WEEKLY DATA'!$A$11:$A$14576,'MONTHLY DATA'!$A126,'WEEKLY DATA'!$B$11:$B$14576,'MONTHLY DATA'!$B126)</f>
        <v>347</v>
      </c>
      <c r="CL126" s="78">
        <f>AVERAGEIFS('WEEKLY DATA'!CL$11:CL$14576,'WEEKLY DATA'!$A$11:$A$14576,'MONTHLY DATA'!$A126,'WEEKLY DATA'!$B$11:$B$14576,'MONTHLY DATA'!$B126)</f>
        <v>340</v>
      </c>
      <c r="CM126" s="154">
        <f t="shared" si="78"/>
        <v>-4.8951048951048959E-2</v>
      </c>
      <c r="CN126" s="78">
        <f>AVERAGEIFS('WEEKLY DATA'!CN$11:CN$14576,'WEEKLY DATA'!$A$11:$A$14576,'MONTHLY DATA'!$A126,'WEEKLY DATA'!$B$11:$B$14576,'MONTHLY DATA'!$B126)</f>
        <v>425</v>
      </c>
      <c r="CO126" s="78">
        <f>AVERAGEIFS('WEEKLY DATA'!CO$11:CO$14576,'WEEKLY DATA'!$A$11:$A$14576,'MONTHLY DATA'!$A126,'WEEKLY DATA'!$B$11:$B$14576,'MONTHLY DATA'!$B126)</f>
        <v>435</v>
      </c>
      <c r="CP126" s="78">
        <f>AVERAGEIFS('WEEKLY DATA'!CP$11:CP$14576,'WEEKLY DATA'!$A$11:$A$14576,'MONTHLY DATA'!$A126,'WEEKLY DATA'!$B$11:$B$14576,'MONTHLY DATA'!$B126)</f>
        <v>430</v>
      </c>
      <c r="CQ126" s="154">
        <f t="shared" si="79"/>
        <v>8.7976539589442737E-3</v>
      </c>
      <c r="CR126" s="78">
        <f>AVERAGEIFS('WEEKLY DATA'!CR$11:CR$14576,'WEEKLY DATA'!$A$11:$A$14576,'MONTHLY DATA'!$A126,'WEEKLY DATA'!$B$11:$B$14576,'MONTHLY DATA'!$B126)</f>
        <v>409</v>
      </c>
      <c r="CS126" s="78">
        <f>AVERAGEIFS('WEEKLY DATA'!CS$11:CS$14576,'WEEKLY DATA'!$A$11:$A$14576,'MONTHLY DATA'!$A126,'WEEKLY DATA'!$B$11:$B$14576,'MONTHLY DATA'!$B126)</f>
        <v>419</v>
      </c>
      <c r="CT126" s="78">
        <f>AVERAGEIFS('WEEKLY DATA'!CT$11:CT$14576,'WEEKLY DATA'!$A$11:$A$14576,'MONTHLY DATA'!$A126,'WEEKLY DATA'!$B$11:$B$14576,'MONTHLY DATA'!$B126)</f>
        <v>414</v>
      </c>
      <c r="CU126" s="154">
        <f t="shared" si="80"/>
        <v>-0.15294117647058825</v>
      </c>
      <c r="CV126" s="169">
        <f>AVERAGEIFS('WEEKLY DATA'!CV$11:CV$14576,'WEEKLY DATA'!$A$11:$A$14576,'MONTHLY DATA'!$A126,'WEEKLY DATA'!$B$11:$B$14576,'MONTHLY DATA'!$B126)</f>
        <v>410</v>
      </c>
      <c r="CW126" s="78">
        <f>AVERAGEIFS('WEEKLY DATA'!CW$11:CW$14576,'WEEKLY DATA'!$A$11:$A$14576,'MONTHLY DATA'!$A126,'WEEKLY DATA'!$B$11:$B$14576,'MONTHLY DATA'!$B126)</f>
        <v>420</v>
      </c>
      <c r="CX126" s="78">
        <f>AVERAGEIFS('WEEKLY DATA'!CX$11:CX$14576,'WEEKLY DATA'!$A$11:$A$14576,'MONTHLY DATA'!$A126,'WEEKLY DATA'!$B$11:$B$14576,'MONTHLY DATA'!$B126)</f>
        <v>415</v>
      </c>
      <c r="CY126" s="154">
        <f t="shared" si="81"/>
        <v>-5.4131054131054124E-2</v>
      </c>
      <c r="CZ126" s="169">
        <f>AVERAGEIFS('WEEKLY DATA'!CZ$11:CZ$14576,'WEEKLY DATA'!$A$11:$A$14576,'MONTHLY DATA'!$A126,'WEEKLY DATA'!$B$11:$B$14576,'MONTHLY DATA'!$B126)</f>
        <v>378</v>
      </c>
      <c r="DA126" s="78">
        <f>AVERAGEIFS('WEEKLY DATA'!DA$11:DA$14576,'WEEKLY DATA'!$A$11:$A$14576,'MONTHLY DATA'!$A126,'WEEKLY DATA'!$B$11:$B$14576,'MONTHLY DATA'!$B126)</f>
        <v>388</v>
      </c>
      <c r="DB126" s="78">
        <f>AVERAGEIFS('WEEKLY DATA'!DB$11:DB$14576,'WEEKLY DATA'!$A$11:$A$14576,'MONTHLY DATA'!$A126,'WEEKLY DATA'!$B$11:$B$14576,'MONTHLY DATA'!$B126)</f>
        <v>383</v>
      </c>
      <c r="DC126" s="154">
        <f t="shared" si="82"/>
        <v>-3.9498432601880906E-2</v>
      </c>
      <c r="DD126" s="78">
        <f>AVERAGEIFS('WEEKLY DATA'!DD$11:DD$14576,'WEEKLY DATA'!$A$11:$A$14576,'MONTHLY DATA'!$A126,'WEEKLY DATA'!$B$11:$B$14576,'MONTHLY DATA'!$B126)</f>
        <v>461</v>
      </c>
      <c r="DE126" s="78">
        <f>AVERAGEIFS('WEEKLY DATA'!DE$11:DE$14576,'WEEKLY DATA'!$A$11:$A$14576,'MONTHLY DATA'!$A126,'WEEKLY DATA'!$B$11:$B$14576,'MONTHLY DATA'!$B126)</f>
        <v>471</v>
      </c>
      <c r="DF126" s="78">
        <f>AVERAGEIFS('WEEKLY DATA'!DF$11:DF$14576,'WEEKLY DATA'!$A$11:$A$14576,'MONTHLY DATA'!$A126,'WEEKLY DATA'!$B$11:$B$14576,'MONTHLY DATA'!$B126)</f>
        <v>466</v>
      </c>
      <c r="DG126" s="154">
        <f t="shared" si="83"/>
        <v>-1.1140583554376637E-2</v>
      </c>
      <c r="DH126" s="78">
        <f>AVERAGEIFS('WEEKLY DATA'!DH$11:DH$14576,'WEEKLY DATA'!$A$11:$A$14576,'MONTHLY DATA'!$A126,'WEEKLY DATA'!$B$11:$B$14576,'MONTHLY DATA'!$B126)</f>
        <v>429</v>
      </c>
      <c r="DI126" s="78">
        <f>AVERAGEIFS('WEEKLY DATA'!DI$11:DI$14576,'WEEKLY DATA'!$A$11:$A$14576,'MONTHLY DATA'!$A126,'WEEKLY DATA'!$B$11:$B$14576,'MONTHLY DATA'!$B126)</f>
        <v>439</v>
      </c>
      <c r="DJ126" s="78">
        <f>AVERAGEIFS('WEEKLY DATA'!DJ$11:DJ$14576,'WEEKLY DATA'!$A$11:$A$14576,'MONTHLY DATA'!$A126,'WEEKLY DATA'!$B$11:$B$14576,'MONTHLY DATA'!$B126)</f>
        <v>434</v>
      </c>
      <c r="DK126" s="154">
        <f t="shared" si="84"/>
        <v>-0.14692874692874691</v>
      </c>
      <c r="DL126" s="169">
        <f>AVERAGEIFS('WEEKLY DATA'!DL$11:DL$14576,'WEEKLY DATA'!$A$11:$A$14576,'MONTHLY DATA'!$A126,'WEEKLY DATA'!$B$11:$B$14576,'MONTHLY DATA'!$B126)</f>
        <v>365</v>
      </c>
      <c r="DM126" s="78">
        <f>AVERAGEIFS('WEEKLY DATA'!DM$11:DM$14576,'WEEKLY DATA'!$A$11:$A$14576,'MONTHLY DATA'!$A126,'WEEKLY DATA'!$B$11:$B$14576,'MONTHLY DATA'!$B126)</f>
        <v>375</v>
      </c>
      <c r="DN126" s="78">
        <f>AVERAGEIFS('WEEKLY DATA'!DN$11:DN$14576,'WEEKLY DATA'!$A$11:$A$14576,'MONTHLY DATA'!$A126,'WEEKLY DATA'!$B$11:$B$14576,'MONTHLY DATA'!$B126)</f>
        <v>370</v>
      </c>
      <c r="DO126" s="154">
        <f t="shared" si="85"/>
        <v>-3.5830618892508159E-2</v>
      </c>
      <c r="DP126" s="78">
        <f>AVERAGEIFS('WEEKLY DATA'!DP$11:DP$14576,'WEEKLY DATA'!$A$11:$A$14576,'MONTHLY DATA'!$A126,'WEEKLY DATA'!$B$11:$B$14576,'MONTHLY DATA'!$B126)</f>
        <v>323</v>
      </c>
      <c r="DQ126" s="78">
        <f>AVERAGEIFS('WEEKLY DATA'!DQ$11:DQ$14576,'WEEKLY DATA'!$A$11:$A$14576,'MONTHLY DATA'!$A126,'WEEKLY DATA'!$B$11:$B$14576,'MONTHLY DATA'!$B126)</f>
        <v>333</v>
      </c>
      <c r="DR126" s="78">
        <f>AVERAGEIFS('WEEKLY DATA'!DR$11:DR$14576,'WEEKLY DATA'!$A$11:$A$14576,'MONTHLY DATA'!$A126,'WEEKLY DATA'!$B$11:$B$14576,'MONTHLY DATA'!$B126)</f>
        <v>328</v>
      </c>
      <c r="DS126" s="154">
        <f t="shared" si="86"/>
        <v>-4.5818181818181869E-2</v>
      </c>
      <c r="DT126" s="78">
        <f>AVERAGEIFS('WEEKLY DATA'!DT$11:DT$14576,'WEEKLY DATA'!$A$11:$A$14576,'MONTHLY DATA'!$A126,'WEEKLY DATA'!$B$11:$B$14576,'MONTHLY DATA'!$B126)</f>
        <v>469</v>
      </c>
      <c r="DU126" s="78">
        <f>AVERAGEIFS('WEEKLY DATA'!DU$11:DU$14576,'WEEKLY DATA'!$A$11:$A$14576,'MONTHLY DATA'!$A126,'WEEKLY DATA'!$B$11:$B$14576,'MONTHLY DATA'!$B126)</f>
        <v>479</v>
      </c>
      <c r="DV126" s="78">
        <f>AVERAGEIFS('WEEKLY DATA'!DV$11:DV$14576,'WEEKLY DATA'!$A$11:$A$14576,'MONTHLY DATA'!$A126,'WEEKLY DATA'!$B$11:$B$14576,'MONTHLY DATA'!$B126)</f>
        <v>474</v>
      </c>
      <c r="DW126" s="154">
        <f t="shared" si="87"/>
        <v>-1.5064935064935114E-2</v>
      </c>
      <c r="DX126" s="78">
        <f>AVERAGEIFS('WEEKLY DATA'!DX$11:DX$14576,'WEEKLY DATA'!$A$11:$A$14576,'MONTHLY DATA'!$A126,'WEEKLY DATA'!$B$11:$B$14576,'MONTHLY DATA'!$B126)</f>
        <v>424</v>
      </c>
      <c r="DY126" s="78">
        <f>AVERAGEIFS('WEEKLY DATA'!DY$11:DY$14576,'WEEKLY DATA'!$A$11:$A$14576,'MONTHLY DATA'!$A126,'WEEKLY DATA'!$B$11:$B$14576,'MONTHLY DATA'!$B126)</f>
        <v>434</v>
      </c>
      <c r="DZ126" s="78">
        <f>AVERAGEIFS('WEEKLY DATA'!DZ$11:DZ$14576,'WEEKLY DATA'!$A$11:$A$14576,'MONTHLY DATA'!$A126,'WEEKLY DATA'!$B$11:$B$14576,'MONTHLY DATA'!$B126)</f>
        <v>429</v>
      </c>
      <c r="EA126" s="154">
        <f t="shared" si="88"/>
        <v>-0.14838709677419359</v>
      </c>
      <c r="EB126" s="78">
        <f>AVERAGEIFS('WEEKLY DATA'!EB$11:EB$14576,'WEEKLY DATA'!$A$11:$A$14576,'MONTHLY DATA'!$A126,'WEEKLY DATA'!$B$11:$B$14576,'MONTHLY DATA'!$B126)</f>
        <v>296</v>
      </c>
      <c r="EC126" s="78">
        <f>AVERAGEIFS('WEEKLY DATA'!EC$11:EC$14576,'WEEKLY DATA'!$A$11:$A$14576,'MONTHLY DATA'!$A126,'WEEKLY DATA'!$B$11:$B$14576,'MONTHLY DATA'!$B126)</f>
        <v>306</v>
      </c>
      <c r="ED126" s="78">
        <f>AVERAGEIFS('WEEKLY DATA'!ED$11:ED$14576,'WEEKLY DATA'!$A$11:$A$14576,'MONTHLY DATA'!$A126,'WEEKLY DATA'!$B$11:$B$14576,'MONTHLY DATA'!$B126)</f>
        <v>301</v>
      </c>
      <c r="EE126" s="154">
        <f t="shared" si="89"/>
        <v>-4.4444444444444398E-2</v>
      </c>
      <c r="EF126" s="169">
        <f>AVERAGEIFS('WEEKLY DATA'!EF$11:EF$14576,'WEEKLY DATA'!$A$11:$A$14576,'MONTHLY DATA'!$A126,'WEEKLY DATA'!$B$11:$B$14576,'MONTHLY DATA'!$B126)</f>
        <v>288</v>
      </c>
      <c r="EG126" s="78">
        <f>AVERAGEIFS('WEEKLY DATA'!EG$11:EG$14576,'WEEKLY DATA'!$A$11:$A$14576,'MONTHLY DATA'!$A126,'WEEKLY DATA'!$B$11:$B$14576,'MONTHLY DATA'!$B126)</f>
        <v>298</v>
      </c>
      <c r="EH126" s="78">
        <f>AVERAGEIFS('WEEKLY DATA'!EH$11:EH$14576,'WEEKLY DATA'!$A$11:$A$14576,'MONTHLY DATA'!$A126,'WEEKLY DATA'!$B$11:$B$14576,'MONTHLY DATA'!$B126)</f>
        <v>293</v>
      </c>
      <c r="EI126" s="154">
        <f t="shared" si="90"/>
        <v>-7.7165354330708702E-2</v>
      </c>
      <c r="EJ126" s="78">
        <f>AVERAGEIFS('WEEKLY DATA'!EJ$11:EJ$14576,'WEEKLY DATA'!$A$11:$A$14576,'MONTHLY DATA'!$A126,'WEEKLY DATA'!$B$11:$B$14576,'MONTHLY DATA'!$B126)</f>
        <v>480</v>
      </c>
      <c r="EK126" s="78">
        <f>AVERAGEIFS('WEEKLY DATA'!EK$11:EK$14576,'WEEKLY DATA'!$A$11:$A$14576,'MONTHLY DATA'!$A126,'WEEKLY DATA'!$B$11:$B$14576,'MONTHLY DATA'!$B126)</f>
        <v>490</v>
      </c>
      <c r="EL126" s="78">
        <f>AVERAGEIFS('WEEKLY DATA'!EL$11:EL$14576,'WEEKLY DATA'!$A$11:$A$14576,'MONTHLY DATA'!$A126,'WEEKLY DATA'!$B$11:$B$14576,'MONTHLY DATA'!$B126)</f>
        <v>485</v>
      </c>
      <c r="EM126" s="154">
        <f t="shared" si="91"/>
        <v>-1.2722646310432517E-2</v>
      </c>
      <c r="EN126" s="78">
        <f>AVERAGEIFS('WEEKLY DATA'!EN$11:EN$14576,'WEEKLY DATA'!$A$11:$A$14576,'MONTHLY DATA'!$A126,'WEEKLY DATA'!$B$11:$B$14576,'MONTHLY DATA'!$B126)</f>
        <v>304</v>
      </c>
      <c r="EO126" s="78">
        <f>AVERAGEIFS('WEEKLY DATA'!EO$11:EO$14576,'WEEKLY DATA'!$A$11:$A$14576,'MONTHLY DATA'!$A126,'WEEKLY DATA'!$B$11:$B$14576,'MONTHLY DATA'!$B126)</f>
        <v>314</v>
      </c>
      <c r="EP126" s="78">
        <f>AVERAGEIFS('WEEKLY DATA'!EP$11:EP$14576,'WEEKLY DATA'!$A$11:$A$14576,'MONTHLY DATA'!$A126,'WEEKLY DATA'!$B$11:$B$14576,'MONTHLY DATA'!$B126)</f>
        <v>309</v>
      </c>
      <c r="EQ126" s="154">
        <f t="shared" si="92"/>
        <v>-0.19478827361563522</v>
      </c>
      <c r="ER126" s="78">
        <f>AVERAGEIFS('WEEKLY DATA'!ER$11:ER$14576,'WEEKLY DATA'!$A$11:$A$14576,'MONTHLY DATA'!$A126,'WEEKLY DATA'!$B$11:$B$14576,'MONTHLY DATA'!$B126)</f>
        <v>271</v>
      </c>
      <c r="ES126" s="78">
        <f>AVERAGEIFS('WEEKLY DATA'!ES$11:ES$14576,'WEEKLY DATA'!$A$11:$A$14576,'MONTHLY DATA'!$A126,'WEEKLY DATA'!$B$11:$B$14576,'MONTHLY DATA'!$B126)</f>
        <v>281</v>
      </c>
      <c r="ET126" s="78">
        <f>AVERAGEIFS('WEEKLY DATA'!ET$11:ET$14576,'WEEKLY DATA'!$A$11:$A$14576,'MONTHLY DATA'!$A126,'WEEKLY DATA'!$B$11:$B$14576,'MONTHLY DATA'!$B126)</f>
        <v>276</v>
      </c>
      <c r="EU126" s="154">
        <f t="shared" si="93"/>
        <v>-4.8275862068965503E-2</v>
      </c>
      <c r="EV126" s="78">
        <f>AVERAGEIFS('WEEKLY DATA'!EV$11:EV$14576,'WEEKLY DATA'!$A$11:$A$14576,'MONTHLY DATA'!$A126,'WEEKLY DATA'!$B$11:$B$14576,'MONTHLY DATA'!$B126)</f>
        <v>253</v>
      </c>
      <c r="EW126" s="78">
        <f>AVERAGEIFS('WEEKLY DATA'!EW$11:EW$14576,'WEEKLY DATA'!$A$11:$A$14576,'MONTHLY DATA'!$A126,'WEEKLY DATA'!$B$11:$B$14576,'MONTHLY DATA'!$B126)</f>
        <v>263</v>
      </c>
      <c r="EX126" s="78">
        <f>AVERAGEIFS('WEEKLY DATA'!EX$11:EX$14576,'WEEKLY DATA'!$A$11:$A$14576,'MONTHLY DATA'!$A126,'WEEKLY DATA'!$B$11:$B$14576,'MONTHLY DATA'!$B126)</f>
        <v>258</v>
      </c>
      <c r="EY126" s="154">
        <f t="shared" si="94"/>
        <v>-8.6725663716814116E-2</v>
      </c>
      <c r="EZ126" s="78">
        <f>AVERAGEIFS('WEEKLY DATA'!EZ$11:EZ$14576,'WEEKLY DATA'!$A$11:$A$14576,'MONTHLY DATA'!$A126,'WEEKLY DATA'!$B$11:$B$14576,'MONTHLY DATA'!$B126)</f>
        <v>465</v>
      </c>
      <c r="FA126" s="78">
        <f>AVERAGEIFS('WEEKLY DATA'!FA$11:FA$14576,'WEEKLY DATA'!$A$11:$A$14576,'MONTHLY DATA'!$A126,'WEEKLY DATA'!$B$11:$B$14576,'MONTHLY DATA'!$B126)</f>
        <v>475</v>
      </c>
      <c r="FB126" s="78">
        <f>AVERAGEIFS('WEEKLY DATA'!FB$11:FB$14576,'WEEKLY DATA'!$A$11:$A$14576,'MONTHLY DATA'!$A126,'WEEKLY DATA'!$B$11:$B$14576,'MONTHLY DATA'!$B126)</f>
        <v>470</v>
      </c>
      <c r="FC126" s="154">
        <f t="shared" si="95"/>
        <v>-1.3123359580052507E-2</v>
      </c>
      <c r="FD126" s="78">
        <f>AVERAGEIFS('WEEKLY DATA'!FD$11:FD$14576,'WEEKLY DATA'!$A$11:$A$14576,'MONTHLY DATA'!$A126,'WEEKLY DATA'!$B$11:$B$14576,'MONTHLY DATA'!$B126)</f>
        <v>389</v>
      </c>
      <c r="FE126" s="78">
        <f>AVERAGEIFS('WEEKLY DATA'!FE$11:FE$14576,'WEEKLY DATA'!$A$11:$A$14576,'MONTHLY DATA'!$A126,'WEEKLY DATA'!$B$11:$B$14576,'MONTHLY DATA'!$B126)</f>
        <v>399</v>
      </c>
      <c r="FF126" s="78">
        <f>AVERAGEIFS('WEEKLY DATA'!FF$11:FF$14576,'WEEKLY DATA'!$A$11:$A$14576,'MONTHLY DATA'!$A126,'WEEKLY DATA'!$B$11:$B$14576,'MONTHLY DATA'!$B126)</f>
        <v>394</v>
      </c>
      <c r="FG126" s="154">
        <f t="shared" si="96"/>
        <v>-0.12200557103064069</v>
      </c>
      <c r="FH126" s="78">
        <f>AVERAGEIFS('WEEKLY DATA'!FH$11:FH$14576,'WEEKLY DATA'!$A$11:$A$14576,'MONTHLY DATA'!$A126,'WEEKLY DATA'!$B$11:$B$14576,'MONTHLY DATA'!$B126)</f>
        <v>253</v>
      </c>
      <c r="FI126" s="78">
        <f>AVERAGEIFS('WEEKLY DATA'!FI$11:FI$14576,'WEEKLY DATA'!$A$11:$A$14576,'MONTHLY DATA'!$A126,'WEEKLY DATA'!$B$11:$B$14576,'MONTHLY DATA'!$B126)</f>
        <v>263</v>
      </c>
      <c r="FJ126" s="78">
        <f>AVERAGEIFS('WEEKLY DATA'!FJ$11:FJ$14576,'WEEKLY DATA'!$A$11:$A$14576,'MONTHLY DATA'!$A126,'WEEKLY DATA'!$B$11:$B$14576,'MONTHLY DATA'!$B126)</f>
        <v>258</v>
      </c>
      <c r="FK126" s="154">
        <f t="shared" si="97"/>
        <v>-4.8847926267281072E-2</v>
      </c>
      <c r="FL126" s="169">
        <f>AVERAGEIFS('WEEKLY DATA'!FL$11:FL$14576,'WEEKLY DATA'!$A$11:$A$14576,'MONTHLY DATA'!$A126,'WEEKLY DATA'!$B$11:$B$14576,'MONTHLY DATA'!$B126)</f>
        <v>279</v>
      </c>
      <c r="FM126" s="78">
        <f>AVERAGEIFS('WEEKLY DATA'!FM$11:FM$14576,'WEEKLY DATA'!$A$11:$A$14576,'MONTHLY DATA'!$A126,'WEEKLY DATA'!$B$11:$B$14576,'MONTHLY DATA'!$B126)</f>
        <v>289</v>
      </c>
      <c r="FN126" s="78">
        <f>AVERAGEIFS('WEEKLY DATA'!FN$11:FN$14576,'WEEKLY DATA'!$A$11:$A$14576,'MONTHLY DATA'!$A126,'WEEKLY DATA'!$B$11:$B$14576,'MONTHLY DATA'!$B126)</f>
        <v>284</v>
      </c>
      <c r="FO126" s="154">
        <f t="shared" si="98"/>
        <v>-1.6450216450216493E-2</v>
      </c>
      <c r="FP126" s="78">
        <f>AVERAGEIFS('WEEKLY DATA'!FP$11:FP$14576,'WEEKLY DATA'!$A$11:$A$14576,'MONTHLY DATA'!$A126,'WEEKLY DATA'!$B$11:$B$14576,'MONTHLY DATA'!$B126)</f>
        <v>353</v>
      </c>
      <c r="FQ126" s="78">
        <f>AVERAGEIFS('WEEKLY DATA'!FQ$11:FQ$14576,'WEEKLY DATA'!$A$11:$A$14576,'MONTHLY DATA'!$A126,'WEEKLY DATA'!$B$11:$B$14576,'MONTHLY DATA'!$B126)</f>
        <v>363</v>
      </c>
      <c r="FR126" s="78">
        <f>AVERAGEIFS('WEEKLY DATA'!FR$11:FR$14576,'WEEKLY DATA'!$A$11:$A$14576,'MONTHLY DATA'!$A126,'WEEKLY DATA'!$B$11:$B$14576,'MONTHLY DATA'!$B126)</f>
        <v>358</v>
      </c>
      <c r="FS126" s="154">
        <f t="shared" si="99"/>
        <v>-1.9178082191780854E-2</v>
      </c>
      <c r="FT126" s="78">
        <f>AVERAGEIFS('WEEKLY DATA'!FT$11:FT$14576,'WEEKLY DATA'!$A$11:$A$14576,'MONTHLY DATA'!$A126,'WEEKLY DATA'!$B$11:$B$14576,'MONTHLY DATA'!$B126)</f>
        <v>299</v>
      </c>
      <c r="FU126" s="78">
        <f>AVERAGEIFS('WEEKLY DATA'!FU$11:FU$14576,'WEEKLY DATA'!$A$11:$A$14576,'MONTHLY DATA'!$A126,'WEEKLY DATA'!$B$11:$B$14576,'MONTHLY DATA'!$B126)</f>
        <v>309</v>
      </c>
      <c r="FV126" s="78">
        <f>AVERAGEIFS('WEEKLY DATA'!FV$11:FV$14576,'WEEKLY DATA'!$A$11:$A$14576,'MONTHLY DATA'!$A126,'WEEKLY DATA'!$B$11:$B$14576,'MONTHLY DATA'!$B126)</f>
        <v>304</v>
      </c>
      <c r="FW126" s="154">
        <f t="shared" si="100"/>
        <v>-3.2786885245901232E-3</v>
      </c>
      <c r="FX126" s="78">
        <f>AVERAGEIFS('WEEKLY DATA'!FX$11:FX$14576,'WEEKLY DATA'!$A$11:$A$14576,'MONTHLY DATA'!$A126,'WEEKLY DATA'!$B$11:$B$14576,'MONTHLY DATA'!$B126)</f>
        <v>374</v>
      </c>
      <c r="FY126" s="78">
        <f>AVERAGEIFS('WEEKLY DATA'!FY$11:FY$14576,'WEEKLY DATA'!$A$11:$A$14576,'MONTHLY DATA'!$A126,'WEEKLY DATA'!$B$11:$B$14576,'MONTHLY DATA'!$B126)</f>
        <v>384</v>
      </c>
      <c r="FZ126" s="78">
        <f>AVERAGEIFS('WEEKLY DATA'!FZ$11:FZ$14576,'WEEKLY DATA'!$A$11:$A$14576,'MONTHLY DATA'!$A126,'WEEKLY DATA'!$B$11:$B$14576,'MONTHLY DATA'!$B126)</f>
        <v>379</v>
      </c>
      <c r="GA126" s="154">
        <f t="shared" si="101"/>
        <v>-5.2499999999999991E-2</v>
      </c>
      <c r="GB126" s="78">
        <f>AVERAGEIFS('WEEKLY DATA'!GB$11:GB$14576,'WEEKLY DATA'!$A$11:$A$14576,'MONTHLY DATA'!$A126,'WEEKLY DATA'!$B$11:$B$14576,'MONTHLY DATA'!$B126)</f>
        <v>425</v>
      </c>
      <c r="GC126" s="78">
        <f>AVERAGEIFS('WEEKLY DATA'!GC$11:GC$14576,'WEEKLY DATA'!$A$11:$A$14576,'MONTHLY DATA'!$A126,'WEEKLY DATA'!$B$11:$B$14576,'MONTHLY DATA'!$B126)</f>
        <v>435</v>
      </c>
      <c r="GD126" s="78">
        <f>AVERAGEIFS('WEEKLY DATA'!GD$11:GD$14576,'WEEKLY DATA'!$A$11:$A$14576,'MONTHLY DATA'!$A126,'WEEKLY DATA'!$B$11:$B$14576,'MONTHLY DATA'!$B126)</f>
        <v>430</v>
      </c>
      <c r="GE126" s="154">
        <f t="shared" si="102"/>
        <v>-5.2341597796143224E-2</v>
      </c>
      <c r="GF126" s="169">
        <f>AVERAGEIFS('WEEKLY DATA'!GF$11:GF$14576,'WEEKLY DATA'!$A$11:$A$14576,'MONTHLY DATA'!$A126,'WEEKLY DATA'!$B$11:$B$14576,'MONTHLY DATA'!$B126)</f>
        <v>403</v>
      </c>
      <c r="GG126" s="78">
        <f>AVERAGEIFS('WEEKLY DATA'!GG$11:GG$14576,'WEEKLY DATA'!$A$11:$A$14576,'MONTHLY DATA'!$A126,'WEEKLY DATA'!$B$11:$B$14576,'MONTHLY DATA'!$B126)</f>
        <v>413</v>
      </c>
      <c r="GH126" s="78">
        <f>AVERAGEIFS('WEEKLY DATA'!GH$11:GH$14576,'WEEKLY DATA'!$A$11:$A$14576,'MONTHLY DATA'!$A126,'WEEKLY DATA'!$B$11:$B$14576,'MONTHLY DATA'!$B126)</f>
        <v>408</v>
      </c>
      <c r="GI126" s="154">
        <f t="shared" si="103"/>
        <v>-3.7168141592920367E-2</v>
      </c>
      <c r="GJ126" s="78">
        <f>AVERAGEIFS('WEEKLY DATA'!GJ$11:GJ$14576,'WEEKLY DATA'!$A$11:$A$14576,'MONTHLY DATA'!$A126,'WEEKLY DATA'!$B$11:$B$14576,'MONTHLY DATA'!$B126)</f>
        <v>533</v>
      </c>
      <c r="GK126" s="78">
        <f>AVERAGEIFS('WEEKLY DATA'!GK$11:GK$14576,'WEEKLY DATA'!$A$11:$A$14576,'MONTHLY DATA'!$A126,'WEEKLY DATA'!$B$11:$B$14576,'MONTHLY DATA'!$B126)</f>
        <v>543</v>
      </c>
      <c r="GL126" s="78">
        <f>AVERAGEIFS('WEEKLY DATA'!GL$11:GL$14576,'WEEKLY DATA'!$A$11:$A$14576,'MONTHLY DATA'!$A126,'WEEKLY DATA'!$B$11:$B$14576,'MONTHLY DATA'!$B126)</f>
        <v>538</v>
      </c>
      <c r="GM126" s="154">
        <f t="shared" si="104"/>
        <v>-4.1425389755011088E-2</v>
      </c>
      <c r="GN126" s="78">
        <f>AVERAGEIFS('WEEKLY DATA'!GN$11:GN$14576,'WEEKLY DATA'!$A$11:$A$14576,'MONTHLY DATA'!$A126,'WEEKLY DATA'!$B$11:$B$14576,'MONTHLY DATA'!$B126)</f>
        <v>464</v>
      </c>
      <c r="GO126" s="78">
        <f>AVERAGEIFS('WEEKLY DATA'!GO$11:GO$14576,'WEEKLY DATA'!$A$11:$A$14576,'MONTHLY DATA'!$A126,'WEEKLY DATA'!$B$11:$B$14576,'MONTHLY DATA'!$B126)</f>
        <v>474</v>
      </c>
      <c r="GP126" s="78">
        <f>AVERAGEIFS('WEEKLY DATA'!GP$11:GP$14576,'WEEKLY DATA'!$A$11:$A$14576,'MONTHLY DATA'!$A126,'WEEKLY DATA'!$B$11:$B$14576,'MONTHLY DATA'!$B126)</f>
        <v>469</v>
      </c>
      <c r="GQ126" s="154">
        <f t="shared" si="105"/>
        <v>-0.13747126436781609</v>
      </c>
      <c r="GR126" s="78"/>
    </row>
    <row r="127" spans="1:200" ht="15.75" x14ac:dyDescent="0.25">
      <c r="A127">
        <f t="shared" si="55"/>
        <v>9</v>
      </c>
      <c r="B127">
        <f t="shared" si="56"/>
        <v>2019</v>
      </c>
      <c r="C127" s="86">
        <v>43709</v>
      </c>
      <c r="D127" s="78">
        <f>AVERAGEIFS('WEEKLY DATA'!D$11:D$14576,'WEEKLY DATA'!$A$11:$A$14576,'MONTHLY DATA'!$A127,'WEEKLY DATA'!$B$11:$B$14576,'MONTHLY DATA'!$B127)</f>
        <v>423.75</v>
      </c>
      <c r="E127" s="78">
        <f>AVERAGEIFS('WEEKLY DATA'!E$11:E$14576,'WEEKLY DATA'!$A$11:$A$14576,'MONTHLY DATA'!$A127,'WEEKLY DATA'!$B$11:$B$14576,'MONTHLY DATA'!$B127)</f>
        <v>433.75</v>
      </c>
      <c r="F127" s="78">
        <f>AVERAGEIFS('WEEKLY DATA'!F$11:F$14576,'WEEKLY DATA'!$A$11:$A$14576,'MONTHLY DATA'!$A127,'WEEKLY DATA'!$B$11:$B$14576,'MONTHLY DATA'!$B127)</f>
        <v>428.75</v>
      </c>
      <c r="G127" s="154">
        <f t="shared" si="57"/>
        <v>7.7261306532663276E-2</v>
      </c>
      <c r="H127" s="169">
        <f>AVERAGEIFS('WEEKLY DATA'!H$11:H$14576,'WEEKLY DATA'!$A$11:$A$14576,'MONTHLY DATA'!$A127,'WEEKLY DATA'!$B$11:$B$14576,'MONTHLY DATA'!$B127)</f>
        <v>543.75</v>
      </c>
      <c r="I127" s="78">
        <f>AVERAGEIFS('WEEKLY DATA'!I$11:I$14576,'WEEKLY DATA'!$A$11:$A$14576,'MONTHLY DATA'!$A127,'WEEKLY DATA'!$B$11:$B$14576,'MONTHLY DATA'!$B127)</f>
        <v>553.75</v>
      </c>
      <c r="J127" s="78">
        <f>AVERAGEIFS('WEEKLY DATA'!J$11:J$14576,'WEEKLY DATA'!$A$11:$A$14576,'MONTHLY DATA'!$A127,'WEEKLY DATA'!$B$11:$B$14576,'MONTHLY DATA'!$B127)</f>
        <v>548.75</v>
      </c>
      <c r="K127" s="154">
        <f t="shared" si="58"/>
        <v>2.9549718574108708E-2</v>
      </c>
      <c r="L127" s="169">
        <f>AVERAGEIFS('WEEKLY DATA'!L$11:L$14576,'WEEKLY DATA'!$A$11:$A$14576,'MONTHLY DATA'!$A127,'WEEKLY DATA'!$B$11:$B$14576,'MONTHLY DATA'!$B127)</f>
        <v>550</v>
      </c>
      <c r="M127" s="78">
        <f>AVERAGEIFS('WEEKLY DATA'!M$11:M$14576,'WEEKLY DATA'!$A$11:$A$14576,'MONTHLY DATA'!$A127,'WEEKLY DATA'!$B$11:$B$14576,'MONTHLY DATA'!$B127)</f>
        <v>560</v>
      </c>
      <c r="N127" s="78">
        <f>AVERAGEIFS('WEEKLY DATA'!N$11:N$14576,'WEEKLY DATA'!$A$11:$A$14576,'MONTHLY DATA'!$A127,'WEEKLY DATA'!$B$11:$B$14576,'MONTHLY DATA'!$B127)</f>
        <v>555</v>
      </c>
      <c r="O127" s="154">
        <f t="shared" si="59"/>
        <v>9.0909090909090384E-3</v>
      </c>
      <c r="P127" s="169">
        <f>AVERAGEIFS('WEEKLY DATA'!P$11:P$14576,'WEEKLY DATA'!$A$11:$A$14576,'MONTHLY DATA'!$A127,'WEEKLY DATA'!$B$11:$B$14576,'MONTHLY DATA'!$B127)</f>
        <v>401.25</v>
      </c>
      <c r="Q127" s="78">
        <f>AVERAGEIFS('WEEKLY DATA'!Q$11:Q$14576,'WEEKLY DATA'!$A$11:$A$14576,'MONTHLY DATA'!$A127,'WEEKLY DATA'!$B$11:$B$14576,'MONTHLY DATA'!$B127)</f>
        <v>411.25</v>
      </c>
      <c r="R127" s="78">
        <f>AVERAGEIFS('WEEKLY DATA'!R$11:R$14576,'WEEKLY DATA'!$A$11:$A$14576,'MONTHLY DATA'!$A127,'WEEKLY DATA'!$B$11:$B$14576,'MONTHLY DATA'!$B127)</f>
        <v>406.25</v>
      </c>
      <c r="S127" s="154">
        <f t="shared" si="60"/>
        <v>7.7586206896551824E-2</v>
      </c>
      <c r="T127" s="169">
        <f>AVERAGEIFS('WEEKLY DATA'!T$11:T$14576,'WEEKLY DATA'!$A$11:$A$14576,'MONTHLY DATA'!$A127,'WEEKLY DATA'!$B$11:$B$14576,'MONTHLY DATA'!$B127)</f>
        <v>403.75</v>
      </c>
      <c r="U127" s="78">
        <f>AVERAGEIFS('WEEKLY DATA'!U$11:U$14576,'WEEKLY DATA'!$A$11:$A$14576,'MONTHLY DATA'!$A127,'WEEKLY DATA'!$B$11:$B$14576,'MONTHLY DATA'!$B127)</f>
        <v>413.75</v>
      </c>
      <c r="V127" s="78">
        <f>AVERAGEIFS('WEEKLY DATA'!V$11:V$14576,'WEEKLY DATA'!$A$11:$A$14576,'MONTHLY DATA'!$A127,'WEEKLY DATA'!$B$11:$B$14576,'MONTHLY DATA'!$B127)</f>
        <v>408.75</v>
      </c>
      <c r="W127" s="154">
        <f t="shared" si="61"/>
        <v>8.1349206349206282E-2</v>
      </c>
      <c r="X127" s="169">
        <f>AVERAGEIFS('WEEKLY DATA'!X$11:X$14576,'WEEKLY DATA'!$A$11:$A$14576,'MONTHLY DATA'!$A127,'WEEKLY DATA'!$B$11:$B$14576,'MONTHLY DATA'!$B127)</f>
        <v>396.25</v>
      </c>
      <c r="Y127" s="78">
        <f>AVERAGEIFS('WEEKLY DATA'!Y$11:Y$14576,'WEEKLY DATA'!$A$11:$A$14576,'MONTHLY DATA'!$A127,'WEEKLY DATA'!$B$11:$B$14576,'MONTHLY DATA'!$B127)</f>
        <v>406.25</v>
      </c>
      <c r="Z127" s="78">
        <f>AVERAGEIFS('WEEKLY DATA'!Z$11:Z$14576,'WEEKLY DATA'!$A$11:$A$14576,'MONTHLY DATA'!$A127,'WEEKLY DATA'!$B$11:$B$14576,'MONTHLY DATA'!$B127)</f>
        <v>401.25</v>
      </c>
      <c r="AA127" s="154">
        <f t="shared" si="62"/>
        <v>6.1507936507936511E-2</v>
      </c>
      <c r="AB127" s="169">
        <f>AVERAGEIFS('WEEKLY DATA'!AB$11:AB$14576,'WEEKLY DATA'!$A$11:$A$14576,'MONTHLY DATA'!$A127,'WEEKLY DATA'!$B$11:$B$14576,'MONTHLY DATA'!$B127)</f>
        <v>545</v>
      </c>
      <c r="AC127" s="78">
        <f>AVERAGEIFS('WEEKLY DATA'!AC$11:AC$14576,'WEEKLY DATA'!$A$11:$A$14576,'MONTHLY DATA'!$A127,'WEEKLY DATA'!$B$11:$B$14576,'MONTHLY DATA'!$B127)</f>
        <v>555</v>
      </c>
      <c r="AD127" s="78">
        <f>AVERAGEIFS('WEEKLY DATA'!AD$11:AD$14576,'WEEKLY DATA'!$A$11:$A$14576,'MONTHLY DATA'!$A127,'WEEKLY DATA'!$B$11:$B$14576,'MONTHLY DATA'!$B127)</f>
        <v>550</v>
      </c>
      <c r="AE127" s="154">
        <f t="shared" si="63"/>
        <v>9.1743119266054496E-3</v>
      </c>
      <c r="AF127" s="169">
        <f>AVERAGEIFS('WEEKLY DATA'!AF$11:AF$14576,'WEEKLY DATA'!$A$11:$A$14576,'MONTHLY DATA'!$A127,'WEEKLY DATA'!$B$11:$B$14576,'MONTHLY DATA'!$B127)</f>
        <v>386.25</v>
      </c>
      <c r="AG127" s="78">
        <f>AVERAGEIFS('WEEKLY DATA'!AG$11:AG$14576,'WEEKLY DATA'!$A$11:$A$14576,'MONTHLY DATA'!$A127,'WEEKLY DATA'!$B$11:$B$14576,'MONTHLY DATA'!$B127)</f>
        <v>396.25</v>
      </c>
      <c r="AH127" s="78">
        <f>AVERAGEIFS('WEEKLY DATA'!AH$11:AH$14576,'WEEKLY DATA'!$A$11:$A$14576,'MONTHLY DATA'!$A127,'WEEKLY DATA'!$B$11:$B$14576,'MONTHLY DATA'!$B127)</f>
        <v>391.25</v>
      </c>
      <c r="AI127" s="154">
        <f t="shared" si="64"/>
        <v>8.0801104972375581E-2</v>
      </c>
      <c r="AJ127" s="169">
        <f>AVERAGEIFS('WEEKLY DATA'!AJ$11:AJ$14576,'WEEKLY DATA'!$A$11:$A$14576,'MONTHLY DATA'!$A127,'WEEKLY DATA'!$B$11:$B$14576,'MONTHLY DATA'!$B127)</f>
        <v>421.25</v>
      </c>
      <c r="AK127" s="78">
        <f>AVERAGEIFS('WEEKLY DATA'!AK$11:AK$14576,'WEEKLY DATA'!$A$11:$A$14576,'MONTHLY DATA'!$A127,'WEEKLY DATA'!$B$11:$B$14576,'MONTHLY DATA'!$B127)</f>
        <v>431.25</v>
      </c>
      <c r="AL127" s="78">
        <f>AVERAGEIFS('WEEKLY DATA'!AL$11:AL$14576,'WEEKLY DATA'!$A$11:$A$14576,'MONTHLY DATA'!$A127,'WEEKLY DATA'!$B$11:$B$14576,'MONTHLY DATA'!$B127)</f>
        <v>426.25</v>
      </c>
      <c r="AM127" s="154">
        <f t="shared" si="65"/>
        <v>6.2967581047381538E-2</v>
      </c>
      <c r="AN127" s="169">
        <f>AVERAGEIFS('WEEKLY DATA'!AN$11:AN$14576,'WEEKLY DATA'!$A$11:$A$14576,'MONTHLY DATA'!$A127,'WEEKLY DATA'!$B$11:$B$14576,'MONTHLY DATA'!$B127)</f>
        <v>413.75</v>
      </c>
      <c r="AO127" s="78">
        <f>AVERAGEIFS('WEEKLY DATA'!AO$11:AO$14576,'WEEKLY DATA'!$A$11:$A$14576,'MONTHLY DATA'!$A127,'WEEKLY DATA'!$B$11:$B$14576,'MONTHLY DATA'!$B127)</f>
        <v>423.75</v>
      </c>
      <c r="AP127" s="78">
        <f>AVERAGEIFS('WEEKLY DATA'!AP$11:AP$14576,'WEEKLY DATA'!$A$11:$A$14576,'MONTHLY DATA'!$A127,'WEEKLY DATA'!$B$11:$B$14576,'MONTHLY DATA'!$B127)</f>
        <v>418.75</v>
      </c>
      <c r="AQ127" s="154">
        <f t="shared" si="66"/>
        <v>4.6875E-2</v>
      </c>
      <c r="AR127" s="169">
        <f>AVERAGEIFS('WEEKLY DATA'!AR$11:AR$14576,'WEEKLY DATA'!$A$11:$A$14576,'MONTHLY DATA'!$A127,'WEEKLY DATA'!$B$11:$B$14576,'MONTHLY DATA'!$B127)</f>
        <v>555</v>
      </c>
      <c r="AS127" s="78">
        <f>AVERAGEIFS('WEEKLY DATA'!AS$11:AS$14576,'WEEKLY DATA'!$A$11:$A$14576,'MONTHLY DATA'!$A127,'WEEKLY DATA'!$B$11:$B$14576,'MONTHLY DATA'!$B127)</f>
        <v>565</v>
      </c>
      <c r="AT127" s="78">
        <f>AVERAGEIFS('WEEKLY DATA'!AT$11:AT$14576,'WEEKLY DATA'!$A$11:$A$14576,'MONTHLY DATA'!$A127,'WEEKLY DATA'!$B$11:$B$14576,'MONTHLY DATA'!$B127)</f>
        <v>560</v>
      </c>
      <c r="AU127" s="154">
        <f t="shared" si="67"/>
        <v>9.009009009008917E-3</v>
      </c>
      <c r="AV127" s="169">
        <f>AVERAGEIFS('WEEKLY DATA'!AV$11:AV$14576,'WEEKLY DATA'!$A$11:$A$14576,'MONTHLY DATA'!$A127,'WEEKLY DATA'!$B$11:$B$14576,'MONTHLY DATA'!$B127)</f>
        <v>392.5</v>
      </c>
      <c r="AW127" s="78">
        <f>AVERAGEIFS('WEEKLY DATA'!AW$11:AW$14576,'WEEKLY DATA'!$A$11:$A$14576,'MONTHLY DATA'!$A127,'WEEKLY DATA'!$B$11:$B$14576,'MONTHLY DATA'!$B127)</f>
        <v>402.5</v>
      </c>
      <c r="AX127" s="78">
        <f>AVERAGEIFS('WEEKLY DATA'!AX$11:AX$14576,'WEEKLY DATA'!$A$11:$A$14576,'MONTHLY DATA'!$A127,'WEEKLY DATA'!$B$11:$B$14576,'MONTHLY DATA'!$B127)</f>
        <v>397.5</v>
      </c>
      <c r="AY127" s="154">
        <f t="shared" si="68"/>
        <v>6.8548387096774244E-2</v>
      </c>
      <c r="AZ127" s="169">
        <f>AVERAGEIFS('WEEKLY DATA'!AZ$11:AZ$14576,'WEEKLY DATA'!$A$11:$A$14576,'MONTHLY DATA'!$A127,'WEEKLY DATA'!$B$11:$B$14576,'MONTHLY DATA'!$B127)</f>
        <v>356.25</v>
      </c>
      <c r="BA127" s="78">
        <f>AVERAGEIFS('WEEKLY DATA'!BA$11:BA$14576,'WEEKLY DATA'!$A$11:$A$14576,'MONTHLY DATA'!$A127,'WEEKLY DATA'!$B$11:$B$14576,'MONTHLY DATA'!$B127)</f>
        <v>366.25</v>
      </c>
      <c r="BB127" s="78">
        <f>AVERAGEIFS('WEEKLY DATA'!BB$11:BB$14576,'WEEKLY DATA'!$A$11:$A$14576,'MONTHLY DATA'!$A127,'WEEKLY DATA'!$B$11:$B$14576,'MONTHLY DATA'!$B127)</f>
        <v>361.25</v>
      </c>
      <c r="BC127" s="154">
        <f t="shared" si="69"/>
        <v>7.5148809523809534E-2</v>
      </c>
      <c r="BD127" s="169">
        <f>AVERAGEIFS('WEEKLY DATA'!BD$11:BD$14576,'WEEKLY DATA'!$A$11:$A$14576,'MONTHLY DATA'!$A127,'WEEKLY DATA'!$B$11:$B$14576,'MONTHLY DATA'!$B127)</f>
        <v>348.75</v>
      </c>
      <c r="BE127" s="78">
        <f>AVERAGEIFS('WEEKLY DATA'!BE$11:BE$14576,'WEEKLY DATA'!$A$11:$A$14576,'MONTHLY DATA'!$A127,'WEEKLY DATA'!$B$11:$B$14576,'MONTHLY DATA'!$B127)</f>
        <v>358.75</v>
      </c>
      <c r="BF127" s="78">
        <f>AVERAGEIFS('WEEKLY DATA'!BF$11:BF$14576,'WEEKLY DATA'!$A$11:$A$14576,'MONTHLY DATA'!$A127,'WEEKLY DATA'!$B$11:$B$14576,'MONTHLY DATA'!$B127)</f>
        <v>353.75</v>
      </c>
      <c r="BG127" s="154">
        <f t="shared" si="70"/>
        <v>5.5970149253731449E-2</v>
      </c>
      <c r="BH127" s="169">
        <f>AVERAGEIFS('WEEKLY DATA'!BH$11:BH$14576,'WEEKLY DATA'!$A$11:$A$14576,'MONTHLY DATA'!$A127,'WEEKLY DATA'!$B$11:$B$14576,'MONTHLY DATA'!$B127)</f>
        <v>445</v>
      </c>
      <c r="BI127" s="78">
        <f>AVERAGEIFS('WEEKLY DATA'!BI$11:BI$14576,'WEEKLY DATA'!$A$11:$A$14576,'MONTHLY DATA'!$A127,'WEEKLY DATA'!$B$11:$B$14576,'MONTHLY DATA'!$B127)</f>
        <v>455</v>
      </c>
      <c r="BJ127" s="78">
        <f>AVERAGEIFS('WEEKLY DATA'!BJ$11:BJ$14576,'WEEKLY DATA'!$A$11:$A$14576,'MONTHLY DATA'!$A127,'WEEKLY DATA'!$B$11:$B$14576,'MONTHLY DATA'!$B127)</f>
        <v>450</v>
      </c>
      <c r="BK127" s="154">
        <f t="shared" si="71"/>
        <v>1.1235955056179803E-2</v>
      </c>
      <c r="BL127" s="169">
        <f>AVERAGEIFS('WEEKLY DATA'!BL$11:BL$14576,'WEEKLY DATA'!$A$11:$A$14576,'MONTHLY DATA'!$A127,'WEEKLY DATA'!$B$11:$B$14576,'MONTHLY DATA'!$B127)</f>
        <v>377.5</v>
      </c>
      <c r="BM127" s="78">
        <f>AVERAGEIFS('WEEKLY DATA'!BM$11:BM$14576,'WEEKLY DATA'!$A$11:$A$14576,'MONTHLY DATA'!$A127,'WEEKLY DATA'!$B$11:$B$14576,'MONTHLY DATA'!$B127)</f>
        <v>387.5</v>
      </c>
      <c r="BN127" s="78">
        <f>AVERAGEIFS('WEEKLY DATA'!BN$11:BN$14576,'WEEKLY DATA'!$A$11:$A$14576,'MONTHLY DATA'!$A127,'WEEKLY DATA'!$B$11:$B$14576,'MONTHLY DATA'!$B127)</f>
        <v>382.5</v>
      </c>
      <c r="BO127" s="154">
        <f t="shared" si="72"/>
        <v>7.1428571428571397E-2</v>
      </c>
      <c r="BP127" s="78">
        <f>AVERAGEIFS('WEEKLY DATA'!BP$11:BP$14576,'WEEKLY DATA'!$A$11:$A$14576,'MONTHLY DATA'!$A127,'WEEKLY DATA'!$B$11:$B$14576,'MONTHLY DATA'!$B127)</f>
        <v>395</v>
      </c>
      <c r="BQ127" s="78">
        <f>AVERAGEIFS('WEEKLY DATA'!BQ$11:BQ$14576,'WEEKLY DATA'!$A$11:$A$14576,'MONTHLY DATA'!$A127,'WEEKLY DATA'!$B$11:$B$14576,'MONTHLY DATA'!$B127)</f>
        <v>405</v>
      </c>
      <c r="BR127" s="78">
        <f>AVERAGEIFS('WEEKLY DATA'!BR$11:BR$14576,'WEEKLY DATA'!$A$11:$A$14576,'MONTHLY DATA'!$A127,'WEEKLY DATA'!$B$11:$B$14576,'MONTHLY DATA'!$B127)</f>
        <v>400</v>
      </c>
      <c r="BS127" s="154">
        <f t="shared" si="73"/>
        <v>2.564102564102555E-2</v>
      </c>
      <c r="BT127" s="78">
        <f>AVERAGEIFS('WEEKLY DATA'!BT$11:BT$14576,'WEEKLY DATA'!$A$11:$A$14576,'MONTHLY DATA'!$A127,'WEEKLY DATA'!$B$11:$B$14576,'MONTHLY DATA'!$B127)</f>
        <v>381.25</v>
      </c>
      <c r="BU127" s="78">
        <f>AVERAGEIFS('WEEKLY DATA'!BU$11:BU$14576,'WEEKLY DATA'!$A$11:$A$14576,'MONTHLY DATA'!$A127,'WEEKLY DATA'!$B$11:$B$14576,'MONTHLY DATA'!$B127)</f>
        <v>391.25</v>
      </c>
      <c r="BV127" s="78">
        <f>AVERAGEIFS('WEEKLY DATA'!BV$11:BV$14576,'WEEKLY DATA'!$A$11:$A$14576,'MONTHLY DATA'!$A127,'WEEKLY DATA'!$B$11:$B$14576,'MONTHLY DATA'!$B127)</f>
        <v>386.25</v>
      </c>
      <c r="BW127" s="154">
        <f t="shared" si="74"/>
        <v>2.1825396825396748E-2</v>
      </c>
      <c r="BX127" s="78">
        <f>AVERAGEIFS('WEEKLY DATA'!BX$11:BX$14576,'WEEKLY DATA'!$A$11:$A$14576,'MONTHLY DATA'!$A127,'WEEKLY DATA'!$B$11:$B$14576,'MONTHLY DATA'!$B127)</f>
        <v>470</v>
      </c>
      <c r="BY127" s="78">
        <f>AVERAGEIFS('WEEKLY DATA'!BY$11:BY$14576,'WEEKLY DATA'!$A$11:$A$14576,'MONTHLY DATA'!$A127,'WEEKLY DATA'!$B$11:$B$14576,'MONTHLY DATA'!$B127)</f>
        <v>480</v>
      </c>
      <c r="BZ127" s="78">
        <f>AVERAGEIFS('WEEKLY DATA'!BZ$11:BZ$14576,'WEEKLY DATA'!$A$11:$A$14576,'MONTHLY DATA'!$A127,'WEEKLY DATA'!$B$11:$B$14576,'MONTHLY DATA'!$B127)</f>
        <v>475</v>
      </c>
      <c r="CA127" s="154">
        <f t="shared" si="75"/>
        <v>1.0638297872340496E-2</v>
      </c>
      <c r="CB127" s="78">
        <f>AVERAGEIFS('WEEKLY DATA'!CB$11:CB$14576,'WEEKLY DATA'!$A$11:$A$14576,'MONTHLY DATA'!$A127,'WEEKLY DATA'!$B$11:$B$14576,'MONTHLY DATA'!$B127)</f>
        <v>447.5</v>
      </c>
      <c r="CC127" s="78">
        <f>AVERAGEIFS('WEEKLY DATA'!CC$11:CC$14576,'WEEKLY DATA'!$A$11:$A$14576,'MONTHLY DATA'!$A127,'WEEKLY DATA'!$B$11:$B$14576,'MONTHLY DATA'!$B127)</f>
        <v>457.5</v>
      </c>
      <c r="CD127" s="78">
        <f>AVERAGEIFS('WEEKLY DATA'!CD$11:CD$14576,'WEEKLY DATA'!$A$11:$A$14576,'MONTHLY DATA'!$A127,'WEEKLY DATA'!$B$11:$B$14576,'MONTHLY DATA'!$B127)</f>
        <v>452.5</v>
      </c>
      <c r="CE127" s="154">
        <f t="shared" si="76"/>
        <v>-3.3039647577092213E-3</v>
      </c>
      <c r="CF127" s="78">
        <f>AVERAGEIFS('WEEKLY DATA'!CF$11:CF$14576,'WEEKLY DATA'!$A$11:$A$14576,'MONTHLY DATA'!$A127,'WEEKLY DATA'!$B$11:$B$14576,'MONTHLY DATA'!$B127)</f>
        <v>350</v>
      </c>
      <c r="CG127" s="78">
        <f>AVERAGEIFS('WEEKLY DATA'!CG$11:CG$14576,'WEEKLY DATA'!$A$11:$A$14576,'MONTHLY DATA'!$A127,'WEEKLY DATA'!$B$11:$B$14576,'MONTHLY DATA'!$B127)</f>
        <v>360</v>
      </c>
      <c r="CH127" s="78">
        <f>AVERAGEIFS('WEEKLY DATA'!CH$11:CH$14576,'WEEKLY DATA'!$A$11:$A$14576,'MONTHLY DATA'!$A127,'WEEKLY DATA'!$B$11:$B$14576,'MONTHLY DATA'!$B127)</f>
        <v>355</v>
      </c>
      <c r="CI127" s="154">
        <f t="shared" si="77"/>
        <v>2.8985507246376718E-2</v>
      </c>
      <c r="CJ127" s="78">
        <f>AVERAGEIFS('WEEKLY DATA'!CJ$11:CJ$14576,'WEEKLY DATA'!$A$11:$A$14576,'MONTHLY DATA'!$A127,'WEEKLY DATA'!$B$11:$B$14576,'MONTHLY DATA'!$B127)</f>
        <v>341.25</v>
      </c>
      <c r="CK127" s="78">
        <f>AVERAGEIFS('WEEKLY DATA'!CK$11:CK$14576,'WEEKLY DATA'!$A$11:$A$14576,'MONTHLY DATA'!$A127,'WEEKLY DATA'!$B$11:$B$14576,'MONTHLY DATA'!$B127)</f>
        <v>351.25</v>
      </c>
      <c r="CL127" s="78">
        <f>AVERAGEIFS('WEEKLY DATA'!CL$11:CL$14576,'WEEKLY DATA'!$A$11:$A$14576,'MONTHLY DATA'!$A127,'WEEKLY DATA'!$B$11:$B$14576,'MONTHLY DATA'!$B127)</f>
        <v>346.25</v>
      </c>
      <c r="CM127" s="154">
        <f t="shared" si="78"/>
        <v>1.8382352941176405E-2</v>
      </c>
      <c r="CN127" s="78">
        <f>AVERAGEIFS('WEEKLY DATA'!CN$11:CN$14576,'WEEKLY DATA'!$A$11:$A$14576,'MONTHLY DATA'!$A127,'WEEKLY DATA'!$B$11:$B$14576,'MONTHLY DATA'!$B127)</f>
        <v>470</v>
      </c>
      <c r="CO127" s="78">
        <f>AVERAGEIFS('WEEKLY DATA'!CO$11:CO$14576,'WEEKLY DATA'!$A$11:$A$14576,'MONTHLY DATA'!$A127,'WEEKLY DATA'!$B$11:$B$14576,'MONTHLY DATA'!$B127)</f>
        <v>480</v>
      </c>
      <c r="CP127" s="78">
        <f>AVERAGEIFS('WEEKLY DATA'!CP$11:CP$14576,'WEEKLY DATA'!$A$11:$A$14576,'MONTHLY DATA'!$A127,'WEEKLY DATA'!$B$11:$B$14576,'MONTHLY DATA'!$B127)</f>
        <v>475</v>
      </c>
      <c r="CQ127" s="154">
        <f t="shared" si="79"/>
        <v>0.10465116279069764</v>
      </c>
      <c r="CR127" s="78">
        <f>AVERAGEIFS('WEEKLY DATA'!CR$11:CR$14576,'WEEKLY DATA'!$A$11:$A$14576,'MONTHLY DATA'!$A127,'WEEKLY DATA'!$B$11:$B$14576,'MONTHLY DATA'!$B127)</f>
        <v>407.5</v>
      </c>
      <c r="CS127" s="78">
        <f>AVERAGEIFS('WEEKLY DATA'!CS$11:CS$14576,'WEEKLY DATA'!$A$11:$A$14576,'MONTHLY DATA'!$A127,'WEEKLY DATA'!$B$11:$B$14576,'MONTHLY DATA'!$B127)</f>
        <v>417.5</v>
      </c>
      <c r="CT127" s="78">
        <f>AVERAGEIFS('WEEKLY DATA'!CT$11:CT$14576,'WEEKLY DATA'!$A$11:$A$14576,'MONTHLY DATA'!$A127,'WEEKLY DATA'!$B$11:$B$14576,'MONTHLY DATA'!$B127)</f>
        <v>412.5</v>
      </c>
      <c r="CU127" s="154">
        <f t="shared" si="80"/>
        <v>-3.6231884057971175E-3</v>
      </c>
      <c r="CV127" s="169">
        <f>AVERAGEIFS('WEEKLY DATA'!CV$11:CV$14576,'WEEKLY DATA'!$A$11:$A$14576,'MONTHLY DATA'!$A127,'WEEKLY DATA'!$B$11:$B$14576,'MONTHLY DATA'!$B127)</f>
        <v>406.25</v>
      </c>
      <c r="CW127" s="78">
        <f>AVERAGEIFS('WEEKLY DATA'!CW$11:CW$14576,'WEEKLY DATA'!$A$11:$A$14576,'MONTHLY DATA'!$A127,'WEEKLY DATA'!$B$11:$B$14576,'MONTHLY DATA'!$B127)</f>
        <v>416.25</v>
      </c>
      <c r="CX127" s="78">
        <f>AVERAGEIFS('WEEKLY DATA'!CX$11:CX$14576,'WEEKLY DATA'!$A$11:$A$14576,'MONTHLY DATA'!$A127,'WEEKLY DATA'!$B$11:$B$14576,'MONTHLY DATA'!$B127)</f>
        <v>411.25</v>
      </c>
      <c r="CY127" s="154">
        <f t="shared" si="81"/>
        <v>-9.0361445783132543E-3</v>
      </c>
      <c r="CZ127" s="169">
        <f>AVERAGEIFS('WEEKLY DATA'!CZ$11:CZ$14576,'WEEKLY DATA'!$A$11:$A$14576,'MONTHLY DATA'!$A127,'WEEKLY DATA'!$B$11:$B$14576,'MONTHLY DATA'!$B127)</f>
        <v>377.5</v>
      </c>
      <c r="DA127" s="78">
        <f>AVERAGEIFS('WEEKLY DATA'!DA$11:DA$14576,'WEEKLY DATA'!$A$11:$A$14576,'MONTHLY DATA'!$A127,'WEEKLY DATA'!$B$11:$B$14576,'MONTHLY DATA'!$B127)</f>
        <v>387.5</v>
      </c>
      <c r="DB127" s="78">
        <f>AVERAGEIFS('WEEKLY DATA'!DB$11:DB$14576,'WEEKLY DATA'!$A$11:$A$14576,'MONTHLY DATA'!$A127,'WEEKLY DATA'!$B$11:$B$14576,'MONTHLY DATA'!$B127)</f>
        <v>382.5</v>
      </c>
      <c r="DC127" s="154">
        <f t="shared" si="82"/>
        <v>-1.3054830287205776E-3</v>
      </c>
      <c r="DD127" s="78">
        <f>AVERAGEIFS('WEEKLY DATA'!DD$11:DD$14576,'WEEKLY DATA'!$A$11:$A$14576,'MONTHLY DATA'!$A127,'WEEKLY DATA'!$B$11:$B$14576,'MONTHLY DATA'!$B127)</f>
        <v>470</v>
      </c>
      <c r="DE127" s="78">
        <f>AVERAGEIFS('WEEKLY DATA'!DE$11:DE$14576,'WEEKLY DATA'!$A$11:$A$14576,'MONTHLY DATA'!$A127,'WEEKLY DATA'!$B$11:$B$14576,'MONTHLY DATA'!$B127)</f>
        <v>480</v>
      </c>
      <c r="DF127" s="78">
        <f>AVERAGEIFS('WEEKLY DATA'!DF$11:DF$14576,'WEEKLY DATA'!$A$11:$A$14576,'MONTHLY DATA'!$A127,'WEEKLY DATA'!$B$11:$B$14576,'MONTHLY DATA'!$B127)</f>
        <v>475</v>
      </c>
      <c r="DG127" s="154">
        <f t="shared" si="83"/>
        <v>1.93133047210301E-2</v>
      </c>
      <c r="DH127" s="78">
        <f>AVERAGEIFS('WEEKLY DATA'!DH$11:DH$14576,'WEEKLY DATA'!$A$11:$A$14576,'MONTHLY DATA'!$A127,'WEEKLY DATA'!$B$11:$B$14576,'MONTHLY DATA'!$B127)</f>
        <v>427.5</v>
      </c>
      <c r="DI127" s="78">
        <f>AVERAGEIFS('WEEKLY DATA'!DI$11:DI$14576,'WEEKLY DATA'!$A$11:$A$14576,'MONTHLY DATA'!$A127,'WEEKLY DATA'!$B$11:$B$14576,'MONTHLY DATA'!$B127)</f>
        <v>437.5</v>
      </c>
      <c r="DJ127" s="78">
        <f>AVERAGEIFS('WEEKLY DATA'!DJ$11:DJ$14576,'WEEKLY DATA'!$A$11:$A$14576,'MONTHLY DATA'!$A127,'WEEKLY DATA'!$B$11:$B$14576,'MONTHLY DATA'!$B127)</f>
        <v>432.5</v>
      </c>
      <c r="DK127" s="154">
        <f t="shared" si="84"/>
        <v>-3.4562211981566948E-3</v>
      </c>
      <c r="DL127" s="169">
        <f>AVERAGEIFS('WEEKLY DATA'!DL$11:DL$14576,'WEEKLY DATA'!$A$11:$A$14576,'MONTHLY DATA'!$A127,'WEEKLY DATA'!$B$11:$B$14576,'MONTHLY DATA'!$B127)</f>
        <v>391.25</v>
      </c>
      <c r="DM127" s="78">
        <f>AVERAGEIFS('WEEKLY DATA'!DM$11:DM$14576,'WEEKLY DATA'!$A$11:$A$14576,'MONTHLY DATA'!$A127,'WEEKLY DATA'!$B$11:$B$14576,'MONTHLY DATA'!$B127)</f>
        <v>401.25</v>
      </c>
      <c r="DN127" s="78">
        <f>AVERAGEIFS('WEEKLY DATA'!DN$11:DN$14576,'WEEKLY DATA'!$A$11:$A$14576,'MONTHLY DATA'!$A127,'WEEKLY DATA'!$B$11:$B$14576,'MONTHLY DATA'!$B127)</f>
        <v>396.25</v>
      </c>
      <c r="DO127" s="154">
        <f t="shared" si="85"/>
        <v>7.0945945945946054E-2</v>
      </c>
      <c r="DP127" s="78">
        <f>AVERAGEIFS('WEEKLY DATA'!DP$11:DP$14576,'WEEKLY DATA'!$A$11:$A$14576,'MONTHLY DATA'!$A127,'WEEKLY DATA'!$B$11:$B$14576,'MONTHLY DATA'!$B127)</f>
        <v>347.5</v>
      </c>
      <c r="DQ127" s="78">
        <f>AVERAGEIFS('WEEKLY DATA'!DQ$11:DQ$14576,'WEEKLY DATA'!$A$11:$A$14576,'MONTHLY DATA'!$A127,'WEEKLY DATA'!$B$11:$B$14576,'MONTHLY DATA'!$B127)</f>
        <v>357.5</v>
      </c>
      <c r="DR127" s="78">
        <f>AVERAGEIFS('WEEKLY DATA'!DR$11:DR$14576,'WEEKLY DATA'!$A$11:$A$14576,'MONTHLY DATA'!$A127,'WEEKLY DATA'!$B$11:$B$14576,'MONTHLY DATA'!$B127)</f>
        <v>352.5</v>
      </c>
      <c r="DS127" s="154">
        <f t="shared" si="86"/>
        <v>7.4695121951219523E-2</v>
      </c>
      <c r="DT127" s="78">
        <f>AVERAGEIFS('WEEKLY DATA'!DT$11:DT$14576,'WEEKLY DATA'!$A$11:$A$14576,'MONTHLY DATA'!$A127,'WEEKLY DATA'!$B$11:$B$14576,'MONTHLY DATA'!$B127)</f>
        <v>470</v>
      </c>
      <c r="DU127" s="78">
        <f>AVERAGEIFS('WEEKLY DATA'!DU$11:DU$14576,'WEEKLY DATA'!$A$11:$A$14576,'MONTHLY DATA'!$A127,'WEEKLY DATA'!$B$11:$B$14576,'MONTHLY DATA'!$B127)</f>
        <v>480</v>
      </c>
      <c r="DV127" s="78">
        <f>AVERAGEIFS('WEEKLY DATA'!DV$11:DV$14576,'WEEKLY DATA'!$A$11:$A$14576,'MONTHLY DATA'!$A127,'WEEKLY DATA'!$B$11:$B$14576,'MONTHLY DATA'!$B127)</f>
        <v>475</v>
      </c>
      <c r="DW127" s="154">
        <f t="shared" si="87"/>
        <v>2.1097046413502962E-3</v>
      </c>
      <c r="DX127" s="78">
        <f>AVERAGEIFS('WEEKLY DATA'!DX$11:DX$14576,'WEEKLY DATA'!$A$11:$A$14576,'MONTHLY DATA'!$A127,'WEEKLY DATA'!$B$11:$B$14576,'MONTHLY DATA'!$B127)</f>
        <v>422.5</v>
      </c>
      <c r="DY127" s="78">
        <f>AVERAGEIFS('WEEKLY DATA'!DY$11:DY$14576,'WEEKLY DATA'!$A$11:$A$14576,'MONTHLY DATA'!$A127,'WEEKLY DATA'!$B$11:$B$14576,'MONTHLY DATA'!$B127)</f>
        <v>432.5</v>
      </c>
      <c r="DZ127" s="78">
        <f>AVERAGEIFS('WEEKLY DATA'!DZ$11:DZ$14576,'WEEKLY DATA'!$A$11:$A$14576,'MONTHLY DATA'!$A127,'WEEKLY DATA'!$B$11:$B$14576,'MONTHLY DATA'!$B127)</f>
        <v>427.5</v>
      </c>
      <c r="EA127" s="154">
        <f t="shared" si="88"/>
        <v>-3.4965034965035446E-3</v>
      </c>
      <c r="EB127" s="78">
        <f>AVERAGEIFS('WEEKLY DATA'!EB$11:EB$14576,'WEEKLY DATA'!$A$11:$A$14576,'MONTHLY DATA'!$A127,'WEEKLY DATA'!$B$11:$B$14576,'MONTHLY DATA'!$B127)</f>
        <v>311.25</v>
      </c>
      <c r="EC127" s="78">
        <f>AVERAGEIFS('WEEKLY DATA'!EC$11:EC$14576,'WEEKLY DATA'!$A$11:$A$14576,'MONTHLY DATA'!$A127,'WEEKLY DATA'!$B$11:$B$14576,'MONTHLY DATA'!$B127)</f>
        <v>321.25</v>
      </c>
      <c r="ED127" s="78">
        <f>AVERAGEIFS('WEEKLY DATA'!ED$11:ED$14576,'WEEKLY DATA'!$A$11:$A$14576,'MONTHLY DATA'!$A127,'WEEKLY DATA'!$B$11:$B$14576,'MONTHLY DATA'!$B127)</f>
        <v>316.25</v>
      </c>
      <c r="EE127" s="154">
        <f t="shared" si="89"/>
        <v>5.0664451827242551E-2</v>
      </c>
      <c r="EF127" s="169">
        <f>AVERAGEIFS('WEEKLY DATA'!EF$11:EF$14576,'WEEKLY DATA'!$A$11:$A$14576,'MONTHLY DATA'!$A127,'WEEKLY DATA'!$B$11:$B$14576,'MONTHLY DATA'!$B127)</f>
        <v>297.5</v>
      </c>
      <c r="EG127" s="78">
        <f>AVERAGEIFS('WEEKLY DATA'!EG$11:EG$14576,'WEEKLY DATA'!$A$11:$A$14576,'MONTHLY DATA'!$A127,'WEEKLY DATA'!$B$11:$B$14576,'MONTHLY DATA'!$B127)</f>
        <v>307.5</v>
      </c>
      <c r="EH127" s="78">
        <f>AVERAGEIFS('WEEKLY DATA'!EH$11:EH$14576,'WEEKLY DATA'!$A$11:$A$14576,'MONTHLY DATA'!$A127,'WEEKLY DATA'!$B$11:$B$14576,'MONTHLY DATA'!$B127)</f>
        <v>302.5</v>
      </c>
      <c r="EI127" s="154">
        <f t="shared" si="90"/>
        <v>3.2423208191126207E-2</v>
      </c>
      <c r="EJ127" s="78">
        <f>AVERAGEIFS('WEEKLY DATA'!EJ$11:EJ$14576,'WEEKLY DATA'!$A$11:$A$14576,'MONTHLY DATA'!$A127,'WEEKLY DATA'!$B$11:$B$14576,'MONTHLY DATA'!$B127)</f>
        <v>485</v>
      </c>
      <c r="EK127" s="78">
        <f>AVERAGEIFS('WEEKLY DATA'!EK$11:EK$14576,'WEEKLY DATA'!$A$11:$A$14576,'MONTHLY DATA'!$A127,'WEEKLY DATA'!$B$11:$B$14576,'MONTHLY DATA'!$B127)</f>
        <v>495</v>
      </c>
      <c r="EL127" s="78">
        <f>AVERAGEIFS('WEEKLY DATA'!EL$11:EL$14576,'WEEKLY DATA'!$A$11:$A$14576,'MONTHLY DATA'!$A127,'WEEKLY DATA'!$B$11:$B$14576,'MONTHLY DATA'!$B127)</f>
        <v>490</v>
      </c>
      <c r="EM127" s="154">
        <f t="shared" si="91"/>
        <v>1.0309278350515427E-2</v>
      </c>
      <c r="EN127" s="78">
        <f>AVERAGEIFS('WEEKLY DATA'!EN$11:EN$14576,'WEEKLY DATA'!$A$11:$A$14576,'MONTHLY DATA'!$A127,'WEEKLY DATA'!$B$11:$B$14576,'MONTHLY DATA'!$B127)</f>
        <v>302.5</v>
      </c>
      <c r="EO127" s="78">
        <f>AVERAGEIFS('WEEKLY DATA'!EO$11:EO$14576,'WEEKLY DATA'!$A$11:$A$14576,'MONTHLY DATA'!$A127,'WEEKLY DATA'!$B$11:$B$14576,'MONTHLY DATA'!$B127)</f>
        <v>312.5</v>
      </c>
      <c r="EP127" s="78">
        <f>AVERAGEIFS('WEEKLY DATA'!EP$11:EP$14576,'WEEKLY DATA'!$A$11:$A$14576,'MONTHLY DATA'!$A127,'WEEKLY DATA'!$B$11:$B$14576,'MONTHLY DATA'!$B127)</f>
        <v>307.5</v>
      </c>
      <c r="EQ127" s="154">
        <f t="shared" si="92"/>
        <v>-4.8543689320388328E-3</v>
      </c>
      <c r="ER127" s="78">
        <f>AVERAGEIFS('WEEKLY DATA'!ER$11:ER$14576,'WEEKLY DATA'!$A$11:$A$14576,'MONTHLY DATA'!$A127,'WEEKLY DATA'!$B$11:$B$14576,'MONTHLY DATA'!$B127)</f>
        <v>286.25</v>
      </c>
      <c r="ES127" s="78">
        <f>AVERAGEIFS('WEEKLY DATA'!ES$11:ES$14576,'WEEKLY DATA'!$A$11:$A$14576,'MONTHLY DATA'!$A127,'WEEKLY DATA'!$B$11:$B$14576,'MONTHLY DATA'!$B127)</f>
        <v>296.25</v>
      </c>
      <c r="ET127" s="78">
        <f>AVERAGEIFS('WEEKLY DATA'!ET$11:ET$14576,'WEEKLY DATA'!$A$11:$A$14576,'MONTHLY DATA'!$A127,'WEEKLY DATA'!$B$11:$B$14576,'MONTHLY DATA'!$B127)</f>
        <v>291.25</v>
      </c>
      <c r="EU127" s="154">
        <f t="shared" si="93"/>
        <v>5.5253623188405765E-2</v>
      </c>
      <c r="EV127" s="78">
        <f>AVERAGEIFS('WEEKLY DATA'!EV$11:EV$14576,'WEEKLY DATA'!$A$11:$A$14576,'MONTHLY DATA'!$A127,'WEEKLY DATA'!$B$11:$B$14576,'MONTHLY DATA'!$B127)</f>
        <v>262.5</v>
      </c>
      <c r="EW127" s="78">
        <f>AVERAGEIFS('WEEKLY DATA'!EW$11:EW$14576,'WEEKLY DATA'!$A$11:$A$14576,'MONTHLY DATA'!$A127,'WEEKLY DATA'!$B$11:$B$14576,'MONTHLY DATA'!$B127)</f>
        <v>272.5</v>
      </c>
      <c r="EX127" s="78">
        <f>AVERAGEIFS('WEEKLY DATA'!EX$11:EX$14576,'WEEKLY DATA'!$A$11:$A$14576,'MONTHLY DATA'!$A127,'WEEKLY DATA'!$B$11:$B$14576,'MONTHLY DATA'!$B127)</f>
        <v>267.5</v>
      </c>
      <c r="EY127" s="154">
        <f t="shared" si="94"/>
        <v>3.6821705426356655E-2</v>
      </c>
      <c r="EZ127" s="78">
        <f>AVERAGEIFS('WEEKLY DATA'!EZ$11:EZ$14576,'WEEKLY DATA'!$A$11:$A$14576,'MONTHLY DATA'!$A127,'WEEKLY DATA'!$B$11:$B$14576,'MONTHLY DATA'!$B127)</f>
        <v>470</v>
      </c>
      <c r="FA127" s="78">
        <f>AVERAGEIFS('WEEKLY DATA'!FA$11:FA$14576,'WEEKLY DATA'!$A$11:$A$14576,'MONTHLY DATA'!$A127,'WEEKLY DATA'!$B$11:$B$14576,'MONTHLY DATA'!$B127)</f>
        <v>480</v>
      </c>
      <c r="FB127" s="78">
        <f>AVERAGEIFS('WEEKLY DATA'!FB$11:FB$14576,'WEEKLY DATA'!$A$11:$A$14576,'MONTHLY DATA'!$A127,'WEEKLY DATA'!$B$11:$B$14576,'MONTHLY DATA'!$B127)</f>
        <v>475</v>
      </c>
      <c r="FC127" s="154">
        <f t="shared" si="95"/>
        <v>1.0638297872340496E-2</v>
      </c>
      <c r="FD127" s="78">
        <f>AVERAGEIFS('WEEKLY DATA'!FD$11:FD$14576,'WEEKLY DATA'!$A$11:$A$14576,'MONTHLY DATA'!$A127,'WEEKLY DATA'!$B$11:$B$14576,'MONTHLY DATA'!$B127)</f>
        <v>385</v>
      </c>
      <c r="FE127" s="78">
        <f>AVERAGEIFS('WEEKLY DATA'!FE$11:FE$14576,'WEEKLY DATA'!$A$11:$A$14576,'MONTHLY DATA'!$A127,'WEEKLY DATA'!$B$11:$B$14576,'MONTHLY DATA'!$B127)</f>
        <v>395</v>
      </c>
      <c r="FF127" s="78">
        <f>AVERAGEIFS('WEEKLY DATA'!FF$11:FF$14576,'WEEKLY DATA'!$A$11:$A$14576,'MONTHLY DATA'!$A127,'WEEKLY DATA'!$B$11:$B$14576,'MONTHLY DATA'!$B127)</f>
        <v>390</v>
      </c>
      <c r="FG127" s="154">
        <f t="shared" si="96"/>
        <v>-1.0152284263959421E-2</v>
      </c>
      <c r="FH127" s="78">
        <f>AVERAGEIFS('WEEKLY DATA'!FH$11:FH$14576,'WEEKLY DATA'!$A$11:$A$14576,'MONTHLY DATA'!$A127,'WEEKLY DATA'!$B$11:$B$14576,'MONTHLY DATA'!$B127)</f>
        <v>265</v>
      </c>
      <c r="FI127" s="78">
        <f>AVERAGEIFS('WEEKLY DATA'!FI$11:FI$14576,'WEEKLY DATA'!$A$11:$A$14576,'MONTHLY DATA'!$A127,'WEEKLY DATA'!$B$11:$B$14576,'MONTHLY DATA'!$B127)</f>
        <v>275</v>
      </c>
      <c r="FJ127" s="78">
        <f>AVERAGEIFS('WEEKLY DATA'!FJ$11:FJ$14576,'WEEKLY DATA'!$A$11:$A$14576,'MONTHLY DATA'!$A127,'WEEKLY DATA'!$B$11:$B$14576,'MONTHLY DATA'!$B127)</f>
        <v>270</v>
      </c>
      <c r="FK127" s="154">
        <f t="shared" si="97"/>
        <v>4.6511627906976827E-2</v>
      </c>
      <c r="FL127" s="169">
        <f>AVERAGEIFS('WEEKLY DATA'!FL$11:FL$14576,'WEEKLY DATA'!$A$11:$A$14576,'MONTHLY DATA'!$A127,'WEEKLY DATA'!$B$11:$B$14576,'MONTHLY DATA'!$B127)</f>
        <v>268.75</v>
      </c>
      <c r="FM127" s="78">
        <f>AVERAGEIFS('WEEKLY DATA'!FM$11:FM$14576,'WEEKLY DATA'!$A$11:$A$14576,'MONTHLY DATA'!$A127,'WEEKLY DATA'!$B$11:$B$14576,'MONTHLY DATA'!$B127)</f>
        <v>278.75</v>
      </c>
      <c r="FN127" s="78">
        <f>AVERAGEIFS('WEEKLY DATA'!FN$11:FN$14576,'WEEKLY DATA'!$A$11:$A$14576,'MONTHLY DATA'!$A127,'WEEKLY DATA'!$B$11:$B$14576,'MONTHLY DATA'!$B127)</f>
        <v>273.75</v>
      </c>
      <c r="FO127" s="154">
        <f t="shared" si="98"/>
        <v>-3.6091549295774628E-2</v>
      </c>
      <c r="FP127" s="78">
        <f>AVERAGEIFS('WEEKLY DATA'!FP$11:FP$14576,'WEEKLY DATA'!$A$11:$A$14576,'MONTHLY DATA'!$A127,'WEEKLY DATA'!$B$11:$B$14576,'MONTHLY DATA'!$B127)</f>
        <v>355</v>
      </c>
      <c r="FQ127" s="78">
        <f>AVERAGEIFS('WEEKLY DATA'!FQ$11:FQ$14576,'WEEKLY DATA'!$A$11:$A$14576,'MONTHLY DATA'!$A127,'WEEKLY DATA'!$B$11:$B$14576,'MONTHLY DATA'!$B127)</f>
        <v>365</v>
      </c>
      <c r="FR127" s="78">
        <f>AVERAGEIFS('WEEKLY DATA'!FR$11:FR$14576,'WEEKLY DATA'!$A$11:$A$14576,'MONTHLY DATA'!$A127,'WEEKLY DATA'!$B$11:$B$14576,'MONTHLY DATA'!$B127)</f>
        <v>360</v>
      </c>
      <c r="FS127" s="154">
        <f t="shared" si="99"/>
        <v>5.5865921787709993E-3</v>
      </c>
      <c r="FT127" s="78">
        <f>AVERAGEIFS('WEEKLY DATA'!FT$11:FT$14576,'WEEKLY DATA'!$A$11:$A$14576,'MONTHLY DATA'!$A127,'WEEKLY DATA'!$B$11:$B$14576,'MONTHLY DATA'!$B127)</f>
        <v>298.75</v>
      </c>
      <c r="FU127" s="78">
        <f>AVERAGEIFS('WEEKLY DATA'!FU$11:FU$14576,'WEEKLY DATA'!$A$11:$A$14576,'MONTHLY DATA'!$A127,'WEEKLY DATA'!$B$11:$B$14576,'MONTHLY DATA'!$B127)</f>
        <v>308.75</v>
      </c>
      <c r="FV127" s="78">
        <f>AVERAGEIFS('WEEKLY DATA'!FV$11:FV$14576,'WEEKLY DATA'!$A$11:$A$14576,'MONTHLY DATA'!$A127,'WEEKLY DATA'!$B$11:$B$14576,'MONTHLY DATA'!$B127)</f>
        <v>303.75</v>
      </c>
      <c r="FW127" s="154">
        <f t="shared" si="100"/>
        <v>-8.2236842105265495E-4</v>
      </c>
      <c r="FX127" s="78">
        <f>AVERAGEIFS('WEEKLY DATA'!FX$11:FX$14576,'WEEKLY DATA'!$A$11:$A$14576,'MONTHLY DATA'!$A127,'WEEKLY DATA'!$B$11:$B$14576,'MONTHLY DATA'!$B127)</f>
        <v>370</v>
      </c>
      <c r="FY127" s="78">
        <f>AVERAGEIFS('WEEKLY DATA'!FY$11:FY$14576,'WEEKLY DATA'!$A$11:$A$14576,'MONTHLY DATA'!$A127,'WEEKLY DATA'!$B$11:$B$14576,'MONTHLY DATA'!$B127)</f>
        <v>380</v>
      </c>
      <c r="FZ127" s="78">
        <f>AVERAGEIFS('WEEKLY DATA'!FZ$11:FZ$14576,'WEEKLY DATA'!$A$11:$A$14576,'MONTHLY DATA'!$A127,'WEEKLY DATA'!$B$11:$B$14576,'MONTHLY DATA'!$B127)</f>
        <v>375</v>
      </c>
      <c r="GA127" s="154">
        <f t="shared" si="101"/>
        <v>-1.0554089709762571E-2</v>
      </c>
      <c r="GB127" s="78">
        <f>AVERAGEIFS('WEEKLY DATA'!GB$11:GB$14576,'WEEKLY DATA'!$A$11:$A$14576,'MONTHLY DATA'!$A127,'WEEKLY DATA'!$B$11:$B$14576,'MONTHLY DATA'!$B127)</f>
        <v>440</v>
      </c>
      <c r="GC127" s="78">
        <f>AVERAGEIFS('WEEKLY DATA'!GC$11:GC$14576,'WEEKLY DATA'!$A$11:$A$14576,'MONTHLY DATA'!$A127,'WEEKLY DATA'!$B$11:$B$14576,'MONTHLY DATA'!$B127)</f>
        <v>450</v>
      </c>
      <c r="GD127" s="78">
        <f>AVERAGEIFS('WEEKLY DATA'!GD$11:GD$14576,'WEEKLY DATA'!$A$11:$A$14576,'MONTHLY DATA'!$A127,'WEEKLY DATA'!$B$11:$B$14576,'MONTHLY DATA'!$B127)</f>
        <v>445</v>
      </c>
      <c r="GE127" s="154">
        <f t="shared" si="102"/>
        <v>3.488372093023262E-2</v>
      </c>
      <c r="GF127" s="169">
        <f>AVERAGEIFS('WEEKLY DATA'!GF$11:GF$14576,'WEEKLY DATA'!$A$11:$A$14576,'MONTHLY DATA'!$A127,'WEEKLY DATA'!$B$11:$B$14576,'MONTHLY DATA'!$B127)</f>
        <v>413.75</v>
      </c>
      <c r="GG127" s="78">
        <f>AVERAGEIFS('WEEKLY DATA'!GG$11:GG$14576,'WEEKLY DATA'!$A$11:$A$14576,'MONTHLY DATA'!$A127,'WEEKLY DATA'!$B$11:$B$14576,'MONTHLY DATA'!$B127)</f>
        <v>423.75</v>
      </c>
      <c r="GH127" s="78">
        <f>AVERAGEIFS('WEEKLY DATA'!GH$11:GH$14576,'WEEKLY DATA'!$A$11:$A$14576,'MONTHLY DATA'!$A127,'WEEKLY DATA'!$B$11:$B$14576,'MONTHLY DATA'!$B127)</f>
        <v>382.5</v>
      </c>
      <c r="GI127" s="154">
        <f t="shared" si="103"/>
        <v>-6.25E-2</v>
      </c>
      <c r="GJ127" s="78">
        <f>AVERAGEIFS('WEEKLY DATA'!GJ$11:GJ$14576,'WEEKLY DATA'!$A$11:$A$14576,'MONTHLY DATA'!$A127,'WEEKLY DATA'!$B$11:$B$14576,'MONTHLY DATA'!$B127)</f>
        <v>470</v>
      </c>
      <c r="GK127" s="78">
        <f>AVERAGEIFS('WEEKLY DATA'!GK$11:GK$14576,'WEEKLY DATA'!$A$11:$A$14576,'MONTHLY DATA'!$A127,'WEEKLY DATA'!$B$11:$B$14576,'MONTHLY DATA'!$B127)</f>
        <v>480</v>
      </c>
      <c r="GL127" s="78">
        <f>AVERAGEIFS('WEEKLY DATA'!GL$11:GL$14576,'WEEKLY DATA'!$A$11:$A$14576,'MONTHLY DATA'!$A127,'WEEKLY DATA'!$B$11:$B$14576,'MONTHLY DATA'!$B127)</f>
        <v>475</v>
      </c>
      <c r="GM127" s="154">
        <f t="shared" si="104"/>
        <v>-0.11710037174721188</v>
      </c>
      <c r="GN127" s="78">
        <f>AVERAGEIFS('WEEKLY DATA'!GN$11:GN$14576,'WEEKLY DATA'!$A$11:$A$14576,'MONTHLY DATA'!$A127,'WEEKLY DATA'!$B$11:$B$14576,'MONTHLY DATA'!$B127)</f>
        <v>462.5</v>
      </c>
      <c r="GO127" s="78">
        <f>AVERAGEIFS('WEEKLY DATA'!GO$11:GO$14576,'WEEKLY DATA'!$A$11:$A$14576,'MONTHLY DATA'!$A127,'WEEKLY DATA'!$B$11:$B$14576,'MONTHLY DATA'!$B127)</f>
        <v>472.5</v>
      </c>
      <c r="GP127" s="78">
        <f>AVERAGEIFS('WEEKLY DATA'!GP$11:GP$14576,'WEEKLY DATA'!$A$11:$A$14576,'MONTHLY DATA'!$A127,'WEEKLY DATA'!$B$11:$B$14576,'MONTHLY DATA'!$B127)</f>
        <v>467.5</v>
      </c>
      <c r="GQ127" s="154">
        <f t="shared" si="105"/>
        <v>-3.1982942430703876E-3</v>
      </c>
      <c r="GR127" s="78"/>
    </row>
    <row r="128" spans="1:200" ht="15.75" x14ac:dyDescent="0.25">
      <c r="A128">
        <f t="shared" si="55"/>
        <v>10</v>
      </c>
      <c r="B128">
        <f t="shared" si="56"/>
        <v>2019</v>
      </c>
      <c r="C128" s="86">
        <v>43739</v>
      </c>
      <c r="D128" s="78">
        <f>AVERAGEIFS('WEEKLY DATA'!D$11:D$14576,'WEEKLY DATA'!$A$11:$A$14576,'MONTHLY DATA'!$A128,'WEEKLY DATA'!$B$11:$B$14576,'MONTHLY DATA'!$B128)</f>
        <v>432.5</v>
      </c>
      <c r="E128" s="78">
        <f>AVERAGEIFS('WEEKLY DATA'!E$11:E$14576,'WEEKLY DATA'!$A$11:$A$14576,'MONTHLY DATA'!$A128,'WEEKLY DATA'!$B$11:$B$14576,'MONTHLY DATA'!$B128)</f>
        <v>442.5</v>
      </c>
      <c r="F128" s="78">
        <f>AVERAGEIFS('WEEKLY DATA'!F$11:F$14576,'WEEKLY DATA'!$A$11:$A$14576,'MONTHLY DATA'!$A128,'WEEKLY DATA'!$B$11:$B$14576,'MONTHLY DATA'!$B128)</f>
        <v>437.5</v>
      </c>
      <c r="G128" s="154">
        <f t="shared" si="57"/>
        <v>2.0408163265306145E-2</v>
      </c>
      <c r="H128" s="169">
        <f>AVERAGEIFS('WEEKLY DATA'!H$11:H$14576,'WEEKLY DATA'!$A$11:$A$14576,'MONTHLY DATA'!$A128,'WEEKLY DATA'!$B$11:$B$14576,'MONTHLY DATA'!$B128)</f>
        <v>541.25</v>
      </c>
      <c r="I128" s="78">
        <f>AVERAGEIFS('WEEKLY DATA'!I$11:I$14576,'WEEKLY DATA'!$A$11:$A$14576,'MONTHLY DATA'!$A128,'WEEKLY DATA'!$B$11:$B$14576,'MONTHLY DATA'!$B128)</f>
        <v>551.25</v>
      </c>
      <c r="J128" s="78">
        <f>AVERAGEIFS('WEEKLY DATA'!J$11:J$14576,'WEEKLY DATA'!$A$11:$A$14576,'MONTHLY DATA'!$A128,'WEEKLY DATA'!$B$11:$B$14576,'MONTHLY DATA'!$B128)</f>
        <v>546.25</v>
      </c>
      <c r="K128" s="154">
        <f t="shared" si="58"/>
        <v>-4.5558086560364419E-3</v>
      </c>
      <c r="L128" s="169">
        <f>AVERAGEIFS('WEEKLY DATA'!L$11:L$14576,'WEEKLY DATA'!$A$11:$A$14576,'MONTHLY DATA'!$A128,'WEEKLY DATA'!$B$11:$B$14576,'MONTHLY DATA'!$B128)</f>
        <v>535</v>
      </c>
      <c r="M128" s="78">
        <f>AVERAGEIFS('WEEKLY DATA'!M$11:M$14576,'WEEKLY DATA'!$A$11:$A$14576,'MONTHLY DATA'!$A128,'WEEKLY DATA'!$B$11:$B$14576,'MONTHLY DATA'!$B128)</f>
        <v>545</v>
      </c>
      <c r="N128" s="78">
        <f>AVERAGEIFS('WEEKLY DATA'!N$11:N$14576,'WEEKLY DATA'!$A$11:$A$14576,'MONTHLY DATA'!$A128,'WEEKLY DATA'!$B$11:$B$14576,'MONTHLY DATA'!$B128)</f>
        <v>540</v>
      </c>
      <c r="O128" s="154">
        <f t="shared" si="59"/>
        <v>-2.7027027027026973E-2</v>
      </c>
      <c r="P128" s="169">
        <f>AVERAGEIFS('WEEKLY DATA'!P$11:P$14576,'WEEKLY DATA'!$A$11:$A$14576,'MONTHLY DATA'!$A128,'WEEKLY DATA'!$B$11:$B$14576,'MONTHLY DATA'!$B128)</f>
        <v>411.25</v>
      </c>
      <c r="Q128" s="78">
        <f>AVERAGEIFS('WEEKLY DATA'!Q$11:Q$14576,'WEEKLY DATA'!$A$11:$A$14576,'MONTHLY DATA'!$A128,'WEEKLY DATA'!$B$11:$B$14576,'MONTHLY DATA'!$B128)</f>
        <v>421.25</v>
      </c>
      <c r="R128" s="78">
        <f>AVERAGEIFS('WEEKLY DATA'!R$11:R$14576,'WEEKLY DATA'!$A$11:$A$14576,'MONTHLY DATA'!$A128,'WEEKLY DATA'!$B$11:$B$14576,'MONTHLY DATA'!$B128)</f>
        <v>416.25</v>
      </c>
      <c r="S128" s="154">
        <f t="shared" si="60"/>
        <v>2.4615384615384706E-2</v>
      </c>
      <c r="T128" s="169">
        <f>AVERAGEIFS('WEEKLY DATA'!T$11:T$14576,'WEEKLY DATA'!$A$11:$A$14576,'MONTHLY DATA'!$A128,'WEEKLY DATA'!$B$11:$B$14576,'MONTHLY DATA'!$B128)</f>
        <v>412.5</v>
      </c>
      <c r="U128" s="78">
        <f>AVERAGEIFS('WEEKLY DATA'!U$11:U$14576,'WEEKLY DATA'!$A$11:$A$14576,'MONTHLY DATA'!$A128,'WEEKLY DATA'!$B$11:$B$14576,'MONTHLY DATA'!$B128)</f>
        <v>422.5</v>
      </c>
      <c r="V128" s="78">
        <f>AVERAGEIFS('WEEKLY DATA'!V$11:V$14576,'WEEKLY DATA'!$A$11:$A$14576,'MONTHLY DATA'!$A128,'WEEKLY DATA'!$B$11:$B$14576,'MONTHLY DATA'!$B128)</f>
        <v>417.5</v>
      </c>
      <c r="W128" s="154">
        <f t="shared" si="61"/>
        <v>2.1406727828746197E-2</v>
      </c>
      <c r="X128" s="169">
        <f>AVERAGEIFS('WEEKLY DATA'!X$11:X$14576,'WEEKLY DATA'!$A$11:$A$14576,'MONTHLY DATA'!$A128,'WEEKLY DATA'!$B$11:$B$14576,'MONTHLY DATA'!$B128)</f>
        <v>396.25</v>
      </c>
      <c r="Y128" s="78">
        <f>AVERAGEIFS('WEEKLY DATA'!Y$11:Y$14576,'WEEKLY DATA'!$A$11:$A$14576,'MONTHLY DATA'!$A128,'WEEKLY DATA'!$B$11:$B$14576,'MONTHLY DATA'!$B128)</f>
        <v>406.25</v>
      </c>
      <c r="Z128" s="78">
        <f>AVERAGEIFS('WEEKLY DATA'!Z$11:Z$14576,'WEEKLY DATA'!$A$11:$A$14576,'MONTHLY DATA'!$A128,'WEEKLY DATA'!$B$11:$B$14576,'MONTHLY DATA'!$B128)</f>
        <v>401.25</v>
      </c>
      <c r="AA128" s="154">
        <f t="shared" si="62"/>
        <v>0</v>
      </c>
      <c r="AB128" s="169">
        <f>AVERAGEIFS('WEEKLY DATA'!AB$11:AB$14576,'WEEKLY DATA'!$A$11:$A$14576,'MONTHLY DATA'!$A128,'WEEKLY DATA'!$B$11:$B$14576,'MONTHLY DATA'!$B128)</f>
        <v>530</v>
      </c>
      <c r="AC128" s="78">
        <f>AVERAGEIFS('WEEKLY DATA'!AC$11:AC$14576,'WEEKLY DATA'!$A$11:$A$14576,'MONTHLY DATA'!$A128,'WEEKLY DATA'!$B$11:$B$14576,'MONTHLY DATA'!$B128)</f>
        <v>540</v>
      </c>
      <c r="AD128" s="78">
        <f>AVERAGEIFS('WEEKLY DATA'!AD$11:AD$14576,'WEEKLY DATA'!$A$11:$A$14576,'MONTHLY DATA'!$A128,'WEEKLY DATA'!$B$11:$B$14576,'MONTHLY DATA'!$B128)</f>
        <v>535</v>
      </c>
      <c r="AE128" s="154">
        <f t="shared" si="63"/>
        <v>-2.7272727272727226E-2</v>
      </c>
      <c r="AF128" s="169">
        <f>AVERAGEIFS('WEEKLY DATA'!AF$11:AF$14576,'WEEKLY DATA'!$A$11:$A$14576,'MONTHLY DATA'!$A128,'WEEKLY DATA'!$B$11:$B$14576,'MONTHLY DATA'!$B128)</f>
        <v>396.25</v>
      </c>
      <c r="AG128" s="78">
        <f>AVERAGEIFS('WEEKLY DATA'!AG$11:AG$14576,'WEEKLY DATA'!$A$11:$A$14576,'MONTHLY DATA'!$A128,'WEEKLY DATA'!$B$11:$B$14576,'MONTHLY DATA'!$B128)</f>
        <v>406.25</v>
      </c>
      <c r="AH128" s="78">
        <f>AVERAGEIFS('WEEKLY DATA'!AH$11:AH$14576,'WEEKLY DATA'!$A$11:$A$14576,'MONTHLY DATA'!$A128,'WEEKLY DATA'!$B$11:$B$14576,'MONTHLY DATA'!$B128)</f>
        <v>401.25</v>
      </c>
      <c r="AI128" s="154">
        <f t="shared" si="64"/>
        <v>2.5559105431310014E-2</v>
      </c>
      <c r="AJ128" s="169">
        <f>AVERAGEIFS('WEEKLY DATA'!AJ$11:AJ$14576,'WEEKLY DATA'!$A$11:$A$14576,'MONTHLY DATA'!$A128,'WEEKLY DATA'!$B$11:$B$14576,'MONTHLY DATA'!$B128)</f>
        <v>427.5</v>
      </c>
      <c r="AK128" s="78">
        <f>AVERAGEIFS('WEEKLY DATA'!AK$11:AK$14576,'WEEKLY DATA'!$A$11:$A$14576,'MONTHLY DATA'!$A128,'WEEKLY DATA'!$B$11:$B$14576,'MONTHLY DATA'!$B128)</f>
        <v>437.5</v>
      </c>
      <c r="AL128" s="78">
        <f>AVERAGEIFS('WEEKLY DATA'!AL$11:AL$14576,'WEEKLY DATA'!$A$11:$A$14576,'MONTHLY DATA'!$A128,'WEEKLY DATA'!$B$11:$B$14576,'MONTHLY DATA'!$B128)</f>
        <v>432.5</v>
      </c>
      <c r="AM128" s="154">
        <f t="shared" si="65"/>
        <v>1.4662756598240456E-2</v>
      </c>
      <c r="AN128" s="169">
        <f>AVERAGEIFS('WEEKLY DATA'!AN$11:AN$14576,'WEEKLY DATA'!$A$11:$A$14576,'MONTHLY DATA'!$A128,'WEEKLY DATA'!$B$11:$B$14576,'MONTHLY DATA'!$B128)</f>
        <v>416.25</v>
      </c>
      <c r="AO128" s="78">
        <f>AVERAGEIFS('WEEKLY DATA'!AO$11:AO$14576,'WEEKLY DATA'!$A$11:$A$14576,'MONTHLY DATA'!$A128,'WEEKLY DATA'!$B$11:$B$14576,'MONTHLY DATA'!$B128)</f>
        <v>426.25</v>
      </c>
      <c r="AP128" s="78">
        <f>AVERAGEIFS('WEEKLY DATA'!AP$11:AP$14576,'WEEKLY DATA'!$A$11:$A$14576,'MONTHLY DATA'!$A128,'WEEKLY DATA'!$B$11:$B$14576,'MONTHLY DATA'!$B128)</f>
        <v>421.25</v>
      </c>
      <c r="AQ128" s="154">
        <f t="shared" si="66"/>
        <v>5.9701492537314049E-3</v>
      </c>
      <c r="AR128" s="169">
        <f>AVERAGEIFS('WEEKLY DATA'!AR$11:AR$14576,'WEEKLY DATA'!$A$11:$A$14576,'MONTHLY DATA'!$A128,'WEEKLY DATA'!$B$11:$B$14576,'MONTHLY DATA'!$B128)</f>
        <v>540</v>
      </c>
      <c r="AS128" s="78">
        <f>AVERAGEIFS('WEEKLY DATA'!AS$11:AS$14576,'WEEKLY DATA'!$A$11:$A$14576,'MONTHLY DATA'!$A128,'WEEKLY DATA'!$B$11:$B$14576,'MONTHLY DATA'!$B128)</f>
        <v>550</v>
      </c>
      <c r="AT128" s="78">
        <f>AVERAGEIFS('WEEKLY DATA'!AT$11:AT$14576,'WEEKLY DATA'!$A$11:$A$14576,'MONTHLY DATA'!$A128,'WEEKLY DATA'!$B$11:$B$14576,'MONTHLY DATA'!$B128)</f>
        <v>545</v>
      </c>
      <c r="AU128" s="154">
        <f t="shared" si="67"/>
        <v>-2.6785714285714302E-2</v>
      </c>
      <c r="AV128" s="169">
        <f>AVERAGEIFS('WEEKLY DATA'!AV$11:AV$14576,'WEEKLY DATA'!$A$11:$A$14576,'MONTHLY DATA'!$A128,'WEEKLY DATA'!$B$11:$B$14576,'MONTHLY DATA'!$B128)</f>
        <v>401.25</v>
      </c>
      <c r="AW128" s="78">
        <f>AVERAGEIFS('WEEKLY DATA'!AW$11:AW$14576,'WEEKLY DATA'!$A$11:$A$14576,'MONTHLY DATA'!$A128,'WEEKLY DATA'!$B$11:$B$14576,'MONTHLY DATA'!$B128)</f>
        <v>411.25</v>
      </c>
      <c r="AX128" s="78">
        <f>AVERAGEIFS('WEEKLY DATA'!AX$11:AX$14576,'WEEKLY DATA'!$A$11:$A$14576,'MONTHLY DATA'!$A128,'WEEKLY DATA'!$B$11:$B$14576,'MONTHLY DATA'!$B128)</f>
        <v>406.25</v>
      </c>
      <c r="AY128" s="154">
        <f t="shared" si="68"/>
        <v>2.2012578616352307E-2</v>
      </c>
      <c r="AZ128" s="169">
        <f>AVERAGEIFS('WEEKLY DATA'!AZ$11:AZ$14576,'WEEKLY DATA'!$A$11:$A$14576,'MONTHLY DATA'!$A128,'WEEKLY DATA'!$B$11:$B$14576,'MONTHLY DATA'!$B128)</f>
        <v>362.5</v>
      </c>
      <c r="BA128" s="78">
        <f>AVERAGEIFS('WEEKLY DATA'!BA$11:BA$14576,'WEEKLY DATA'!$A$11:$A$14576,'MONTHLY DATA'!$A128,'WEEKLY DATA'!$B$11:$B$14576,'MONTHLY DATA'!$B128)</f>
        <v>372.5</v>
      </c>
      <c r="BB128" s="78">
        <f>AVERAGEIFS('WEEKLY DATA'!BB$11:BB$14576,'WEEKLY DATA'!$A$11:$A$14576,'MONTHLY DATA'!$A128,'WEEKLY DATA'!$B$11:$B$14576,'MONTHLY DATA'!$B128)</f>
        <v>367.5</v>
      </c>
      <c r="BC128" s="154">
        <f t="shared" si="69"/>
        <v>1.730103806228378E-2</v>
      </c>
      <c r="BD128" s="169">
        <f>AVERAGEIFS('WEEKLY DATA'!BD$11:BD$14576,'WEEKLY DATA'!$A$11:$A$14576,'MONTHLY DATA'!$A128,'WEEKLY DATA'!$B$11:$B$14576,'MONTHLY DATA'!$B128)</f>
        <v>346.25</v>
      </c>
      <c r="BE128" s="78">
        <f>AVERAGEIFS('WEEKLY DATA'!BE$11:BE$14576,'WEEKLY DATA'!$A$11:$A$14576,'MONTHLY DATA'!$A128,'WEEKLY DATA'!$B$11:$B$14576,'MONTHLY DATA'!$B128)</f>
        <v>356.25</v>
      </c>
      <c r="BF128" s="78">
        <f>AVERAGEIFS('WEEKLY DATA'!BF$11:BF$14576,'WEEKLY DATA'!$A$11:$A$14576,'MONTHLY DATA'!$A128,'WEEKLY DATA'!$B$11:$B$14576,'MONTHLY DATA'!$B128)</f>
        <v>351.25</v>
      </c>
      <c r="BG128" s="154">
        <f t="shared" si="70"/>
        <v>-7.0671378091873294E-3</v>
      </c>
      <c r="BH128" s="169">
        <f>AVERAGEIFS('WEEKLY DATA'!BH$11:BH$14576,'WEEKLY DATA'!$A$11:$A$14576,'MONTHLY DATA'!$A128,'WEEKLY DATA'!$B$11:$B$14576,'MONTHLY DATA'!$B128)</f>
        <v>430</v>
      </c>
      <c r="BI128" s="78">
        <f>AVERAGEIFS('WEEKLY DATA'!BI$11:BI$14576,'WEEKLY DATA'!$A$11:$A$14576,'MONTHLY DATA'!$A128,'WEEKLY DATA'!$B$11:$B$14576,'MONTHLY DATA'!$B128)</f>
        <v>440</v>
      </c>
      <c r="BJ128" s="78">
        <f>AVERAGEIFS('WEEKLY DATA'!BJ$11:BJ$14576,'WEEKLY DATA'!$A$11:$A$14576,'MONTHLY DATA'!$A128,'WEEKLY DATA'!$B$11:$B$14576,'MONTHLY DATA'!$B128)</f>
        <v>435</v>
      </c>
      <c r="BK128" s="154">
        <f t="shared" si="71"/>
        <v>-3.3333333333333326E-2</v>
      </c>
      <c r="BL128" s="169">
        <f>AVERAGEIFS('WEEKLY DATA'!BL$11:BL$14576,'WEEKLY DATA'!$A$11:$A$14576,'MONTHLY DATA'!$A128,'WEEKLY DATA'!$B$11:$B$14576,'MONTHLY DATA'!$B128)</f>
        <v>386.25</v>
      </c>
      <c r="BM128" s="78">
        <f>AVERAGEIFS('WEEKLY DATA'!BM$11:BM$14576,'WEEKLY DATA'!$A$11:$A$14576,'MONTHLY DATA'!$A128,'WEEKLY DATA'!$B$11:$B$14576,'MONTHLY DATA'!$B128)</f>
        <v>396.25</v>
      </c>
      <c r="BN128" s="78">
        <f>AVERAGEIFS('WEEKLY DATA'!BN$11:BN$14576,'WEEKLY DATA'!$A$11:$A$14576,'MONTHLY DATA'!$A128,'WEEKLY DATA'!$B$11:$B$14576,'MONTHLY DATA'!$B128)</f>
        <v>391.25</v>
      </c>
      <c r="BO128" s="154">
        <f t="shared" si="72"/>
        <v>2.2875816993463971E-2</v>
      </c>
      <c r="BP128" s="78">
        <f>AVERAGEIFS('WEEKLY DATA'!BP$11:BP$14576,'WEEKLY DATA'!$A$11:$A$14576,'MONTHLY DATA'!$A128,'WEEKLY DATA'!$B$11:$B$14576,'MONTHLY DATA'!$B128)</f>
        <v>410</v>
      </c>
      <c r="BQ128" s="78">
        <f>AVERAGEIFS('WEEKLY DATA'!BQ$11:BQ$14576,'WEEKLY DATA'!$A$11:$A$14576,'MONTHLY DATA'!$A128,'WEEKLY DATA'!$B$11:$B$14576,'MONTHLY DATA'!$B128)</f>
        <v>420</v>
      </c>
      <c r="BR128" s="78">
        <f>AVERAGEIFS('WEEKLY DATA'!BR$11:BR$14576,'WEEKLY DATA'!$A$11:$A$14576,'MONTHLY DATA'!$A128,'WEEKLY DATA'!$B$11:$B$14576,'MONTHLY DATA'!$B128)</f>
        <v>415</v>
      </c>
      <c r="BS128" s="154">
        <f t="shared" si="73"/>
        <v>3.7500000000000089E-2</v>
      </c>
      <c r="BT128" s="78">
        <f>AVERAGEIFS('WEEKLY DATA'!BT$11:BT$14576,'WEEKLY DATA'!$A$11:$A$14576,'MONTHLY DATA'!$A128,'WEEKLY DATA'!$B$11:$B$14576,'MONTHLY DATA'!$B128)</f>
        <v>395</v>
      </c>
      <c r="BU128" s="78">
        <f>AVERAGEIFS('WEEKLY DATA'!BU$11:BU$14576,'WEEKLY DATA'!$A$11:$A$14576,'MONTHLY DATA'!$A128,'WEEKLY DATA'!$B$11:$B$14576,'MONTHLY DATA'!$B128)</f>
        <v>405</v>
      </c>
      <c r="BV128" s="78">
        <f>AVERAGEIFS('WEEKLY DATA'!BV$11:BV$14576,'WEEKLY DATA'!$A$11:$A$14576,'MONTHLY DATA'!$A128,'WEEKLY DATA'!$B$11:$B$14576,'MONTHLY DATA'!$B128)</f>
        <v>400</v>
      </c>
      <c r="BW128" s="154">
        <f t="shared" si="74"/>
        <v>3.5598705501618033E-2</v>
      </c>
      <c r="BX128" s="78">
        <f>AVERAGEIFS('WEEKLY DATA'!BX$11:BX$14576,'WEEKLY DATA'!$A$11:$A$14576,'MONTHLY DATA'!$A128,'WEEKLY DATA'!$B$11:$B$14576,'MONTHLY DATA'!$B128)</f>
        <v>465</v>
      </c>
      <c r="BY128" s="78">
        <f>AVERAGEIFS('WEEKLY DATA'!BY$11:BY$14576,'WEEKLY DATA'!$A$11:$A$14576,'MONTHLY DATA'!$A128,'WEEKLY DATA'!$B$11:$B$14576,'MONTHLY DATA'!$B128)</f>
        <v>475</v>
      </c>
      <c r="BZ128" s="78">
        <f>AVERAGEIFS('WEEKLY DATA'!BZ$11:BZ$14576,'WEEKLY DATA'!$A$11:$A$14576,'MONTHLY DATA'!$A128,'WEEKLY DATA'!$B$11:$B$14576,'MONTHLY DATA'!$B128)</f>
        <v>470</v>
      </c>
      <c r="CA128" s="154">
        <f t="shared" si="75"/>
        <v>-1.0526315789473717E-2</v>
      </c>
      <c r="CB128" s="78">
        <f>AVERAGEIFS('WEEKLY DATA'!CB$11:CB$14576,'WEEKLY DATA'!$A$11:$A$14576,'MONTHLY DATA'!$A128,'WEEKLY DATA'!$B$11:$B$14576,'MONTHLY DATA'!$B128)</f>
        <v>450</v>
      </c>
      <c r="CC128" s="78">
        <f>AVERAGEIFS('WEEKLY DATA'!CC$11:CC$14576,'WEEKLY DATA'!$A$11:$A$14576,'MONTHLY DATA'!$A128,'WEEKLY DATA'!$B$11:$B$14576,'MONTHLY DATA'!$B128)</f>
        <v>460</v>
      </c>
      <c r="CD128" s="78">
        <f>AVERAGEIFS('WEEKLY DATA'!CD$11:CD$14576,'WEEKLY DATA'!$A$11:$A$14576,'MONTHLY DATA'!$A128,'WEEKLY DATA'!$B$11:$B$14576,'MONTHLY DATA'!$B128)</f>
        <v>455</v>
      </c>
      <c r="CE128" s="154">
        <f t="shared" si="76"/>
        <v>5.5248618784531356E-3</v>
      </c>
      <c r="CF128" s="78">
        <f>AVERAGEIFS('WEEKLY DATA'!CF$11:CF$14576,'WEEKLY DATA'!$A$11:$A$14576,'MONTHLY DATA'!$A128,'WEEKLY DATA'!$B$11:$B$14576,'MONTHLY DATA'!$B128)</f>
        <v>365</v>
      </c>
      <c r="CG128" s="78">
        <f>AVERAGEIFS('WEEKLY DATA'!CG$11:CG$14576,'WEEKLY DATA'!$A$11:$A$14576,'MONTHLY DATA'!$A128,'WEEKLY DATA'!$B$11:$B$14576,'MONTHLY DATA'!$B128)</f>
        <v>375</v>
      </c>
      <c r="CH128" s="78">
        <f>AVERAGEIFS('WEEKLY DATA'!CH$11:CH$14576,'WEEKLY DATA'!$A$11:$A$14576,'MONTHLY DATA'!$A128,'WEEKLY DATA'!$B$11:$B$14576,'MONTHLY DATA'!$B128)</f>
        <v>370</v>
      </c>
      <c r="CI128" s="154">
        <f t="shared" si="77"/>
        <v>4.2253521126760507E-2</v>
      </c>
      <c r="CJ128" s="78">
        <f>AVERAGEIFS('WEEKLY DATA'!CJ$11:CJ$14576,'WEEKLY DATA'!$A$11:$A$14576,'MONTHLY DATA'!$A128,'WEEKLY DATA'!$B$11:$B$14576,'MONTHLY DATA'!$B128)</f>
        <v>355</v>
      </c>
      <c r="CK128" s="78">
        <f>AVERAGEIFS('WEEKLY DATA'!CK$11:CK$14576,'WEEKLY DATA'!$A$11:$A$14576,'MONTHLY DATA'!$A128,'WEEKLY DATA'!$B$11:$B$14576,'MONTHLY DATA'!$B128)</f>
        <v>365</v>
      </c>
      <c r="CL128" s="78">
        <f>AVERAGEIFS('WEEKLY DATA'!CL$11:CL$14576,'WEEKLY DATA'!$A$11:$A$14576,'MONTHLY DATA'!$A128,'WEEKLY DATA'!$B$11:$B$14576,'MONTHLY DATA'!$B128)</f>
        <v>360</v>
      </c>
      <c r="CM128" s="154">
        <f t="shared" si="78"/>
        <v>3.971119133573997E-2</v>
      </c>
      <c r="CN128" s="78">
        <f>AVERAGEIFS('WEEKLY DATA'!CN$11:CN$14576,'WEEKLY DATA'!$A$11:$A$14576,'MONTHLY DATA'!$A128,'WEEKLY DATA'!$B$11:$B$14576,'MONTHLY DATA'!$B128)</f>
        <v>465</v>
      </c>
      <c r="CO128" s="78">
        <f>AVERAGEIFS('WEEKLY DATA'!CO$11:CO$14576,'WEEKLY DATA'!$A$11:$A$14576,'MONTHLY DATA'!$A128,'WEEKLY DATA'!$B$11:$B$14576,'MONTHLY DATA'!$B128)</f>
        <v>475</v>
      </c>
      <c r="CP128" s="78">
        <f>AVERAGEIFS('WEEKLY DATA'!CP$11:CP$14576,'WEEKLY DATA'!$A$11:$A$14576,'MONTHLY DATA'!$A128,'WEEKLY DATA'!$B$11:$B$14576,'MONTHLY DATA'!$B128)</f>
        <v>470</v>
      </c>
      <c r="CQ128" s="154">
        <f t="shared" si="79"/>
        <v>-1.0526315789473717E-2</v>
      </c>
      <c r="CR128" s="78">
        <f>AVERAGEIFS('WEEKLY DATA'!CR$11:CR$14576,'WEEKLY DATA'!$A$11:$A$14576,'MONTHLY DATA'!$A128,'WEEKLY DATA'!$B$11:$B$14576,'MONTHLY DATA'!$B128)</f>
        <v>410</v>
      </c>
      <c r="CS128" s="78">
        <f>AVERAGEIFS('WEEKLY DATA'!CS$11:CS$14576,'WEEKLY DATA'!$A$11:$A$14576,'MONTHLY DATA'!$A128,'WEEKLY DATA'!$B$11:$B$14576,'MONTHLY DATA'!$B128)</f>
        <v>420</v>
      </c>
      <c r="CT128" s="78">
        <f>AVERAGEIFS('WEEKLY DATA'!CT$11:CT$14576,'WEEKLY DATA'!$A$11:$A$14576,'MONTHLY DATA'!$A128,'WEEKLY DATA'!$B$11:$B$14576,'MONTHLY DATA'!$B128)</f>
        <v>415</v>
      </c>
      <c r="CU128" s="154">
        <f t="shared" si="80"/>
        <v>6.0606060606060996E-3</v>
      </c>
      <c r="CV128" s="169">
        <f>AVERAGEIFS('WEEKLY DATA'!CV$11:CV$14576,'WEEKLY DATA'!$A$11:$A$14576,'MONTHLY DATA'!$A128,'WEEKLY DATA'!$B$11:$B$14576,'MONTHLY DATA'!$B128)</f>
        <v>365</v>
      </c>
      <c r="CW128" s="78">
        <f>AVERAGEIFS('WEEKLY DATA'!CW$11:CW$14576,'WEEKLY DATA'!$A$11:$A$14576,'MONTHLY DATA'!$A128,'WEEKLY DATA'!$B$11:$B$14576,'MONTHLY DATA'!$B128)</f>
        <v>375</v>
      </c>
      <c r="CX128" s="78">
        <f>AVERAGEIFS('WEEKLY DATA'!CX$11:CX$14576,'WEEKLY DATA'!$A$11:$A$14576,'MONTHLY DATA'!$A128,'WEEKLY DATA'!$B$11:$B$14576,'MONTHLY DATA'!$B128)</f>
        <v>370</v>
      </c>
      <c r="CY128" s="154">
        <f t="shared" si="81"/>
        <v>-0.10030395136778114</v>
      </c>
      <c r="CZ128" s="169">
        <f>AVERAGEIFS('WEEKLY DATA'!CZ$11:CZ$14576,'WEEKLY DATA'!$A$11:$A$14576,'MONTHLY DATA'!$A128,'WEEKLY DATA'!$B$11:$B$14576,'MONTHLY DATA'!$B128)</f>
        <v>367.5</v>
      </c>
      <c r="DA128" s="78">
        <f>AVERAGEIFS('WEEKLY DATA'!DA$11:DA$14576,'WEEKLY DATA'!$A$11:$A$14576,'MONTHLY DATA'!$A128,'WEEKLY DATA'!$B$11:$B$14576,'MONTHLY DATA'!$B128)</f>
        <v>377.5</v>
      </c>
      <c r="DB128" s="78">
        <f>AVERAGEIFS('WEEKLY DATA'!DB$11:DB$14576,'WEEKLY DATA'!$A$11:$A$14576,'MONTHLY DATA'!$A128,'WEEKLY DATA'!$B$11:$B$14576,'MONTHLY DATA'!$B128)</f>
        <v>372.5</v>
      </c>
      <c r="DC128" s="154">
        <f t="shared" si="82"/>
        <v>-2.6143790849673221E-2</v>
      </c>
      <c r="DD128" s="78">
        <f>AVERAGEIFS('WEEKLY DATA'!DD$11:DD$14576,'WEEKLY DATA'!$A$11:$A$14576,'MONTHLY DATA'!$A128,'WEEKLY DATA'!$B$11:$B$14576,'MONTHLY DATA'!$B128)</f>
        <v>465</v>
      </c>
      <c r="DE128" s="78">
        <f>AVERAGEIFS('WEEKLY DATA'!DE$11:DE$14576,'WEEKLY DATA'!$A$11:$A$14576,'MONTHLY DATA'!$A128,'WEEKLY DATA'!$B$11:$B$14576,'MONTHLY DATA'!$B128)</f>
        <v>475</v>
      </c>
      <c r="DF128" s="78">
        <f>AVERAGEIFS('WEEKLY DATA'!DF$11:DF$14576,'WEEKLY DATA'!$A$11:$A$14576,'MONTHLY DATA'!$A128,'WEEKLY DATA'!$B$11:$B$14576,'MONTHLY DATA'!$B128)</f>
        <v>470</v>
      </c>
      <c r="DG128" s="154">
        <f t="shared" si="83"/>
        <v>-1.0526315789473717E-2</v>
      </c>
      <c r="DH128" s="78">
        <f>AVERAGEIFS('WEEKLY DATA'!DH$11:DH$14576,'WEEKLY DATA'!$A$11:$A$14576,'MONTHLY DATA'!$A128,'WEEKLY DATA'!$B$11:$B$14576,'MONTHLY DATA'!$B128)</f>
        <v>430</v>
      </c>
      <c r="DI128" s="78">
        <f>AVERAGEIFS('WEEKLY DATA'!DI$11:DI$14576,'WEEKLY DATA'!$A$11:$A$14576,'MONTHLY DATA'!$A128,'WEEKLY DATA'!$B$11:$B$14576,'MONTHLY DATA'!$B128)</f>
        <v>440</v>
      </c>
      <c r="DJ128" s="78">
        <f>AVERAGEIFS('WEEKLY DATA'!DJ$11:DJ$14576,'WEEKLY DATA'!$A$11:$A$14576,'MONTHLY DATA'!$A128,'WEEKLY DATA'!$B$11:$B$14576,'MONTHLY DATA'!$B128)</f>
        <v>435</v>
      </c>
      <c r="DK128" s="154">
        <f t="shared" si="84"/>
        <v>5.7803468208093012E-3</v>
      </c>
      <c r="DL128" s="169">
        <f>AVERAGEIFS('WEEKLY DATA'!DL$11:DL$14576,'WEEKLY DATA'!$A$11:$A$14576,'MONTHLY DATA'!$A128,'WEEKLY DATA'!$B$11:$B$14576,'MONTHLY DATA'!$B128)</f>
        <v>440</v>
      </c>
      <c r="DM128" s="78">
        <f>AVERAGEIFS('WEEKLY DATA'!DM$11:DM$14576,'WEEKLY DATA'!$A$11:$A$14576,'MONTHLY DATA'!$A128,'WEEKLY DATA'!$B$11:$B$14576,'MONTHLY DATA'!$B128)</f>
        <v>450</v>
      </c>
      <c r="DN128" s="78">
        <f>AVERAGEIFS('WEEKLY DATA'!DN$11:DN$14576,'WEEKLY DATA'!$A$11:$A$14576,'MONTHLY DATA'!$A128,'WEEKLY DATA'!$B$11:$B$14576,'MONTHLY DATA'!$B128)</f>
        <v>445</v>
      </c>
      <c r="DO128" s="154">
        <f t="shared" si="85"/>
        <v>0.12302839116719233</v>
      </c>
      <c r="DP128" s="78">
        <f>AVERAGEIFS('WEEKLY DATA'!DP$11:DP$14576,'WEEKLY DATA'!$A$11:$A$14576,'MONTHLY DATA'!$A128,'WEEKLY DATA'!$B$11:$B$14576,'MONTHLY DATA'!$B128)</f>
        <v>412.5</v>
      </c>
      <c r="DQ128" s="78">
        <f>AVERAGEIFS('WEEKLY DATA'!DQ$11:DQ$14576,'WEEKLY DATA'!$A$11:$A$14576,'MONTHLY DATA'!$A128,'WEEKLY DATA'!$B$11:$B$14576,'MONTHLY DATA'!$B128)</f>
        <v>422.5</v>
      </c>
      <c r="DR128" s="78">
        <f>AVERAGEIFS('WEEKLY DATA'!DR$11:DR$14576,'WEEKLY DATA'!$A$11:$A$14576,'MONTHLY DATA'!$A128,'WEEKLY DATA'!$B$11:$B$14576,'MONTHLY DATA'!$B128)</f>
        <v>417.5</v>
      </c>
      <c r="DS128" s="154">
        <f t="shared" si="86"/>
        <v>0.18439716312056742</v>
      </c>
      <c r="DT128" s="78">
        <f>AVERAGEIFS('WEEKLY DATA'!DT$11:DT$14576,'WEEKLY DATA'!$A$11:$A$14576,'MONTHLY DATA'!$A128,'WEEKLY DATA'!$B$11:$B$14576,'MONTHLY DATA'!$B128)</f>
        <v>465</v>
      </c>
      <c r="DU128" s="78">
        <f>AVERAGEIFS('WEEKLY DATA'!DU$11:DU$14576,'WEEKLY DATA'!$A$11:$A$14576,'MONTHLY DATA'!$A128,'WEEKLY DATA'!$B$11:$B$14576,'MONTHLY DATA'!$B128)</f>
        <v>475</v>
      </c>
      <c r="DV128" s="78">
        <f>AVERAGEIFS('WEEKLY DATA'!DV$11:DV$14576,'WEEKLY DATA'!$A$11:$A$14576,'MONTHLY DATA'!$A128,'WEEKLY DATA'!$B$11:$B$14576,'MONTHLY DATA'!$B128)</f>
        <v>470</v>
      </c>
      <c r="DW128" s="154">
        <f t="shared" si="87"/>
        <v>-1.0526315789473717E-2</v>
      </c>
      <c r="DX128" s="78">
        <f>AVERAGEIFS('WEEKLY DATA'!DX$11:DX$14576,'WEEKLY DATA'!$A$11:$A$14576,'MONTHLY DATA'!$A128,'WEEKLY DATA'!$B$11:$B$14576,'MONTHLY DATA'!$B128)</f>
        <v>425</v>
      </c>
      <c r="DY128" s="78">
        <f>AVERAGEIFS('WEEKLY DATA'!DY$11:DY$14576,'WEEKLY DATA'!$A$11:$A$14576,'MONTHLY DATA'!$A128,'WEEKLY DATA'!$B$11:$B$14576,'MONTHLY DATA'!$B128)</f>
        <v>435</v>
      </c>
      <c r="DZ128" s="78">
        <f>AVERAGEIFS('WEEKLY DATA'!DZ$11:DZ$14576,'WEEKLY DATA'!$A$11:$A$14576,'MONTHLY DATA'!$A128,'WEEKLY DATA'!$B$11:$B$14576,'MONTHLY DATA'!$B128)</f>
        <v>430</v>
      </c>
      <c r="EA128" s="154">
        <f t="shared" si="88"/>
        <v>5.8479532163742132E-3</v>
      </c>
      <c r="EB128" s="78">
        <f>AVERAGEIFS('WEEKLY DATA'!EB$11:EB$14576,'WEEKLY DATA'!$A$11:$A$14576,'MONTHLY DATA'!$A128,'WEEKLY DATA'!$B$11:$B$14576,'MONTHLY DATA'!$B128)</f>
        <v>310</v>
      </c>
      <c r="EC128" s="78">
        <f>AVERAGEIFS('WEEKLY DATA'!EC$11:EC$14576,'WEEKLY DATA'!$A$11:$A$14576,'MONTHLY DATA'!$A128,'WEEKLY DATA'!$B$11:$B$14576,'MONTHLY DATA'!$B128)</f>
        <v>320</v>
      </c>
      <c r="ED128" s="78">
        <f>AVERAGEIFS('WEEKLY DATA'!ED$11:ED$14576,'WEEKLY DATA'!$A$11:$A$14576,'MONTHLY DATA'!$A128,'WEEKLY DATA'!$B$11:$B$14576,'MONTHLY DATA'!$B128)</f>
        <v>315</v>
      </c>
      <c r="EE128" s="154">
        <f t="shared" si="89"/>
        <v>-3.9525691699604515E-3</v>
      </c>
      <c r="EF128" s="169">
        <f>AVERAGEIFS('WEEKLY DATA'!EF$11:EF$14576,'WEEKLY DATA'!$A$11:$A$14576,'MONTHLY DATA'!$A128,'WEEKLY DATA'!$B$11:$B$14576,'MONTHLY DATA'!$B128)</f>
        <v>295</v>
      </c>
      <c r="EG128" s="78">
        <f>AVERAGEIFS('WEEKLY DATA'!EG$11:EG$14576,'WEEKLY DATA'!$A$11:$A$14576,'MONTHLY DATA'!$A128,'WEEKLY DATA'!$B$11:$B$14576,'MONTHLY DATA'!$B128)</f>
        <v>305</v>
      </c>
      <c r="EH128" s="78">
        <f>AVERAGEIFS('WEEKLY DATA'!EH$11:EH$14576,'WEEKLY DATA'!$A$11:$A$14576,'MONTHLY DATA'!$A128,'WEEKLY DATA'!$B$11:$B$14576,'MONTHLY DATA'!$B128)</f>
        <v>300</v>
      </c>
      <c r="EI128" s="154">
        <f t="shared" si="90"/>
        <v>-8.2644628099173278E-3</v>
      </c>
      <c r="EJ128" s="78">
        <f>AVERAGEIFS('WEEKLY DATA'!EJ$11:EJ$14576,'WEEKLY DATA'!$A$11:$A$14576,'MONTHLY DATA'!$A128,'WEEKLY DATA'!$B$11:$B$14576,'MONTHLY DATA'!$B128)</f>
        <v>480</v>
      </c>
      <c r="EK128" s="78">
        <f>AVERAGEIFS('WEEKLY DATA'!EK$11:EK$14576,'WEEKLY DATA'!$A$11:$A$14576,'MONTHLY DATA'!$A128,'WEEKLY DATA'!$B$11:$B$14576,'MONTHLY DATA'!$B128)</f>
        <v>490</v>
      </c>
      <c r="EL128" s="78">
        <f>AVERAGEIFS('WEEKLY DATA'!EL$11:EL$14576,'WEEKLY DATA'!$A$11:$A$14576,'MONTHLY DATA'!$A128,'WEEKLY DATA'!$B$11:$B$14576,'MONTHLY DATA'!$B128)</f>
        <v>485</v>
      </c>
      <c r="EM128" s="154">
        <f t="shared" si="91"/>
        <v>-1.0204081632653073E-2</v>
      </c>
      <c r="EN128" s="78">
        <f>AVERAGEIFS('WEEKLY DATA'!EN$11:EN$14576,'WEEKLY DATA'!$A$11:$A$14576,'MONTHLY DATA'!$A128,'WEEKLY DATA'!$B$11:$B$14576,'MONTHLY DATA'!$B128)</f>
        <v>305</v>
      </c>
      <c r="EO128" s="78">
        <f>AVERAGEIFS('WEEKLY DATA'!EO$11:EO$14576,'WEEKLY DATA'!$A$11:$A$14576,'MONTHLY DATA'!$A128,'WEEKLY DATA'!$B$11:$B$14576,'MONTHLY DATA'!$B128)</f>
        <v>315</v>
      </c>
      <c r="EP128" s="78">
        <f>AVERAGEIFS('WEEKLY DATA'!EP$11:EP$14576,'WEEKLY DATA'!$A$11:$A$14576,'MONTHLY DATA'!$A128,'WEEKLY DATA'!$B$11:$B$14576,'MONTHLY DATA'!$B128)</f>
        <v>310</v>
      </c>
      <c r="EQ128" s="154">
        <f t="shared" si="92"/>
        <v>8.1300813008129413E-3</v>
      </c>
      <c r="ER128" s="78">
        <f>AVERAGEIFS('WEEKLY DATA'!ER$11:ER$14576,'WEEKLY DATA'!$A$11:$A$14576,'MONTHLY DATA'!$A128,'WEEKLY DATA'!$B$11:$B$14576,'MONTHLY DATA'!$B128)</f>
        <v>285</v>
      </c>
      <c r="ES128" s="78">
        <f>AVERAGEIFS('WEEKLY DATA'!ES$11:ES$14576,'WEEKLY DATA'!$A$11:$A$14576,'MONTHLY DATA'!$A128,'WEEKLY DATA'!$B$11:$B$14576,'MONTHLY DATA'!$B128)</f>
        <v>295</v>
      </c>
      <c r="ET128" s="78">
        <f>AVERAGEIFS('WEEKLY DATA'!ET$11:ET$14576,'WEEKLY DATA'!$A$11:$A$14576,'MONTHLY DATA'!$A128,'WEEKLY DATA'!$B$11:$B$14576,'MONTHLY DATA'!$B128)</f>
        <v>290</v>
      </c>
      <c r="EU128" s="154">
        <f t="shared" si="93"/>
        <v>-4.2918454935622075E-3</v>
      </c>
      <c r="EV128" s="78">
        <f>AVERAGEIFS('WEEKLY DATA'!EV$11:EV$14576,'WEEKLY DATA'!$A$11:$A$14576,'MONTHLY DATA'!$A128,'WEEKLY DATA'!$B$11:$B$14576,'MONTHLY DATA'!$B128)</f>
        <v>260</v>
      </c>
      <c r="EW128" s="78">
        <f>AVERAGEIFS('WEEKLY DATA'!EW$11:EW$14576,'WEEKLY DATA'!$A$11:$A$14576,'MONTHLY DATA'!$A128,'WEEKLY DATA'!$B$11:$B$14576,'MONTHLY DATA'!$B128)</f>
        <v>270</v>
      </c>
      <c r="EX128" s="78">
        <f>AVERAGEIFS('WEEKLY DATA'!EX$11:EX$14576,'WEEKLY DATA'!$A$11:$A$14576,'MONTHLY DATA'!$A128,'WEEKLY DATA'!$B$11:$B$14576,'MONTHLY DATA'!$B128)</f>
        <v>265</v>
      </c>
      <c r="EY128" s="154">
        <f t="shared" si="94"/>
        <v>-9.3457943925233655E-3</v>
      </c>
      <c r="EZ128" s="78">
        <f>AVERAGEIFS('WEEKLY DATA'!EZ$11:EZ$14576,'WEEKLY DATA'!$A$11:$A$14576,'MONTHLY DATA'!$A128,'WEEKLY DATA'!$B$11:$B$14576,'MONTHLY DATA'!$B128)</f>
        <v>465</v>
      </c>
      <c r="FA128" s="78">
        <f>AVERAGEIFS('WEEKLY DATA'!FA$11:FA$14576,'WEEKLY DATA'!$A$11:$A$14576,'MONTHLY DATA'!$A128,'WEEKLY DATA'!$B$11:$B$14576,'MONTHLY DATA'!$B128)</f>
        <v>475</v>
      </c>
      <c r="FB128" s="78">
        <f>AVERAGEIFS('WEEKLY DATA'!FB$11:FB$14576,'WEEKLY DATA'!$A$11:$A$14576,'MONTHLY DATA'!$A128,'WEEKLY DATA'!$B$11:$B$14576,'MONTHLY DATA'!$B128)</f>
        <v>470</v>
      </c>
      <c r="FC128" s="154">
        <f t="shared" si="95"/>
        <v>-1.0526315789473717E-2</v>
      </c>
      <c r="FD128" s="78">
        <f>AVERAGEIFS('WEEKLY DATA'!FD$11:FD$14576,'WEEKLY DATA'!$A$11:$A$14576,'MONTHLY DATA'!$A128,'WEEKLY DATA'!$B$11:$B$14576,'MONTHLY DATA'!$B128)</f>
        <v>385</v>
      </c>
      <c r="FE128" s="78">
        <f>AVERAGEIFS('WEEKLY DATA'!FE$11:FE$14576,'WEEKLY DATA'!$A$11:$A$14576,'MONTHLY DATA'!$A128,'WEEKLY DATA'!$B$11:$B$14576,'MONTHLY DATA'!$B128)</f>
        <v>395</v>
      </c>
      <c r="FF128" s="78">
        <f>AVERAGEIFS('WEEKLY DATA'!FF$11:FF$14576,'WEEKLY DATA'!$A$11:$A$14576,'MONTHLY DATA'!$A128,'WEEKLY DATA'!$B$11:$B$14576,'MONTHLY DATA'!$B128)</f>
        <v>390</v>
      </c>
      <c r="FG128" s="154">
        <f t="shared" si="96"/>
        <v>0</v>
      </c>
      <c r="FH128" s="78">
        <f>AVERAGEIFS('WEEKLY DATA'!FH$11:FH$14576,'WEEKLY DATA'!$A$11:$A$14576,'MONTHLY DATA'!$A128,'WEEKLY DATA'!$B$11:$B$14576,'MONTHLY DATA'!$B128)</f>
        <v>268.75</v>
      </c>
      <c r="FI128" s="78">
        <f>AVERAGEIFS('WEEKLY DATA'!FI$11:FI$14576,'WEEKLY DATA'!$A$11:$A$14576,'MONTHLY DATA'!$A128,'WEEKLY DATA'!$B$11:$B$14576,'MONTHLY DATA'!$B128)</f>
        <v>278.75</v>
      </c>
      <c r="FJ128" s="78">
        <f>AVERAGEIFS('WEEKLY DATA'!FJ$11:FJ$14576,'WEEKLY DATA'!$A$11:$A$14576,'MONTHLY DATA'!$A128,'WEEKLY DATA'!$B$11:$B$14576,'MONTHLY DATA'!$B128)</f>
        <v>273.75</v>
      </c>
      <c r="FK128" s="154">
        <f t="shared" si="97"/>
        <v>1.388888888888884E-2</v>
      </c>
      <c r="FL128" s="169">
        <f>AVERAGEIFS('WEEKLY DATA'!FL$11:FL$14576,'WEEKLY DATA'!$A$11:$A$14576,'MONTHLY DATA'!$A128,'WEEKLY DATA'!$B$11:$B$14576,'MONTHLY DATA'!$B128)</f>
        <v>265</v>
      </c>
      <c r="FM128" s="78">
        <f>AVERAGEIFS('WEEKLY DATA'!FM$11:FM$14576,'WEEKLY DATA'!$A$11:$A$14576,'MONTHLY DATA'!$A128,'WEEKLY DATA'!$B$11:$B$14576,'MONTHLY DATA'!$B128)</f>
        <v>275</v>
      </c>
      <c r="FN128" s="78">
        <f>AVERAGEIFS('WEEKLY DATA'!FN$11:FN$14576,'WEEKLY DATA'!$A$11:$A$14576,'MONTHLY DATA'!$A128,'WEEKLY DATA'!$B$11:$B$14576,'MONTHLY DATA'!$B128)</f>
        <v>270</v>
      </c>
      <c r="FO128" s="154">
        <f t="shared" si="98"/>
        <v>-1.3698630136986356E-2</v>
      </c>
      <c r="FP128" s="78">
        <f>AVERAGEIFS('WEEKLY DATA'!FP$11:FP$14576,'WEEKLY DATA'!$A$11:$A$14576,'MONTHLY DATA'!$A128,'WEEKLY DATA'!$B$11:$B$14576,'MONTHLY DATA'!$B128)</f>
        <v>355</v>
      </c>
      <c r="FQ128" s="78">
        <f>AVERAGEIFS('WEEKLY DATA'!FQ$11:FQ$14576,'WEEKLY DATA'!$A$11:$A$14576,'MONTHLY DATA'!$A128,'WEEKLY DATA'!$B$11:$B$14576,'MONTHLY DATA'!$B128)</f>
        <v>365</v>
      </c>
      <c r="FR128" s="78">
        <f>AVERAGEIFS('WEEKLY DATA'!FR$11:FR$14576,'WEEKLY DATA'!$A$11:$A$14576,'MONTHLY DATA'!$A128,'WEEKLY DATA'!$B$11:$B$14576,'MONTHLY DATA'!$B128)</f>
        <v>360</v>
      </c>
      <c r="FS128" s="154">
        <f t="shared" si="99"/>
        <v>0</v>
      </c>
      <c r="FT128" s="78">
        <f>AVERAGEIFS('WEEKLY DATA'!FT$11:FT$14576,'WEEKLY DATA'!$A$11:$A$14576,'MONTHLY DATA'!$A128,'WEEKLY DATA'!$B$11:$B$14576,'MONTHLY DATA'!$B128)</f>
        <v>337.5</v>
      </c>
      <c r="FU128" s="78">
        <f>AVERAGEIFS('WEEKLY DATA'!FU$11:FU$14576,'WEEKLY DATA'!$A$11:$A$14576,'MONTHLY DATA'!$A128,'WEEKLY DATA'!$B$11:$B$14576,'MONTHLY DATA'!$B128)</f>
        <v>347.5</v>
      </c>
      <c r="FV128" s="78">
        <f>AVERAGEIFS('WEEKLY DATA'!FV$11:FV$14576,'WEEKLY DATA'!$A$11:$A$14576,'MONTHLY DATA'!$A128,'WEEKLY DATA'!$B$11:$B$14576,'MONTHLY DATA'!$B128)</f>
        <v>342.5</v>
      </c>
      <c r="FW128" s="154">
        <f t="shared" si="100"/>
        <v>0.12757201646090532</v>
      </c>
      <c r="FX128" s="78">
        <f>AVERAGEIFS('WEEKLY DATA'!FX$11:FX$14576,'WEEKLY DATA'!$A$11:$A$14576,'MONTHLY DATA'!$A128,'WEEKLY DATA'!$B$11:$B$14576,'MONTHLY DATA'!$B128)</f>
        <v>370</v>
      </c>
      <c r="FY128" s="78">
        <f>AVERAGEIFS('WEEKLY DATA'!FY$11:FY$14576,'WEEKLY DATA'!$A$11:$A$14576,'MONTHLY DATA'!$A128,'WEEKLY DATA'!$B$11:$B$14576,'MONTHLY DATA'!$B128)</f>
        <v>380</v>
      </c>
      <c r="FZ128" s="78">
        <f>AVERAGEIFS('WEEKLY DATA'!FZ$11:FZ$14576,'WEEKLY DATA'!$A$11:$A$14576,'MONTHLY DATA'!$A128,'WEEKLY DATA'!$B$11:$B$14576,'MONTHLY DATA'!$B128)</f>
        <v>375</v>
      </c>
      <c r="GA128" s="154">
        <f t="shared" si="101"/>
        <v>0</v>
      </c>
      <c r="GB128" s="78">
        <f>AVERAGEIFS('WEEKLY DATA'!GB$11:GB$14576,'WEEKLY DATA'!$A$11:$A$14576,'MONTHLY DATA'!$A128,'WEEKLY DATA'!$B$11:$B$14576,'MONTHLY DATA'!$B128)</f>
        <v>455</v>
      </c>
      <c r="GC128" s="78">
        <f>AVERAGEIFS('WEEKLY DATA'!GC$11:GC$14576,'WEEKLY DATA'!$A$11:$A$14576,'MONTHLY DATA'!$A128,'WEEKLY DATA'!$B$11:$B$14576,'MONTHLY DATA'!$B128)</f>
        <v>465</v>
      </c>
      <c r="GD128" s="78">
        <f>AVERAGEIFS('WEEKLY DATA'!GD$11:GD$14576,'WEEKLY DATA'!$A$11:$A$14576,'MONTHLY DATA'!$A128,'WEEKLY DATA'!$B$11:$B$14576,'MONTHLY DATA'!$B128)</f>
        <v>460</v>
      </c>
      <c r="GE128" s="154">
        <f t="shared" si="102"/>
        <v>3.3707865168539408E-2</v>
      </c>
      <c r="GF128" s="169">
        <f>AVERAGEIFS('WEEKLY DATA'!GF$11:GF$14576,'WEEKLY DATA'!$A$11:$A$14576,'MONTHLY DATA'!$A128,'WEEKLY DATA'!$B$11:$B$14576,'MONTHLY DATA'!$B128)</f>
        <v>437.5</v>
      </c>
      <c r="GG128" s="78">
        <f>AVERAGEIFS('WEEKLY DATA'!GG$11:GG$14576,'WEEKLY DATA'!$A$11:$A$14576,'MONTHLY DATA'!$A128,'WEEKLY DATA'!$B$11:$B$14576,'MONTHLY DATA'!$B128)</f>
        <v>447.5</v>
      </c>
      <c r="GH128" s="78">
        <f>AVERAGEIFS('WEEKLY DATA'!GH$11:GH$14576,'WEEKLY DATA'!$A$11:$A$14576,'MONTHLY DATA'!$A128,'WEEKLY DATA'!$B$11:$B$14576,'MONTHLY DATA'!$B128)</f>
        <v>406.25</v>
      </c>
      <c r="GI128" s="154">
        <f t="shared" si="103"/>
        <v>6.2091503267973858E-2</v>
      </c>
      <c r="GJ128" s="78">
        <f>AVERAGEIFS('WEEKLY DATA'!GJ$11:GJ$14576,'WEEKLY DATA'!$A$11:$A$14576,'MONTHLY DATA'!$A128,'WEEKLY DATA'!$B$11:$B$14576,'MONTHLY DATA'!$B128)</f>
        <v>465</v>
      </c>
      <c r="GK128" s="78">
        <f>AVERAGEIFS('WEEKLY DATA'!GK$11:GK$14576,'WEEKLY DATA'!$A$11:$A$14576,'MONTHLY DATA'!$A128,'WEEKLY DATA'!$B$11:$B$14576,'MONTHLY DATA'!$B128)</f>
        <v>475</v>
      </c>
      <c r="GL128" s="78">
        <f>AVERAGEIFS('WEEKLY DATA'!GL$11:GL$14576,'WEEKLY DATA'!$A$11:$A$14576,'MONTHLY DATA'!$A128,'WEEKLY DATA'!$B$11:$B$14576,'MONTHLY DATA'!$B128)</f>
        <v>470</v>
      </c>
      <c r="GM128" s="154">
        <f t="shared" si="104"/>
        <v>-1.0526315789473717E-2</v>
      </c>
      <c r="GN128" s="78">
        <f>AVERAGEIFS('WEEKLY DATA'!GN$11:GN$14576,'WEEKLY DATA'!$A$11:$A$14576,'MONTHLY DATA'!$A128,'WEEKLY DATA'!$B$11:$B$14576,'MONTHLY DATA'!$B128)</f>
        <v>465</v>
      </c>
      <c r="GO128" s="78">
        <f>AVERAGEIFS('WEEKLY DATA'!GO$11:GO$14576,'WEEKLY DATA'!$A$11:$A$14576,'MONTHLY DATA'!$A128,'WEEKLY DATA'!$B$11:$B$14576,'MONTHLY DATA'!$B128)</f>
        <v>475</v>
      </c>
      <c r="GP128" s="78">
        <f>AVERAGEIFS('WEEKLY DATA'!GP$11:GP$14576,'WEEKLY DATA'!$A$11:$A$14576,'MONTHLY DATA'!$A128,'WEEKLY DATA'!$B$11:$B$14576,'MONTHLY DATA'!$B128)</f>
        <v>470</v>
      </c>
      <c r="GQ128" s="154">
        <f t="shared" si="105"/>
        <v>5.3475935828877219E-3</v>
      </c>
      <c r="GR128" s="78"/>
    </row>
    <row r="129" spans="1:200" ht="15.75" x14ac:dyDescent="0.25">
      <c r="A129">
        <f t="shared" si="55"/>
        <v>11</v>
      </c>
      <c r="B129">
        <f t="shared" si="56"/>
        <v>2019</v>
      </c>
      <c r="C129" s="86">
        <v>43770</v>
      </c>
      <c r="D129" s="78">
        <f>AVERAGEIFS('WEEKLY DATA'!D$11:D$14576,'WEEKLY DATA'!$A$11:$A$14576,'MONTHLY DATA'!$A129,'WEEKLY DATA'!$B$11:$B$14576,'MONTHLY DATA'!$B129)</f>
        <v>421</v>
      </c>
      <c r="E129" s="78">
        <f>AVERAGEIFS('WEEKLY DATA'!E$11:E$14576,'WEEKLY DATA'!$A$11:$A$14576,'MONTHLY DATA'!$A129,'WEEKLY DATA'!$B$11:$B$14576,'MONTHLY DATA'!$B129)</f>
        <v>431</v>
      </c>
      <c r="F129" s="78">
        <f>AVERAGEIFS('WEEKLY DATA'!F$11:F$14576,'WEEKLY DATA'!$A$11:$A$14576,'MONTHLY DATA'!$A129,'WEEKLY DATA'!$B$11:$B$14576,'MONTHLY DATA'!$B129)</f>
        <v>426</v>
      </c>
      <c r="G129" s="154">
        <f t="shared" si="57"/>
        <v>-2.6285714285714246E-2</v>
      </c>
      <c r="H129" s="169">
        <f>AVERAGEIFS('WEEKLY DATA'!H$11:H$14576,'WEEKLY DATA'!$A$11:$A$14576,'MONTHLY DATA'!$A129,'WEEKLY DATA'!$B$11:$B$14576,'MONTHLY DATA'!$B129)</f>
        <v>529</v>
      </c>
      <c r="I129" s="78">
        <f>AVERAGEIFS('WEEKLY DATA'!I$11:I$14576,'WEEKLY DATA'!$A$11:$A$14576,'MONTHLY DATA'!$A129,'WEEKLY DATA'!$B$11:$B$14576,'MONTHLY DATA'!$B129)</f>
        <v>539</v>
      </c>
      <c r="J129" s="78">
        <f>AVERAGEIFS('WEEKLY DATA'!J$11:J$14576,'WEEKLY DATA'!$A$11:$A$14576,'MONTHLY DATA'!$A129,'WEEKLY DATA'!$B$11:$B$14576,'MONTHLY DATA'!$B129)</f>
        <v>534</v>
      </c>
      <c r="K129" s="154">
        <f t="shared" si="58"/>
        <v>-2.2425629290617866E-2</v>
      </c>
      <c r="L129" s="169">
        <f>AVERAGEIFS('WEEKLY DATA'!L$11:L$14576,'WEEKLY DATA'!$A$11:$A$14576,'MONTHLY DATA'!$A129,'WEEKLY DATA'!$B$11:$B$14576,'MONTHLY DATA'!$B129)</f>
        <v>542</v>
      </c>
      <c r="M129" s="78">
        <f>AVERAGEIFS('WEEKLY DATA'!M$11:M$14576,'WEEKLY DATA'!$A$11:$A$14576,'MONTHLY DATA'!$A129,'WEEKLY DATA'!$B$11:$B$14576,'MONTHLY DATA'!$B129)</f>
        <v>552</v>
      </c>
      <c r="N129" s="78">
        <f>AVERAGEIFS('WEEKLY DATA'!N$11:N$14576,'WEEKLY DATA'!$A$11:$A$14576,'MONTHLY DATA'!$A129,'WEEKLY DATA'!$B$11:$B$14576,'MONTHLY DATA'!$B129)</f>
        <v>547</v>
      </c>
      <c r="O129" s="154">
        <f t="shared" si="59"/>
        <v>1.2962962962963065E-2</v>
      </c>
      <c r="P129" s="169">
        <f>AVERAGEIFS('WEEKLY DATA'!P$11:P$14576,'WEEKLY DATA'!$A$11:$A$14576,'MONTHLY DATA'!$A129,'WEEKLY DATA'!$B$11:$B$14576,'MONTHLY DATA'!$B129)</f>
        <v>416</v>
      </c>
      <c r="Q129" s="78">
        <f>AVERAGEIFS('WEEKLY DATA'!Q$11:Q$14576,'WEEKLY DATA'!$A$11:$A$14576,'MONTHLY DATA'!$A129,'WEEKLY DATA'!$B$11:$B$14576,'MONTHLY DATA'!$B129)</f>
        <v>426</v>
      </c>
      <c r="R129" s="78">
        <f>AVERAGEIFS('WEEKLY DATA'!R$11:R$14576,'WEEKLY DATA'!$A$11:$A$14576,'MONTHLY DATA'!$A129,'WEEKLY DATA'!$B$11:$B$14576,'MONTHLY DATA'!$B129)</f>
        <v>421</v>
      </c>
      <c r="S129" s="154">
        <f t="shared" si="60"/>
        <v>1.1411411411411443E-2</v>
      </c>
      <c r="T129" s="169">
        <f>AVERAGEIFS('WEEKLY DATA'!T$11:T$14576,'WEEKLY DATA'!$A$11:$A$14576,'MONTHLY DATA'!$A129,'WEEKLY DATA'!$B$11:$B$14576,'MONTHLY DATA'!$B129)</f>
        <v>401</v>
      </c>
      <c r="U129" s="78">
        <f>AVERAGEIFS('WEEKLY DATA'!U$11:U$14576,'WEEKLY DATA'!$A$11:$A$14576,'MONTHLY DATA'!$A129,'WEEKLY DATA'!$B$11:$B$14576,'MONTHLY DATA'!$B129)</f>
        <v>411</v>
      </c>
      <c r="V129" s="78">
        <f>AVERAGEIFS('WEEKLY DATA'!V$11:V$14576,'WEEKLY DATA'!$A$11:$A$14576,'MONTHLY DATA'!$A129,'WEEKLY DATA'!$B$11:$B$14576,'MONTHLY DATA'!$B129)</f>
        <v>406</v>
      </c>
      <c r="W129" s="154">
        <f t="shared" si="61"/>
        <v>-2.7544910179640669E-2</v>
      </c>
      <c r="X129" s="169">
        <f>AVERAGEIFS('WEEKLY DATA'!X$11:X$14576,'WEEKLY DATA'!$A$11:$A$14576,'MONTHLY DATA'!$A129,'WEEKLY DATA'!$B$11:$B$14576,'MONTHLY DATA'!$B129)</f>
        <v>384</v>
      </c>
      <c r="Y129" s="78">
        <f>AVERAGEIFS('WEEKLY DATA'!Y$11:Y$14576,'WEEKLY DATA'!$A$11:$A$14576,'MONTHLY DATA'!$A129,'WEEKLY DATA'!$B$11:$B$14576,'MONTHLY DATA'!$B129)</f>
        <v>394</v>
      </c>
      <c r="Z129" s="78">
        <f>AVERAGEIFS('WEEKLY DATA'!Z$11:Z$14576,'WEEKLY DATA'!$A$11:$A$14576,'MONTHLY DATA'!$A129,'WEEKLY DATA'!$B$11:$B$14576,'MONTHLY DATA'!$B129)</f>
        <v>389</v>
      </c>
      <c r="AA129" s="154">
        <f t="shared" si="62"/>
        <v>-3.0529595015576283E-2</v>
      </c>
      <c r="AB129" s="169">
        <f>AVERAGEIFS('WEEKLY DATA'!AB$11:AB$14576,'WEEKLY DATA'!$A$11:$A$14576,'MONTHLY DATA'!$A129,'WEEKLY DATA'!$B$11:$B$14576,'MONTHLY DATA'!$B129)</f>
        <v>537</v>
      </c>
      <c r="AC129" s="78">
        <f>AVERAGEIFS('WEEKLY DATA'!AC$11:AC$14576,'WEEKLY DATA'!$A$11:$A$14576,'MONTHLY DATA'!$A129,'WEEKLY DATA'!$B$11:$B$14576,'MONTHLY DATA'!$B129)</f>
        <v>547</v>
      </c>
      <c r="AD129" s="78">
        <f>AVERAGEIFS('WEEKLY DATA'!AD$11:AD$14576,'WEEKLY DATA'!$A$11:$A$14576,'MONTHLY DATA'!$A129,'WEEKLY DATA'!$B$11:$B$14576,'MONTHLY DATA'!$B129)</f>
        <v>542</v>
      </c>
      <c r="AE129" s="154">
        <f t="shared" si="63"/>
        <v>1.3084112149532645E-2</v>
      </c>
      <c r="AF129" s="169">
        <f>AVERAGEIFS('WEEKLY DATA'!AF$11:AF$14576,'WEEKLY DATA'!$A$11:$A$14576,'MONTHLY DATA'!$A129,'WEEKLY DATA'!$B$11:$B$14576,'MONTHLY DATA'!$B129)</f>
        <v>401</v>
      </c>
      <c r="AG129" s="78">
        <f>AVERAGEIFS('WEEKLY DATA'!AG$11:AG$14576,'WEEKLY DATA'!$A$11:$A$14576,'MONTHLY DATA'!$A129,'WEEKLY DATA'!$B$11:$B$14576,'MONTHLY DATA'!$B129)</f>
        <v>411</v>
      </c>
      <c r="AH129" s="78">
        <f>AVERAGEIFS('WEEKLY DATA'!AH$11:AH$14576,'WEEKLY DATA'!$A$11:$A$14576,'MONTHLY DATA'!$A129,'WEEKLY DATA'!$B$11:$B$14576,'MONTHLY DATA'!$B129)</f>
        <v>406</v>
      </c>
      <c r="AI129" s="154">
        <f t="shared" si="64"/>
        <v>1.1838006230529663E-2</v>
      </c>
      <c r="AJ129" s="169">
        <f>AVERAGEIFS('WEEKLY DATA'!AJ$11:AJ$14576,'WEEKLY DATA'!$A$11:$A$14576,'MONTHLY DATA'!$A129,'WEEKLY DATA'!$B$11:$B$14576,'MONTHLY DATA'!$B129)</f>
        <v>414</v>
      </c>
      <c r="AK129" s="78">
        <f>AVERAGEIFS('WEEKLY DATA'!AK$11:AK$14576,'WEEKLY DATA'!$A$11:$A$14576,'MONTHLY DATA'!$A129,'WEEKLY DATA'!$B$11:$B$14576,'MONTHLY DATA'!$B129)</f>
        <v>424</v>
      </c>
      <c r="AL129" s="78">
        <f>AVERAGEIFS('WEEKLY DATA'!AL$11:AL$14576,'WEEKLY DATA'!$A$11:$A$14576,'MONTHLY DATA'!$A129,'WEEKLY DATA'!$B$11:$B$14576,'MONTHLY DATA'!$B129)</f>
        <v>419</v>
      </c>
      <c r="AM129" s="154">
        <f t="shared" si="65"/>
        <v>-3.1213872832369982E-2</v>
      </c>
      <c r="AN129" s="169">
        <f>AVERAGEIFS('WEEKLY DATA'!AN$11:AN$14576,'WEEKLY DATA'!$A$11:$A$14576,'MONTHLY DATA'!$A129,'WEEKLY DATA'!$B$11:$B$14576,'MONTHLY DATA'!$B129)</f>
        <v>412</v>
      </c>
      <c r="AO129" s="78">
        <f>AVERAGEIFS('WEEKLY DATA'!AO$11:AO$14576,'WEEKLY DATA'!$A$11:$A$14576,'MONTHLY DATA'!$A129,'WEEKLY DATA'!$B$11:$B$14576,'MONTHLY DATA'!$B129)</f>
        <v>422</v>
      </c>
      <c r="AP129" s="78">
        <f>AVERAGEIFS('WEEKLY DATA'!AP$11:AP$14576,'WEEKLY DATA'!$A$11:$A$14576,'MONTHLY DATA'!$A129,'WEEKLY DATA'!$B$11:$B$14576,'MONTHLY DATA'!$B129)</f>
        <v>417</v>
      </c>
      <c r="AQ129" s="154">
        <f t="shared" si="66"/>
        <v>-1.0089020771513302E-2</v>
      </c>
      <c r="AR129" s="169">
        <f>AVERAGEIFS('WEEKLY DATA'!AR$11:AR$14576,'WEEKLY DATA'!$A$11:$A$14576,'MONTHLY DATA'!$A129,'WEEKLY DATA'!$B$11:$B$14576,'MONTHLY DATA'!$B129)</f>
        <v>547</v>
      </c>
      <c r="AS129" s="78">
        <f>AVERAGEIFS('WEEKLY DATA'!AS$11:AS$14576,'WEEKLY DATA'!$A$11:$A$14576,'MONTHLY DATA'!$A129,'WEEKLY DATA'!$B$11:$B$14576,'MONTHLY DATA'!$B129)</f>
        <v>557</v>
      </c>
      <c r="AT129" s="78">
        <f>AVERAGEIFS('WEEKLY DATA'!AT$11:AT$14576,'WEEKLY DATA'!$A$11:$A$14576,'MONTHLY DATA'!$A129,'WEEKLY DATA'!$B$11:$B$14576,'MONTHLY DATA'!$B129)</f>
        <v>552</v>
      </c>
      <c r="AU129" s="154">
        <f t="shared" si="67"/>
        <v>1.2844036697247763E-2</v>
      </c>
      <c r="AV129" s="169">
        <f>AVERAGEIFS('WEEKLY DATA'!AV$11:AV$14576,'WEEKLY DATA'!$A$11:$A$14576,'MONTHLY DATA'!$A129,'WEEKLY DATA'!$B$11:$B$14576,'MONTHLY DATA'!$B129)</f>
        <v>406</v>
      </c>
      <c r="AW129" s="78">
        <f>AVERAGEIFS('WEEKLY DATA'!AW$11:AW$14576,'WEEKLY DATA'!$A$11:$A$14576,'MONTHLY DATA'!$A129,'WEEKLY DATA'!$B$11:$B$14576,'MONTHLY DATA'!$B129)</f>
        <v>416</v>
      </c>
      <c r="AX129" s="78">
        <f>AVERAGEIFS('WEEKLY DATA'!AX$11:AX$14576,'WEEKLY DATA'!$A$11:$A$14576,'MONTHLY DATA'!$A129,'WEEKLY DATA'!$B$11:$B$14576,'MONTHLY DATA'!$B129)</f>
        <v>411</v>
      </c>
      <c r="AY129" s="154">
        <f t="shared" si="68"/>
        <v>1.1692307692307669E-2</v>
      </c>
      <c r="AZ129" s="169">
        <f>AVERAGEIFS('WEEKLY DATA'!AZ$11:AZ$14576,'WEEKLY DATA'!$A$11:$A$14576,'MONTHLY DATA'!$A129,'WEEKLY DATA'!$B$11:$B$14576,'MONTHLY DATA'!$B129)</f>
        <v>349</v>
      </c>
      <c r="BA129" s="78">
        <f>AVERAGEIFS('WEEKLY DATA'!BA$11:BA$14576,'WEEKLY DATA'!$A$11:$A$14576,'MONTHLY DATA'!$A129,'WEEKLY DATA'!$B$11:$B$14576,'MONTHLY DATA'!$B129)</f>
        <v>359</v>
      </c>
      <c r="BB129" s="78">
        <f>AVERAGEIFS('WEEKLY DATA'!BB$11:BB$14576,'WEEKLY DATA'!$A$11:$A$14576,'MONTHLY DATA'!$A129,'WEEKLY DATA'!$B$11:$B$14576,'MONTHLY DATA'!$B129)</f>
        <v>354</v>
      </c>
      <c r="BC129" s="154">
        <f t="shared" si="69"/>
        <v>-3.6734693877551017E-2</v>
      </c>
      <c r="BD129" s="169">
        <f>AVERAGEIFS('WEEKLY DATA'!BD$11:BD$14576,'WEEKLY DATA'!$A$11:$A$14576,'MONTHLY DATA'!$A129,'WEEKLY DATA'!$B$11:$B$14576,'MONTHLY DATA'!$B129)</f>
        <v>337</v>
      </c>
      <c r="BE129" s="78">
        <f>AVERAGEIFS('WEEKLY DATA'!BE$11:BE$14576,'WEEKLY DATA'!$A$11:$A$14576,'MONTHLY DATA'!$A129,'WEEKLY DATA'!$B$11:$B$14576,'MONTHLY DATA'!$B129)</f>
        <v>347</v>
      </c>
      <c r="BF129" s="78">
        <f>AVERAGEIFS('WEEKLY DATA'!BF$11:BF$14576,'WEEKLY DATA'!$A$11:$A$14576,'MONTHLY DATA'!$A129,'WEEKLY DATA'!$B$11:$B$14576,'MONTHLY DATA'!$B129)</f>
        <v>342</v>
      </c>
      <c r="BG129" s="154">
        <f t="shared" si="70"/>
        <v>-2.6334519572953741E-2</v>
      </c>
      <c r="BH129" s="169">
        <f>AVERAGEIFS('WEEKLY DATA'!BH$11:BH$14576,'WEEKLY DATA'!$A$11:$A$14576,'MONTHLY DATA'!$A129,'WEEKLY DATA'!$B$11:$B$14576,'MONTHLY DATA'!$B129)</f>
        <v>437</v>
      </c>
      <c r="BI129" s="78">
        <f>AVERAGEIFS('WEEKLY DATA'!BI$11:BI$14576,'WEEKLY DATA'!$A$11:$A$14576,'MONTHLY DATA'!$A129,'WEEKLY DATA'!$B$11:$B$14576,'MONTHLY DATA'!$B129)</f>
        <v>447</v>
      </c>
      <c r="BJ129" s="78">
        <f>AVERAGEIFS('WEEKLY DATA'!BJ$11:BJ$14576,'WEEKLY DATA'!$A$11:$A$14576,'MONTHLY DATA'!$A129,'WEEKLY DATA'!$B$11:$B$14576,'MONTHLY DATA'!$B129)</f>
        <v>442</v>
      </c>
      <c r="BK129" s="154">
        <f t="shared" si="71"/>
        <v>1.6091954022988464E-2</v>
      </c>
      <c r="BL129" s="169">
        <f>AVERAGEIFS('WEEKLY DATA'!BL$11:BL$14576,'WEEKLY DATA'!$A$11:$A$14576,'MONTHLY DATA'!$A129,'WEEKLY DATA'!$B$11:$B$14576,'MONTHLY DATA'!$B129)</f>
        <v>391</v>
      </c>
      <c r="BM129" s="78">
        <f>AVERAGEIFS('WEEKLY DATA'!BM$11:BM$14576,'WEEKLY DATA'!$A$11:$A$14576,'MONTHLY DATA'!$A129,'WEEKLY DATA'!$B$11:$B$14576,'MONTHLY DATA'!$B129)</f>
        <v>401</v>
      </c>
      <c r="BN129" s="78">
        <f>AVERAGEIFS('WEEKLY DATA'!BN$11:BN$14576,'WEEKLY DATA'!$A$11:$A$14576,'MONTHLY DATA'!$A129,'WEEKLY DATA'!$B$11:$B$14576,'MONTHLY DATA'!$B129)</f>
        <v>396</v>
      </c>
      <c r="BO129" s="154">
        <f t="shared" si="72"/>
        <v>1.2140575079872207E-2</v>
      </c>
      <c r="BP129" s="78">
        <f>AVERAGEIFS('WEEKLY DATA'!BP$11:BP$14576,'WEEKLY DATA'!$A$11:$A$14576,'MONTHLY DATA'!$A129,'WEEKLY DATA'!$B$11:$B$14576,'MONTHLY DATA'!$B129)</f>
        <v>410</v>
      </c>
      <c r="BQ129" s="78">
        <f>AVERAGEIFS('WEEKLY DATA'!BQ$11:BQ$14576,'WEEKLY DATA'!$A$11:$A$14576,'MONTHLY DATA'!$A129,'WEEKLY DATA'!$B$11:$B$14576,'MONTHLY DATA'!$B129)</f>
        <v>420</v>
      </c>
      <c r="BR129" s="78">
        <f>AVERAGEIFS('WEEKLY DATA'!BR$11:BR$14576,'WEEKLY DATA'!$A$11:$A$14576,'MONTHLY DATA'!$A129,'WEEKLY DATA'!$B$11:$B$14576,'MONTHLY DATA'!$B129)</f>
        <v>415</v>
      </c>
      <c r="BS129" s="154">
        <f t="shared" si="73"/>
        <v>0</v>
      </c>
      <c r="BT129" s="78">
        <f>AVERAGEIFS('WEEKLY DATA'!BT$11:BT$14576,'WEEKLY DATA'!$A$11:$A$14576,'MONTHLY DATA'!$A129,'WEEKLY DATA'!$B$11:$B$14576,'MONTHLY DATA'!$B129)</f>
        <v>354</v>
      </c>
      <c r="BU129" s="78">
        <f>AVERAGEIFS('WEEKLY DATA'!BU$11:BU$14576,'WEEKLY DATA'!$A$11:$A$14576,'MONTHLY DATA'!$A129,'WEEKLY DATA'!$B$11:$B$14576,'MONTHLY DATA'!$B129)</f>
        <v>364</v>
      </c>
      <c r="BV129" s="78">
        <f>AVERAGEIFS('WEEKLY DATA'!BV$11:BV$14576,'WEEKLY DATA'!$A$11:$A$14576,'MONTHLY DATA'!$A129,'WEEKLY DATA'!$B$11:$B$14576,'MONTHLY DATA'!$B129)</f>
        <v>359</v>
      </c>
      <c r="BW129" s="154">
        <f t="shared" si="74"/>
        <v>-0.10250000000000004</v>
      </c>
      <c r="BX129" s="78">
        <f>AVERAGEIFS('WEEKLY DATA'!BX$11:BX$14576,'WEEKLY DATA'!$A$11:$A$14576,'MONTHLY DATA'!$A129,'WEEKLY DATA'!$B$11:$B$14576,'MONTHLY DATA'!$B129)</f>
        <v>469</v>
      </c>
      <c r="BY129" s="78">
        <f>AVERAGEIFS('WEEKLY DATA'!BY$11:BY$14576,'WEEKLY DATA'!$A$11:$A$14576,'MONTHLY DATA'!$A129,'WEEKLY DATA'!$B$11:$B$14576,'MONTHLY DATA'!$B129)</f>
        <v>479</v>
      </c>
      <c r="BZ129" s="78">
        <f>AVERAGEIFS('WEEKLY DATA'!BZ$11:BZ$14576,'WEEKLY DATA'!$A$11:$A$14576,'MONTHLY DATA'!$A129,'WEEKLY DATA'!$B$11:$B$14576,'MONTHLY DATA'!$B129)</f>
        <v>474</v>
      </c>
      <c r="CA129" s="154">
        <f t="shared" si="75"/>
        <v>8.5106382978723527E-3</v>
      </c>
      <c r="CB129" s="78">
        <f>AVERAGEIFS('WEEKLY DATA'!CB$11:CB$14576,'WEEKLY DATA'!$A$11:$A$14576,'MONTHLY DATA'!$A129,'WEEKLY DATA'!$B$11:$B$14576,'MONTHLY DATA'!$B129)</f>
        <v>456</v>
      </c>
      <c r="CC129" s="78">
        <f>AVERAGEIFS('WEEKLY DATA'!CC$11:CC$14576,'WEEKLY DATA'!$A$11:$A$14576,'MONTHLY DATA'!$A129,'WEEKLY DATA'!$B$11:$B$14576,'MONTHLY DATA'!$B129)</f>
        <v>466</v>
      </c>
      <c r="CD129" s="78">
        <f>AVERAGEIFS('WEEKLY DATA'!CD$11:CD$14576,'WEEKLY DATA'!$A$11:$A$14576,'MONTHLY DATA'!$A129,'WEEKLY DATA'!$B$11:$B$14576,'MONTHLY DATA'!$B129)</f>
        <v>461</v>
      </c>
      <c r="CE129" s="154">
        <f t="shared" si="76"/>
        <v>1.318681318681314E-2</v>
      </c>
      <c r="CF129" s="78">
        <f>AVERAGEIFS('WEEKLY DATA'!CF$11:CF$14576,'WEEKLY DATA'!$A$11:$A$14576,'MONTHLY DATA'!$A129,'WEEKLY DATA'!$B$11:$B$14576,'MONTHLY DATA'!$B129)</f>
        <v>365</v>
      </c>
      <c r="CG129" s="78">
        <f>AVERAGEIFS('WEEKLY DATA'!CG$11:CG$14576,'WEEKLY DATA'!$A$11:$A$14576,'MONTHLY DATA'!$A129,'WEEKLY DATA'!$B$11:$B$14576,'MONTHLY DATA'!$B129)</f>
        <v>375</v>
      </c>
      <c r="CH129" s="78">
        <f>AVERAGEIFS('WEEKLY DATA'!CH$11:CH$14576,'WEEKLY DATA'!$A$11:$A$14576,'MONTHLY DATA'!$A129,'WEEKLY DATA'!$B$11:$B$14576,'MONTHLY DATA'!$B129)</f>
        <v>370</v>
      </c>
      <c r="CI129" s="154">
        <f t="shared" si="77"/>
        <v>0</v>
      </c>
      <c r="CJ129" s="78">
        <f>AVERAGEIFS('WEEKLY DATA'!CJ$11:CJ$14576,'WEEKLY DATA'!$A$11:$A$14576,'MONTHLY DATA'!$A129,'WEEKLY DATA'!$B$11:$B$14576,'MONTHLY DATA'!$B129)</f>
        <v>314</v>
      </c>
      <c r="CK129" s="78">
        <f>AVERAGEIFS('WEEKLY DATA'!CK$11:CK$14576,'WEEKLY DATA'!$A$11:$A$14576,'MONTHLY DATA'!$A129,'WEEKLY DATA'!$B$11:$B$14576,'MONTHLY DATA'!$B129)</f>
        <v>324</v>
      </c>
      <c r="CL129" s="78">
        <f>AVERAGEIFS('WEEKLY DATA'!CL$11:CL$14576,'WEEKLY DATA'!$A$11:$A$14576,'MONTHLY DATA'!$A129,'WEEKLY DATA'!$B$11:$B$14576,'MONTHLY DATA'!$B129)</f>
        <v>319</v>
      </c>
      <c r="CM129" s="154">
        <f t="shared" si="78"/>
        <v>-0.11388888888888893</v>
      </c>
      <c r="CN129" s="78">
        <f>AVERAGEIFS('WEEKLY DATA'!CN$11:CN$14576,'WEEKLY DATA'!$A$11:$A$14576,'MONTHLY DATA'!$A129,'WEEKLY DATA'!$B$11:$B$14576,'MONTHLY DATA'!$B129)</f>
        <v>469</v>
      </c>
      <c r="CO129" s="78">
        <f>AVERAGEIFS('WEEKLY DATA'!CO$11:CO$14576,'WEEKLY DATA'!$A$11:$A$14576,'MONTHLY DATA'!$A129,'WEEKLY DATA'!$B$11:$B$14576,'MONTHLY DATA'!$B129)</f>
        <v>479</v>
      </c>
      <c r="CP129" s="78">
        <f>AVERAGEIFS('WEEKLY DATA'!CP$11:CP$14576,'WEEKLY DATA'!$A$11:$A$14576,'MONTHLY DATA'!$A129,'WEEKLY DATA'!$B$11:$B$14576,'MONTHLY DATA'!$B129)</f>
        <v>474</v>
      </c>
      <c r="CQ129" s="154">
        <f t="shared" si="79"/>
        <v>8.5106382978723527E-3</v>
      </c>
      <c r="CR129" s="78">
        <f>AVERAGEIFS('WEEKLY DATA'!CR$11:CR$14576,'WEEKLY DATA'!$A$11:$A$14576,'MONTHLY DATA'!$A129,'WEEKLY DATA'!$B$11:$B$14576,'MONTHLY DATA'!$B129)</f>
        <v>416</v>
      </c>
      <c r="CS129" s="78">
        <f>AVERAGEIFS('WEEKLY DATA'!CS$11:CS$14576,'WEEKLY DATA'!$A$11:$A$14576,'MONTHLY DATA'!$A129,'WEEKLY DATA'!$B$11:$B$14576,'MONTHLY DATA'!$B129)</f>
        <v>426</v>
      </c>
      <c r="CT129" s="78">
        <f>AVERAGEIFS('WEEKLY DATA'!CT$11:CT$14576,'WEEKLY DATA'!$A$11:$A$14576,'MONTHLY DATA'!$A129,'WEEKLY DATA'!$B$11:$B$14576,'MONTHLY DATA'!$B129)</f>
        <v>421</v>
      </c>
      <c r="CU129" s="154">
        <f t="shared" si="80"/>
        <v>1.4457831325301207E-2</v>
      </c>
      <c r="CV129" s="169">
        <f>AVERAGEIFS('WEEKLY DATA'!CV$11:CV$14576,'WEEKLY DATA'!$A$11:$A$14576,'MONTHLY DATA'!$A129,'WEEKLY DATA'!$B$11:$B$14576,'MONTHLY DATA'!$B129)</f>
        <v>364</v>
      </c>
      <c r="CW129" s="78">
        <f>AVERAGEIFS('WEEKLY DATA'!CW$11:CW$14576,'WEEKLY DATA'!$A$11:$A$14576,'MONTHLY DATA'!$A129,'WEEKLY DATA'!$B$11:$B$14576,'MONTHLY DATA'!$B129)</f>
        <v>374</v>
      </c>
      <c r="CX129" s="78">
        <f>AVERAGEIFS('WEEKLY DATA'!CX$11:CX$14576,'WEEKLY DATA'!$A$11:$A$14576,'MONTHLY DATA'!$A129,'WEEKLY DATA'!$B$11:$B$14576,'MONTHLY DATA'!$B129)</f>
        <v>369</v>
      </c>
      <c r="CY129" s="154">
        <f t="shared" si="81"/>
        <v>-2.7027027027026751E-3</v>
      </c>
      <c r="CZ129" s="169">
        <f>AVERAGEIFS('WEEKLY DATA'!CZ$11:CZ$14576,'WEEKLY DATA'!$A$11:$A$14576,'MONTHLY DATA'!$A129,'WEEKLY DATA'!$B$11:$B$14576,'MONTHLY DATA'!$B129)</f>
        <v>329</v>
      </c>
      <c r="DA129" s="78">
        <f>AVERAGEIFS('WEEKLY DATA'!DA$11:DA$14576,'WEEKLY DATA'!$A$11:$A$14576,'MONTHLY DATA'!$A129,'WEEKLY DATA'!$B$11:$B$14576,'MONTHLY DATA'!$B129)</f>
        <v>339</v>
      </c>
      <c r="DB129" s="78">
        <f>AVERAGEIFS('WEEKLY DATA'!DB$11:DB$14576,'WEEKLY DATA'!$A$11:$A$14576,'MONTHLY DATA'!$A129,'WEEKLY DATA'!$B$11:$B$14576,'MONTHLY DATA'!$B129)</f>
        <v>334</v>
      </c>
      <c r="DC129" s="154">
        <f t="shared" si="82"/>
        <v>-0.10335570469798661</v>
      </c>
      <c r="DD129" s="78">
        <f>AVERAGEIFS('WEEKLY DATA'!DD$11:DD$14576,'WEEKLY DATA'!$A$11:$A$14576,'MONTHLY DATA'!$A129,'WEEKLY DATA'!$B$11:$B$14576,'MONTHLY DATA'!$B129)</f>
        <v>469</v>
      </c>
      <c r="DE129" s="78">
        <f>AVERAGEIFS('WEEKLY DATA'!DE$11:DE$14576,'WEEKLY DATA'!$A$11:$A$14576,'MONTHLY DATA'!$A129,'WEEKLY DATA'!$B$11:$B$14576,'MONTHLY DATA'!$B129)</f>
        <v>479</v>
      </c>
      <c r="DF129" s="78">
        <f>AVERAGEIFS('WEEKLY DATA'!DF$11:DF$14576,'WEEKLY DATA'!$A$11:$A$14576,'MONTHLY DATA'!$A129,'WEEKLY DATA'!$B$11:$B$14576,'MONTHLY DATA'!$B129)</f>
        <v>474</v>
      </c>
      <c r="DG129" s="154">
        <f t="shared" si="83"/>
        <v>8.5106382978723527E-3</v>
      </c>
      <c r="DH129" s="78">
        <f>AVERAGEIFS('WEEKLY DATA'!DH$11:DH$14576,'WEEKLY DATA'!$A$11:$A$14576,'MONTHLY DATA'!$A129,'WEEKLY DATA'!$B$11:$B$14576,'MONTHLY DATA'!$B129)</f>
        <v>436</v>
      </c>
      <c r="DI129" s="78">
        <f>AVERAGEIFS('WEEKLY DATA'!DI$11:DI$14576,'WEEKLY DATA'!$A$11:$A$14576,'MONTHLY DATA'!$A129,'WEEKLY DATA'!$B$11:$B$14576,'MONTHLY DATA'!$B129)</f>
        <v>446</v>
      </c>
      <c r="DJ129" s="78">
        <f>AVERAGEIFS('WEEKLY DATA'!DJ$11:DJ$14576,'WEEKLY DATA'!$A$11:$A$14576,'MONTHLY DATA'!$A129,'WEEKLY DATA'!$B$11:$B$14576,'MONTHLY DATA'!$B129)</f>
        <v>441</v>
      </c>
      <c r="DK129" s="154">
        <f t="shared" si="84"/>
        <v>1.379310344827589E-2</v>
      </c>
      <c r="DL129" s="169">
        <f>AVERAGEIFS('WEEKLY DATA'!DL$11:DL$14576,'WEEKLY DATA'!$A$11:$A$14576,'MONTHLY DATA'!$A129,'WEEKLY DATA'!$B$11:$B$14576,'MONTHLY DATA'!$B129)</f>
        <v>400</v>
      </c>
      <c r="DM129" s="78">
        <f>AVERAGEIFS('WEEKLY DATA'!DM$11:DM$14576,'WEEKLY DATA'!$A$11:$A$14576,'MONTHLY DATA'!$A129,'WEEKLY DATA'!$B$11:$B$14576,'MONTHLY DATA'!$B129)</f>
        <v>410</v>
      </c>
      <c r="DN129" s="78">
        <f>AVERAGEIFS('WEEKLY DATA'!DN$11:DN$14576,'WEEKLY DATA'!$A$11:$A$14576,'MONTHLY DATA'!$A129,'WEEKLY DATA'!$B$11:$B$14576,'MONTHLY DATA'!$B129)</f>
        <v>405</v>
      </c>
      <c r="DO129" s="154">
        <f t="shared" si="85"/>
        <v>-8.98876404494382E-2</v>
      </c>
      <c r="DP129" s="78">
        <f>AVERAGEIFS('WEEKLY DATA'!DP$11:DP$14576,'WEEKLY DATA'!$A$11:$A$14576,'MONTHLY DATA'!$A129,'WEEKLY DATA'!$B$11:$B$14576,'MONTHLY DATA'!$B129)</f>
        <v>346</v>
      </c>
      <c r="DQ129" s="78">
        <f>AVERAGEIFS('WEEKLY DATA'!DQ$11:DQ$14576,'WEEKLY DATA'!$A$11:$A$14576,'MONTHLY DATA'!$A129,'WEEKLY DATA'!$B$11:$B$14576,'MONTHLY DATA'!$B129)</f>
        <v>356</v>
      </c>
      <c r="DR129" s="78">
        <f>AVERAGEIFS('WEEKLY DATA'!DR$11:DR$14576,'WEEKLY DATA'!$A$11:$A$14576,'MONTHLY DATA'!$A129,'WEEKLY DATA'!$B$11:$B$14576,'MONTHLY DATA'!$B129)</f>
        <v>351</v>
      </c>
      <c r="DS129" s="154">
        <f t="shared" si="86"/>
        <v>-0.15928143712574849</v>
      </c>
      <c r="DT129" s="78">
        <f>AVERAGEIFS('WEEKLY DATA'!DT$11:DT$14576,'WEEKLY DATA'!$A$11:$A$14576,'MONTHLY DATA'!$A129,'WEEKLY DATA'!$B$11:$B$14576,'MONTHLY DATA'!$B129)</f>
        <v>469</v>
      </c>
      <c r="DU129" s="78">
        <f>AVERAGEIFS('WEEKLY DATA'!DU$11:DU$14576,'WEEKLY DATA'!$A$11:$A$14576,'MONTHLY DATA'!$A129,'WEEKLY DATA'!$B$11:$B$14576,'MONTHLY DATA'!$B129)</f>
        <v>479</v>
      </c>
      <c r="DV129" s="78">
        <f>AVERAGEIFS('WEEKLY DATA'!DV$11:DV$14576,'WEEKLY DATA'!$A$11:$A$14576,'MONTHLY DATA'!$A129,'WEEKLY DATA'!$B$11:$B$14576,'MONTHLY DATA'!$B129)</f>
        <v>474</v>
      </c>
      <c r="DW129" s="154">
        <f t="shared" si="87"/>
        <v>8.5106382978723527E-3</v>
      </c>
      <c r="DX129" s="78">
        <f>AVERAGEIFS('WEEKLY DATA'!DX$11:DX$14576,'WEEKLY DATA'!$A$11:$A$14576,'MONTHLY DATA'!$A129,'WEEKLY DATA'!$B$11:$B$14576,'MONTHLY DATA'!$B129)</f>
        <v>431</v>
      </c>
      <c r="DY129" s="78">
        <f>AVERAGEIFS('WEEKLY DATA'!DY$11:DY$14576,'WEEKLY DATA'!$A$11:$A$14576,'MONTHLY DATA'!$A129,'WEEKLY DATA'!$B$11:$B$14576,'MONTHLY DATA'!$B129)</f>
        <v>441</v>
      </c>
      <c r="DZ129" s="78">
        <f>AVERAGEIFS('WEEKLY DATA'!DZ$11:DZ$14576,'WEEKLY DATA'!$A$11:$A$14576,'MONTHLY DATA'!$A129,'WEEKLY DATA'!$B$11:$B$14576,'MONTHLY DATA'!$B129)</f>
        <v>436</v>
      </c>
      <c r="EA129" s="154">
        <f t="shared" si="88"/>
        <v>1.3953488372093092E-2</v>
      </c>
      <c r="EB129" s="78">
        <f>AVERAGEIFS('WEEKLY DATA'!EB$11:EB$14576,'WEEKLY DATA'!$A$11:$A$14576,'MONTHLY DATA'!$A129,'WEEKLY DATA'!$B$11:$B$14576,'MONTHLY DATA'!$B129)</f>
        <v>299</v>
      </c>
      <c r="EC129" s="78">
        <f>AVERAGEIFS('WEEKLY DATA'!EC$11:EC$14576,'WEEKLY DATA'!$A$11:$A$14576,'MONTHLY DATA'!$A129,'WEEKLY DATA'!$B$11:$B$14576,'MONTHLY DATA'!$B129)</f>
        <v>309</v>
      </c>
      <c r="ED129" s="78">
        <f>AVERAGEIFS('WEEKLY DATA'!ED$11:ED$14576,'WEEKLY DATA'!$A$11:$A$14576,'MONTHLY DATA'!$A129,'WEEKLY DATA'!$B$11:$B$14576,'MONTHLY DATA'!$B129)</f>
        <v>304</v>
      </c>
      <c r="EE129" s="154">
        <f t="shared" si="89"/>
        <v>-3.4920634920634908E-2</v>
      </c>
      <c r="EF129" s="169">
        <f>AVERAGEIFS('WEEKLY DATA'!EF$11:EF$14576,'WEEKLY DATA'!$A$11:$A$14576,'MONTHLY DATA'!$A129,'WEEKLY DATA'!$B$11:$B$14576,'MONTHLY DATA'!$B129)</f>
        <v>281</v>
      </c>
      <c r="EG129" s="78">
        <f>AVERAGEIFS('WEEKLY DATA'!EG$11:EG$14576,'WEEKLY DATA'!$A$11:$A$14576,'MONTHLY DATA'!$A129,'WEEKLY DATA'!$B$11:$B$14576,'MONTHLY DATA'!$B129)</f>
        <v>291</v>
      </c>
      <c r="EH129" s="78">
        <f>AVERAGEIFS('WEEKLY DATA'!EH$11:EH$14576,'WEEKLY DATA'!$A$11:$A$14576,'MONTHLY DATA'!$A129,'WEEKLY DATA'!$B$11:$B$14576,'MONTHLY DATA'!$B129)</f>
        <v>286</v>
      </c>
      <c r="EI129" s="154">
        <f t="shared" si="90"/>
        <v>-4.6666666666666634E-2</v>
      </c>
      <c r="EJ129" s="78">
        <f>AVERAGEIFS('WEEKLY DATA'!EJ$11:EJ$14576,'WEEKLY DATA'!$A$11:$A$14576,'MONTHLY DATA'!$A129,'WEEKLY DATA'!$B$11:$B$14576,'MONTHLY DATA'!$B129)</f>
        <v>484</v>
      </c>
      <c r="EK129" s="78">
        <f>AVERAGEIFS('WEEKLY DATA'!EK$11:EK$14576,'WEEKLY DATA'!$A$11:$A$14576,'MONTHLY DATA'!$A129,'WEEKLY DATA'!$B$11:$B$14576,'MONTHLY DATA'!$B129)</f>
        <v>494</v>
      </c>
      <c r="EL129" s="78">
        <f>AVERAGEIFS('WEEKLY DATA'!EL$11:EL$14576,'WEEKLY DATA'!$A$11:$A$14576,'MONTHLY DATA'!$A129,'WEEKLY DATA'!$B$11:$B$14576,'MONTHLY DATA'!$B129)</f>
        <v>489</v>
      </c>
      <c r="EM129" s="154">
        <f t="shared" si="91"/>
        <v>8.2474226804123418E-3</v>
      </c>
      <c r="EN129" s="78">
        <f>AVERAGEIFS('WEEKLY DATA'!EN$11:EN$14576,'WEEKLY DATA'!$A$11:$A$14576,'MONTHLY DATA'!$A129,'WEEKLY DATA'!$B$11:$B$14576,'MONTHLY DATA'!$B129)</f>
        <v>311</v>
      </c>
      <c r="EO129" s="78">
        <f>AVERAGEIFS('WEEKLY DATA'!EO$11:EO$14576,'WEEKLY DATA'!$A$11:$A$14576,'MONTHLY DATA'!$A129,'WEEKLY DATA'!$B$11:$B$14576,'MONTHLY DATA'!$B129)</f>
        <v>321</v>
      </c>
      <c r="EP129" s="78">
        <f>AVERAGEIFS('WEEKLY DATA'!EP$11:EP$14576,'WEEKLY DATA'!$A$11:$A$14576,'MONTHLY DATA'!$A129,'WEEKLY DATA'!$B$11:$B$14576,'MONTHLY DATA'!$B129)</f>
        <v>316</v>
      </c>
      <c r="EQ129" s="154">
        <f t="shared" si="92"/>
        <v>1.9354838709677358E-2</v>
      </c>
      <c r="ER129" s="78">
        <f>AVERAGEIFS('WEEKLY DATA'!ER$11:ER$14576,'WEEKLY DATA'!$A$11:$A$14576,'MONTHLY DATA'!$A129,'WEEKLY DATA'!$B$11:$B$14576,'MONTHLY DATA'!$B129)</f>
        <v>274</v>
      </c>
      <c r="ES129" s="78">
        <f>AVERAGEIFS('WEEKLY DATA'!ES$11:ES$14576,'WEEKLY DATA'!$A$11:$A$14576,'MONTHLY DATA'!$A129,'WEEKLY DATA'!$B$11:$B$14576,'MONTHLY DATA'!$B129)</f>
        <v>284</v>
      </c>
      <c r="ET129" s="78">
        <f>AVERAGEIFS('WEEKLY DATA'!ET$11:ET$14576,'WEEKLY DATA'!$A$11:$A$14576,'MONTHLY DATA'!$A129,'WEEKLY DATA'!$B$11:$B$14576,'MONTHLY DATA'!$B129)</f>
        <v>279</v>
      </c>
      <c r="EU129" s="154">
        <f t="shared" si="93"/>
        <v>-3.7931034482758585E-2</v>
      </c>
      <c r="EV129" s="78">
        <f>AVERAGEIFS('WEEKLY DATA'!EV$11:EV$14576,'WEEKLY DATA'!$A$11:$A$14576,'MONTHLY DATA'!$A129,'WEEKLY DATA'!$B$11:$B$14576,'MONTHLY DATA'!$B129)</f>
        <v>246</v>
      </c>
      <c r="EW129" s="78">
        <f>AVERAGEIFS('WEEKLY DATA'!EW$11:EW$14576,'WEEKLY DATA'!$A$11:$A$14576,'MONTHLY DATA'!$A129,'WEEKLY DATA'!$B$11:$B$14576,'MONTHLY DATA'!$B129)</f>
        <v>256</v>
      </c>
      <c r="EX129" s="78">
        <f>AVERAGEIFS('WEEKLY DATA'!EX$11:EX$14576,'WEEKLY DATA'!$A$11:$A$14576,'MONTHLY DATA'!$A129,'WEEKLY DATA'!$B$11:$B$14576,'MONTHLY DATA'!$B129)</f>
        <v>251</v>
      </c>
      <c r="EY129" s="154">
        <f t="shared" si="94"/>
        <v>-5.2830188679245271E-2</v>
      </c>
      <c r="EZ129" s="78">
        <f>AVERAGEIFS('WEEKLY DATA'!EZ$11:EZ$14576,'WEEKLY DATA'!$A$11:$A$14576,'MONTHLY DATA'!$A129,'WEEKLY DATA'!$B$11:$B$14576,'MONTHLY DATA'!$B129)</f>
        <v>469</v>
      </c>
      <c r="FA129" s="78">
        <f>AVERAGEIFS('WEEKLY DATA'!FA$11:FA$14576,'WEEKLY DATA'!$A$11:$A$14576,'MONTHLY DATA'!$A129,'WEEKLY DATA'!$B$11:$B$14576,'MONTHLY DATA'!$B129)</f>
        <v>479</v>
      </c>
      <c r="FB129" s="78">
        <f>AVERAGEIFS('WEEKLY DATA'!FB$11:FB$14576,'WEEKLY DATA'!$A$11:$A$14576,'MONTHLY DATA'!$A129,'WEEKLY DATA'!$B$11:$B$14576,'MONTHLY DATA'!$B129)</f>
        <v>474</v>
      </c>
      <c r="FC129" s="154">
        <f t="shared" si="95"/>
        <v>8.5106382978723527E-3</v>
      </c>
      <c r="FD129" s="78">
        <f>AVERAGEIFS('WEEKLY DATA'!FD$11:FD$14576,'WEEKLY DATA'!$A$11:$A$14576,'MONTHLY DATA'!$A129,'WEEKLY DATA'!$B$11:$B$14576,'MONTHLY DATA'!$B129)</f>
        <v>395</v>
      </c>
      <c r="FE129" s="78">
        <f>AVERAGEIFS('WEEKLY DATA'!FE$11:FE$14576,'WEEKLY DATA'!$A$11:$A$14576,'MONTHLY DATA'!$A129,'WEEKLY DATA'!$B$11:$B$14576,'MONTHLY DATA'!$B129)</f>
        <v>405</v>
      </c>
      <c r="FF129" s="78">
        <f>AVERAGEIFS('WEEKLY DATA'!FF$11:FF$14576,'WEEKLY DATA'!$A$11:$A$14576,'MONTHLY DATA'!$A129,'WEEKLY DATA'!$B$11:$B$14576,'MONTHLY DATA'!$B129)</f>
        <v>400</v>
      </c>
      <c r="FG129" s="154">
        <f t="shared" si="96"/>
        <v>2.564102564102555E-2</v>
      </c>
      <c r="FH129" s="78">
        <f>AVERAGEIFS('WEEKLY DATA'!FH$11:FH$14576,'WEEKLY DATA'!$A$11:$A$14576,'MONTHLY DATA'!$A129,'WEEKLY DATA'!$B$11:$B$14576,'MONTHLY DATA'!$B129)</f>
        <v>259</v>
      </c>
      <c r="FI129" s="78">
        <f>AVERAGEIFS('WEEKLY DATA'!FI$11:FI$14576,'WEEKLY DATA'!$A$11:$A$14576,'MONTHLY DATA'!$A129,'WEEKLY DATA'!$B$11:$B$14576,'MONTHLY DATA'!$B129)</f>
        <v>269</v>
      </c>
      <c r="FJ129" s="78">
        <f>AVERAGEIFS('WEEKLY DATA'!FJ$11:FJ$14576,'WEEKLY DATA'!$A$11:$A$14576,'MONTHLY DATA'!$A129,'WEEKLY DATA'!$B$11:$B$14576,'MONTHLY DATA'!$B129)</f>
        <v>264</v>
      </c>
      <c r="FK129" s="154">
        <f t="shared" si="97"/>
        <v>-3.5616438356164348E-2</v>
      </c>
      <c r="FL129" s="169">
        <f>AVERAGEIFS('WEEKLY DATA'!FL$11:FL$14576,'WEEKLY DATA'!$A$11:$A$14576,'MONTHLY DATA'!$A129,'WEEKLY DATA'!$B$11:$B$14576,'MONTHLY DATA'!$B129)</f>
        <v>248</v>
      </c>
      <c r="FM129" s="78">
        <f>AVERAGEIFS('WEEKLY DATA'!FM$11:FM$14576,'WEEKLY DATA'!$A$11:$A$14576,'MONTHLY DATA'!$A129,'WEEKLY DATA'!$B$11:$B$14576,'MONTHLY DATA'!$B129)</f>
        <v>258</v>
      </c>
      <c r="FN129" s="78">
        <f>AVERAGEIFS('WEEKLY DATA'!FN$11:FN$14576,'WEEKLY DATA'!$A$11:$A$14576,'MONTHLY DATA'!$A129,'WEEKLY DATA'!$B$11:$B$14576,'MONTHLY DATA'!$B129)</f>
        <v>253</v>
      </c>
      <c r="FO129" s="154">
        <f t="shared" si="98"/>
        <v>-6.2962962962962998E-2</v>
      </c>
      <c r="FP129" s="78">
        <f>AVERAGEIFS('WEEKLY DATA'!FP$11:FP$14576,'WEEKLY DATA'!$A$11:$A$14576,'MONTHLY DATA'!$A129,'WEEKLY DATA'!$B$11:$B$14576,'MONTHLY DATA'!$B129)</f>
        <v>359</v>
      </c>
      <c r="FQ129" s="78">
        <f>AVERAGEIFS('WEEKLY DATA'!FQ$11:FQ$14576,'WEEKLY DATA'!$A$11:$A$14576,'MONTHLY DATA'!$A129,'WEEKLY DATA'!$B$11:$B$14576,'MONTHLY DATA'!$B129)</f>
        <v>369</v>
      </c>
      <c r="FR129" s="78">
        <f>AVERAGEIFS('WEEKLY DATA'!FR$11:FR$14576,'WEEKLY DATA'!$A$11:$A$14576,'MONTHLY DATA'!$A129,'WEEKLY DATA'!$B$11:$B$14576,'MONTHLY DATA'!$B129)</f>
        <v>364</v>
      </c>
      <c r="FS129" s="154">
        <f t="shared" si="99"/>
        <v>1.1111111111111072E-2</v>
      </c>
      <c r="FT129" s="78">
        <f>AVERAGEIFS('WEEKLY DATA'!FT$11:FT$14576,'WEEKLY DATA'!$A$11:$A$14576,'MONTHLY DATA'!$A129,'WEEKLY DATA'!$B$11:$B$14576,'MONTHLY DATA'!$B129)</f>
        <v>378</v>
      </c>
      <c r="FU129" s="78">
        <f>AVERAGEIFS('WEEKLY DATA'!FU$11:FU$14576,'WEEKLY DATA'!$A$11:$A$14576,'MONTHLY DATA'!$A129,'WEEKLY DATA'!$B$11:$B$14576,'MONTHLY DATA'!$B129)</f>
        <v>388</v>
      </c>
      <c r="FV129" s="78">
        <f>AVERAGEIFS('WEEKLY DATA'!FV$11:FV$14576,'WEEKLY DATA'!$A$11:$A$14576,'MONTHLY DATA'!$A129,'WEEKLY DATA'!$B$11:$B$14576,'MONTHLY DATA'!$B129)</f>
        <v>383</v>
      </c>
      <c r="FW129" s="154">
        <f t="shared" si="100"/>
        <v>0.11824817518248176</v>
      </c>
      <c r="FX129" s="78">
        <f>AVERAGEIFS('WEEKLY DATA'!FX$11:FX$14576,'WEEKLY DATA'!$A$11:$A$14576,'MONTHLY DATA'!$A129,'WEEKLY DATA'!$B$11:$B$14576,'MONTHLY DATA'!$B129)</f>
        <v>380</v>
      </c>
      <c r="FY129" s="78">
        <f>AVERAGEIFS('WEEKLY DATA'!FY$11:FY$14576,'WEEKLY DATA'!$A$11:$A$14576,'MONTHLY DATA'!$A129,'WEEKLY DATA'!$B$11:$B$14576,'MONTHLY DATA'!$B129)</f>
        <v>390</v>
      </c>
      <c r="FZ129" s="78">
        <f>AVERAGEIFS('WEEKLY DATA'!FZ$11:FZ$14576,'WEEKLY DATA'!$A$11:$A$14576,'MONTHLY DATA'!$A129,'WEEKLY DATA'!$B$11:$B$14576,'MONTHLY DATA'!$B129)</f>
        <v>385</v>
      </c>
      <c r="GA129" s="154">
        <f t="shared" si="101"/>
        <v>2.6666666666666616E-2</v>
      </c>
      <c r="GB129" s="78">
        <f>AVERAGEIFS('WEEKLY DATA'!GB$11:GB$14576,'WEEKLY DATA'!$A$11:$A$14576,'MONTHLY DATA'!$A129,'WEEKLY DATA'!$B$11:$B$14576,'MONTHLY DATA'!$B129)</f>
        <v>455</v>
      </c>
      <c r="GC129" s="78">
        <f>AVERAGEIFS('WEEKLY DATA'!GC$11:GC$14576,'WEEKLY DATA'!$A$11:$A$14576,'MONTHLY DATA'!$A129,'WEEKLY DATA'!$B$11:$B$14576,'MONTHLY DATA'!$B129)</f>
        <v>465</v>
      </c>
      <c r="GD129" s="78">
        <f>AVERAGEIFS('WEEKLY DATA'!GD$11:GD$14576,'WEEKLY DATA'!$A$11:$A$14576,'MONTHLY DATA'!$A129,'WEEKLY DATA'!$B$11:$B$14576,'MONTHLY DATA'!$B129)</f>
        <v>460</v>
      </c>
      <c r="GE129" s="154">
        <f t="shared" si="102"/>
        <v>0</v>
      </c>
      <c r="GF129" s="169">
        <f>AVERAGEIFS('WEEKLY DATA'!GF$11:GF$14576,'WEEKLY DATA'!$A$11:$A$14576,'MONTHLY DATA'!$A129,'WEEKLY DATA'!$B$11:$B$14576,'MONTHLY DATA'!$B129)</f>
        <v>399</v>
      </c>
      <c r="GG129" s="78">
        <f>AVERAGEIFS('WEEKLY DATA'!GG$11:GG$14576,'WEEKLY DATA'!$A$11:$A$14576,'MONTHLY DATA'!$A129,'WEEKLY DATA'!$B$11:$B$14576,'MONTHLY DATA'!$B129)</f>
        <v>409</v>
      </c>
      <c r="GH129" s="78">
        <f>AVERAGEIFS('WEEKLY DATA'!GH$11:GH$14576,'WEEKLY DATA'!$A$11:$A$14576,'MONTHLY DATA'!$A129,'WEEKLY DATA'!$B$11:$B$14576,'MONTHLY DATA'!$B129)</f>
        <v>404</v>
      </c>
      <c r="GI129" s="154">
        <f t="shared" si="103"/>
        <v>-5.5384615384614921E-3</v>
      </c>
      <c r="GJ129" s="78">
        <f>AVERAGEIFS('WEEKLY DATA'!GJ$11:GJ$14576,'WEEKLY DATA'!$A$11:$A$14576,'MONTHLY DATA'!$A129,'WEEKLY DATA'!$B$11:$B$14576,'MONTHLY DATA'!$B129)</f>
        <v>469</v>
      </c>
      <c r="GK129" s="78">
        <f>AVERAGEIFS('WEEKLY DATA'!GK$11:GK$14576,'WEEKLY DATA'!$A$11:$A$14576,'MONTHLY DATA'!$A129,'WEEKLY DATA'!$B$11:$B$14576,'MONTHLY DATA'!$B129)</f>
        <v>479</v>
      </c>
      <c r="GL129" s="78">
        <f>AVERAGEIFS('WEEKLY DATA'!GL$11:GL$14576,'WEEKLY DATA'!$A$11:$A$14576,'MONTHLY DATA'!$A129,'WEEKLY DATA'!$B$11:$B$14576,'MONTHLY DATA'!$B129)</f>
        <v>474</v>
      </c>
      <c r="GM129" s="154">
        <f t="shared" si="104"/>
        <v>8.5106382978723527E-3</v>
      </c>
      <c r="GN129" s="78">
        <f>AVERAGEIFS('WEEKLY DATA'!GN$11:GN$14576,'WEEKLY DATA'!$A$11:$A$14576,'MONTHLY DATA'!$A129,'WEEKLY DATA'!$B$11:$B$14576,'MONTHLY DATA'!$B129)</f>
        <v>471</v>
      </c>
      <c r="GO129" s="78">
        <f>AVERAGEIFS('WEEKLY DATA'!GO$11:GO$14576,'WEEKLY DATA'!$A$11:$A$14576,'MONTHLY DATA'!$A129,'WEEKLY DATA'!$B$11:$B$14576,'MONTHLY DATA'!$B129)</f>
        <v>481</v>
      </c>
      <c r="GP129" s="78">
        <f>AVERAGEIFS('WEEKLY DATA'!GP$11:GP$14576,'WEEKLY DATA'!$A$11:$A$14576,'MONTHLY DATA'!$A129,'WEEKLY DATA'!$B$11:$B$14576,'MONTHLY DATA'!$B129)</f>
        <v>476</v>
      </c>
      <c r="GQ129" s="154">
        <f t="shared" si="105"/>
        <v>1.2765957446808418E-2</v>
      </c>
      <c r="GR129" s="78"/>
    </row>
    <row r="130" spans="1:200" ht="15.75" x14ac:dyDescent="0.25">
      <c r="A130">
        <f t="shared" si="55"/>
        <v>12</v>
      </c>
      <c r="B130">
        <f t="shared" si="56"/>
        <v>2019</v>
      </c>
      <c r="C130" s="86">
        <v>43800</v>
      </c>
      <c r="D130" s="78">
        <f>AVERAGEIFS('WEEKLY DATA'!D$11:D$14576,'WEEKLY DATA'!$A$11:$A$14576,'MONTHLY DATA'!$A130,'WEEKLY DATA'!$B$11:$B$14576,'MONTHLY DATA'!$B130)</f>
        <v>435.625</v>
      </c>
      <c r="E130" s="78">
        <f>AVERAGEIFS('WEEKLY DATA'!E$11:E$14576,'WEEKLY DATA'!$A$11:$A$14576,'MONTHLY DATA'!$A130,'WEEKLY DATA'!$B$11:$B$14576,'MONTHLY DATA'!$B130)</f>
        <v>445.625</v>
      </c>
      <c r="F130" s="78">
        <f>AVERAGEIFS('WEEKLY DATA'!F$11:F$14576,'WEEKLY DATA'!$A$11:$A$14576,'MONTHLY DATA'!$A130,'WEEKLY DATA'!$B$11:$B$14576,'MONTHLY DATA'!$B130)</f>
        <v>440.625</v>
      </c>
      <c r="G130" s="154">
        <f t="shared" si="57"/>
        <v>3.4330985915492995E-2</v>
      </c>
      <c r="H130" s="169">
        <f>AVERAGEIFS('WEEKLY DATA'!H$11:H$14576,'WEEKLY DATA'!$A$11:$A$14576,'MONTHLY DATA'!$A130,'WEEKLY DATA'!$B$11:$B$14576,'MONTHLY DATA'!$B130)</f>
        <v>533.75</v>
      </c>
      <c r="I130" s="78">
        <f>AVERAGEIFS('WEEKLY DATA'!I$11:I$14576,'WEEKLY DATA'!$A$11:$A$14576,'MONTHLY DATA'!$A130,'WEEKLY DATA'!$B$11:$B$14576,'MONTHLY DATA'!$B130)</f>
        <v>543.75</v>
      </c>
      <c r="J130" s="78">
        <f>AVERAGEIFS('WEEKLY DATA'!J$11:J$14576,'WEEKLY DATA'!$A$11:$A$14576,'MONTHLY DATA'!$A130,'WEEKLY DATA'!$B$11:$B$14576,'MONTHLY DATA'!$B130)</f>
        <v>538.75</v>
      </c>
      <c r="K130" s="154">
        <f t="shared" si="58"/>
        <v>8.8951310861422606E-3</v>
      </c>
      <c r="L130" s="169">
        <f>AVERAGEIFS('WEEKLY DATA'!L$11:L$14576,'WEEKLY DATA'!$A$11:$A$14576,'MONTHLY DATA'!$A130,'WEEKLY DATA'!$B$11:$B$14576,'MONTHLY DATA'!$B130)</f>
        <v>555</v>
      </c>
      <c r="M130" s="78">
        <f>AVERAGEIFS('WEEKLY DATA'!M$11:M$14576,'WEEKLY DATA'!$A$11:$A$14576,'MONTHLY DATA'!$A130,'WEEKLY DATA'!$B$11:$B$14576,'MONTHLY DATA'!$B130)</f>
        <v>565</v>
      </c>
      <c r="N130" s="78">
        <f>AVERAGEIFS('WEEKLY DATA'!N$11:N$14576,'WEEKLY DATA'!$A$11:$A$14576,'MONTHLY DATA'!$A130,'WEEKLY DATA'!$B$11:$B$14576,'MONTHLY DATA'!$B130)</f>
        <v>560</v>
      </c>
      <c r="O130" s="154">
        <f t="shared" si="59"/>
        <v>2.3765996343692919E-2</v>
      </c>
      <c r="P130" s="169">
        <f>AVERAGEIFS('WEEKLY DATA'!P$11:P$14576,'WEEKLY DATA'!$A$11:$A$14576,'MONTHLY DATA'!$A130,'WEEKLY DATA'!$B$11:$B$14576,'MONTHLY DATA'!$B130)</f>
        <v>456.25</v>
      </c>
      <c r="Q130" s="78">
        <f>AVERAGEIFS('WEEKLY DATA'!Q$11:Q$14576,'WEEKLY DATA'!$A$11:$A$14576,'MONTHLY DATA'!$A130,'WEEKLY DATA'!$B$11:$B$14576,'MONTHLY DATA'!$B130)</f>
        <v>466.25</v>
      </c>
      <c r="R130" s="78">
        <f>AVERAGEIFS('WEEKLY DATA'!R$11:R$14576,'WEEKLY DATA'!$A$11:$A$14576,'MONTHLY DATA'!$A130,'WEEKLY DATA'!$B$11:$B$14576,'MONTHLY DATA'!$B130)</f>
        <v>461.25</v>
      </c>
      <c r="S130" s="154">
        <f t="shared" si="60"/>
        <v>9.5605700712589003E-2</v>
      </c>
      <c r="T130" s="169">
        <f>AVERAGEIFS('WEEKLY DATA'!T$11:T$14576,'WEEKLY DATA'!$A$11:$A$14576,'MONTHLY DATA'!$A130,'WEEKLY DATA'!$B$11:$B$14576,'MONTHLY DATA'!$B130)</f>
        <v>425.625</v>
      </c>
      <c r="U130" s="78">
        <f>AVERAGEIFS('WEEKLY DATA'!U$11:U$14576,'WEEKLY DATA'!$A$11:$A$14576,'MONTHLY DATA'!$A130,'WEEKLY DATA'!$B$11:$B$14576,'MONTHLY DATA'!$B130)</f>
        <v>435.625</v>
      </c>
      <c r="V130" s="78">
        <f>AVERAGEIFS('WEEKLY DATA'!V$11:V$14576,'WEEKLY DATA'!$A$11:$A$14576,'MONTHLY DATA'!$A130,'WEEKLY DATA'!$B$11:$B$14576,'MONTHLY DATA'!$B130)</f>
        <v>430.625</v>
      </c>
      <c r="W130" s="154">
        <f t="shared" si="61"/>
        <v>6.0652709359605872E-2</v>
      </c>
      <c r="X130" s="169">
        <f>AVERAGEIFS('WEEKLY DATA'!X$11:X$14576,'WEEKLY DATA'!$A$11:$A$14576,'MONTHLY DATA'!$A130,'WEEKLY DATA'!$B$11:$B$14576,'MONTHLY DATA'!$B130)</f>
        <v>378.75</v>
      </c>
      <c r="Y130" s="78">
        <f>AVERAGEIFS('WEEKLY DATA'!Y$11:Y$14576,'WEEKLY DATA'!$A$11:$A$14576,'MONTHLY DATA'!$A130,'WEEKLY DATA'!$B$11:$B$14576,'MONTHLY DATA'!$B130)</f>
        <v>388.75</v>
      </c>
      <c r="Z130" s="78">
        <f>AVERAGEIFS('WEEKLY DATA'!Z$11:Z$14576,'WEEKLY DATA'!$A$11:$A$14576,'MONTHLY DATA'!$A130,'WEEKLY DATA'!$B$11:$B$14576,'MONTHLY DATA'!$B130)</f>
        <v>383.75</v>
      </c>
      <c r="AA130" s="154">
        <f t="shared" si="62"/>
        <v>-1.3496143958868889E-2</v>
      </c>
      <c r="AB130" s="169">
        <f>AVERAGEIFS('WEEKLY DATA'!AB$11:AB$14576,'WEEKLY DATA'!$A$11:$A$14576,'MONTHLY DATA'!$A130,'WEEKLY DATA'!$B$11:$B$14576,'MONTHLY DATA'!$B130)</f>
        <v>550</v>
      </c>
      <c r="AC130" s="78">
        <f>AVERAGEIFS('WEEKLY DATA'!AC$11:AC$14576,'WEEKLY DATA'!$A$11:$A$14576,'MONTHLY DATA'!$A130,'WEEKLY DATA'!$B$11:$B$14576,'MONTHLY DATA'!$B130)</f>
        <v>560</v>
      </c>
      <c r="AD130" s="78">
        <f>AVERAGEIFS('WEEKLY DATA'!AD$11:AD$14576,'WEEKLY DATA'!$A$11:$A$14576,'MONTHLY DATA'!$A130,'WEEKLY DATA'!$B$11:$B$14576,'MONTHLY DATA'!$B130)</f>
        <v>555</v>
      </c>
      <c r="AE130" s="154">
        <f t="shared" si="63"/>
        <v>2.3985239852398532E-2</v>
      </c>
      <c r="AF130" s="169">
        <f>AVERAGEIFS('WEEKLY DATA'!AF$11:AF$14576,'WEEKLY DATA'!$A$11:$A$14576,'MONTHLY DATA'!$A130,'WEEKLY DATA'!$B$11:$B$14576,'MONTHLY DATA'!$B130)</f>
        <v>441.25</v>
      </c>
      <c r="AG130" s="78">
        <f>AVERAGEIFS('WEEKLY DATA'!AG$11:AG$14576,'WEEKLY DATA'!$A$11:$A$14576,'MONTHLY DATA'!$A130,'WEEKLY DATA'!$B$11:$B$14576,'MONTHLY DATA'!$B130)</f>
        <v>451.25</v>
      </c>
      <c r="AH130" s="78">
        <f>AVERAGEIFS('WEEKLY DATA'!AH$11:AH$14576,'WEEKLY DATA'!$A$11:$A$14576,'MONTHLY DATA'!$A130,'WEEKLY DATA'!$B$11:$B$14576,'MONTHLY DATA'!$B130)</f>
        <v>446.25</v>
      </c>
      <c r="AI130" s="154">
        <f t="shared" si="64"/>
        <v>9.9137931034482651E-2</v>
      </c>
      <c r="AJ130" s="169">
        <f>AVERAGEIFS('WEEKLY DATA'!AJ$11:AJ$14576,'WEEKLY DATA'!$A$11:$A$14576,'MONTHLY DATA'!$A130,'WEEKLY DATA'!$B$11:$B$14576,'MONTHLY DATA'!$B130)</f>
        <v>435.625</v>
      </c>
      <c r="AK130" s="78">
        <f>AVERAGEIFS('WEEKLY DATA'!AK$11:AK$14576,'WEEKLY DATA'!$A$11:$A$14576,'MONTHLY DATA'!$A130,'WEEKLY DATA'!$B$11:$B$14576,'MONTHLY DATA'!$B130)</f>
        <v>445.625</v>
      </c>
      <c r="AL130" s="78">
        <f>AVERAGEIFS('WEEKLY DATA'!AL$11:AL$14576,'WEEKLY DATA'!$A$11:$A$14576,'MONTHLY DATA'!$A130,'WEEKLY DATA'!$B$11:$B$14576,'MONTHLY DATA'!$B130)</f>
        <v>440.625</v>
      </c>
      <c r="AM130" s="154">
        <f t="shared" si="65"/>
        <v>5.1610978520286288E-2</v>
      </c>
      <c r="AN130" s="169">
        <f>AVERAGEIFS('WEEKLY DATA'!AN$11:AN$14576,'WEEKLY DATA'!$A$11:$A$14576,'MONTHLY DATA'!$A130,'WEEKLY DATA'!$B$11:$B$14576,'MONTHLY DATA'!$B130)</f>
        <v>408.75</v>
      </c>
      <c r="AO130" s="78">
        <f>AVERAGEIFS('WEEKLY DATA'!AO$11:AO$14576,'WEEKLY DATA'!$A$11:$A$14576,'MONTHLY DATA'!$A130,'WEEKLY DATA'!$B$11:$B$14576,'MONTHLY DATA'!$B130)</f>
        <v>408.75</v>
      </c>
      <c r="AP130" s="78">
        <f>AVERAGEIFS('WEEKLY DATA'!AP$11:AP$14576,'WEEKLY DATA'!$A$11:$A$14576,'MONTHLY DATA'!$A130,'WEEKLY DATA'!$B$11:$B$14576,'MONTHLY DATA'!$B130)</f>
        <v>408.75</v>
      </c>
      <c r="AQ130" s="154">
        <f t="shared" si="66"/>
        <v>-1.9784172661870492E-2</v>
      </c>
      <c r="AR130" s="169">
        <f>AVERAGEIFS('WEEKLY DATA'!AR$11:AR$14576,'WEEKLY DATA'!$A$11:$A$14576,'MONTHLY DATA'!$A130,'WEEKLY DATA'!$B$11:$B$14576,'MONTHLY DATA'!$B130)</f>
        <v>560</v>
      </c>
      <c r="AS130" s="78">
        <f>AVERAGEIFS('WEEKLY DATA'!AS$11:AS$14576,'WEEKLY DATA'!$A$11:$A$14576,'MONTHLY DATA'!$A130,'WEEKLY DATA'!$B$11:$B$14576,'MONTHLY DATA'!$B130)</f>
        <v>570</v>
      </c>
      <c r="AT130" s="78">
        <f>AVERAGEIFS('WEEKLY DATA'!AT$11:AT$14576,'WEEKLY DATA'!$A$11:$A$14576,'MONTHLY DATA'!$A130,'WEEKLY DATA'!$B$11:$B$14576,'MONTHLY DATA'!$B130)</f>
        <v>565</v>
      </c>
      <c r="AU130" s="154">
        <f t="shared" si="67"/>
        <v>2.3550724637681153E-2</v>
      </c>
      <c r="AV130" s="169">
        <f>AVERAGEIFS('WEEKLY DATA'!AV$11:AV$14576,'WEEKLY DATA'!$A$11:$A$14576,'MONTHLY DATA'!$A130,'WEEKLY DATA'!$B$11:$B$14576,'MONTHLY DATA'!$B130)</f>
        <v>446.25</v>
      </c>
      <c r="AW130" s="78">
        <f>AVERAGEIFS('WEEKLY DATA'!AW$11:AW$14576,'WEEKLY DATA'!$A$11:$A$14576,'MONTHLY DATA'!$A130,'WEEKLY DATA'!$B$11:$B$14576,'MONTHLY DATA'!$B130)</f>
        <v>456.25</v>
      </c>
      <c r="AX130" s="78">
        <f>AVERAGEIFS('WEEKLY DATA'!AX$11:AX$14576,'WEEKLY DATA'!$A$11:$A$14576,'MONTHLY DATA'!$A130,'WEEKLY DATA'!$B$11:$B$14576,'MONTHLY DATA'!$B130)</f>
        <v>451.25</v>
      </c>
      <c r="AY130" s="154">
        <f t="shared" si="68"/>
        <v>9.7931873479318643E-2</v>
      </c>
      <c r="AZ130" s="169">
        <f>AVERAGEIFS('WEEKLY DATA'!AZ$11:AZ$14576,'WEEKLY DATA'!$A$11:$A$14576,'MONTHLY DATA'!$A130,'WEEKLY DATA'!$B$11:$B$14576,'MONTHLY DATA'!$B130)</f>
        <v>371.25</v>
      </c>
      <c r="BA130" s="78">
        <f>AVERAGEIFS('WEEKLY DATA'!BA$11:BA$14576,'WEEKLY DATA'!$A$11:$A$14576,'MONTHLY DATA'!$A130,'WEEKLY DATA'!$B$11:$B$14576,'MONTHLY DATA'!$B130)</f>
        <v>381.25</v>
      </c>
      <c r="BB130" s="78">
        <f>AVERAGEIFS('WEEKLY DATA'!BB$11:BB$14576,'WEEKLY DATA'!$A$11:$A$14576,'MONTHLY DATA'!$A130,'WEEKLY DATA'!$B$11:$B$14576,'MONTHLY DATA'!$B130)</f>
        <v>376.25</v>
      </c>
      <c r="BC130" s="154">
        <f t="shared" si="69"/>
        <v>6.2853107344632786E-2</v>
      </c>
      <c r="BD130" s="169">
        <f>AVERAGEIFS('WEEKLY DATA'!BD$11:BD$14576,'WEEKLY DATA'!$A$11:$A$14576,'MONTHLY DATA'!$A130,'WEEKLY DATA'!$B$11:$B$14576,'MONTHLY DATA'!$B130)</f>
        <v>331.875</v>
      </c>
      <c r="BE130" s="78">
        <f>AVERAGEIFS('WEEKLY DATA'!BE$11:BE$14576,'WEEKLY DATA'!$A$11:$A$14576,'MONTHLY DATA'!$A130,'WEEKLY DATA'!$B$11:$B$14576,'MONTHLY DATA'!$B130)</f>
        <v>341.875</v>
      </c>
      <c r="BF130" s="78">
        <f>AVERAGEIFS('WEEKLY DATA'!BF$11:BF$14576,'WEEKLY DATA'!$A$11:$A$14576,'MONTHLY DATA'!$A130,'WEEKLY DATA'!$B$11:$B$14576,'MONTHLY DATA'!$B130)</f>
        <v>336.875</v>
      </c>
      <c r="BG130" s="154">
        <f t="shared" si="70"/>
        <v>-1.4985380116959046E-2</v>
      </c>
      <c r="BH130" s="169">
        <f>AVERAGEIFS('WEEKLY DATA'!BH$11:BH$14576,'WEEKLY DATA'!$A$11:$A$14576,'MONTHLY DATA'!$A130,'WEEKLY DATA'!$B$11:$B$14576,'MONTHLY DATA'!$B130)</f>
        <v>450</v>
      </c>
      <c r="BI130" s="78">
        <f>AVERAGEIFS('WEEKLY DATA'!BI$11:BI$14576,'WEEKLY DATA'!$A$11:$A$14576,'MONTHLY DATA'!$A130,'WEEKLY DATA'!$B$11:$B$14576,'MONTHLY DATA'!$B130)</f>
        <v>460</v>
      </c>
      <c r="BJ130" s="78">
        <f>AVERAGEIFS('WEEKLY DATA'!BJ$11:BJ$14576,'WEEKLY DATA'!$A$11:$A$14576,'MONTHLY DATA'!$A130,'WEEKLY DATA'!$B$11:$B$14576,'MONTHLY DATA'!$B130)</f>
        <v>455</v>
      </c>
      <c r="BK130" s="154">
        <f t="shared" si="71"/>
        <v>2.9411764705882248E-2</v>
      </c>
      <c r="BL130" s="169">
        <f>AVERAGEIFS('WEEKLY DATA'!BL$11:BL$14576,'WEEKLY DATA'!$A$11:$A$14576,'MONTHLY DATA'!$A130,'WEEKLY DATA'!$B$11:$B$14576,'MONTHLY DATA'!$B130)</f>
        <v>431.25</v>
      </c>
      <c r="BM130" s="78">
        <f>AVERAGEIFS('WEEKLY DATA'!BM$11:BM$14576,'WEEKLY DATA'!$A$11:$A$14576,'MONTHLY DATA'!$A130,'WEEKLY DATA'!$B$11:$B$14576,'MONTHLY DATA'!$B130)</f>
        <v>441.25</v>
      </c>
      <c r="BN130" s="78">
        <f>AVERAGEIFS('WEEKLY DATA'!BN$11:BN$14576,'WEEKLY DATA'!$A$11:$A$14576,'MONTHLY DATA'!$A130,'WEEKLY DATA'!$B$11:$B$14576,'MONTHLY DATA'!$B130)</f>
        <v>436.25</v>
      </c>
      <c r="BO130" s="154">
        <f t="shared" si="72"/>
        <v>0.10164141414141414</v>
      </c>
      <c r="BP130" s="78">
        <f>AVERAGEIFS('WEEKLY DATA'!BP$11:BP$14576,'WEEKLY DATA'!$A$11:$A$14576,'MONTHLY DATA'!$A130,'WEEKLY DATA'!$B$11:$B$14576,'MONTHLY DATA'!$B130)</f>
        <v>418.75</v>
      </c>
      <c r="BQ130" s="78">
        <f>AVERAGEIFS('WEEKLY DATA'!BQ$11:BQ$14576,'WEEKLY DATA'!$A$11:$A$14576,'MONTHLY DATA'!$A130,'WEEKLY DATA'!$B$11:$B$14576,'MONTHLY DATA'!$B130)</f>
        <v>428.75</v>
      </c>
      <c r="BR130" s="78">
        <f>AVERAGEIFS('WEEKLY DATA'!BR$11:BR$14576,'WEEKLY DATA'!$A$11:$A$14576,'MONTHLY DATA'!$A130,'WEEKLY DATA'!$B$11:$B$14576,'MONTHLY DATA'!$B130)</f>
        <v>423.75</v>
      </c>
      <c r="BS130" s="154">
        <f t="shared" si="73"/>
        <v>2.108433734939763E-2</v>
      </c>
      <c r="BT130" s="78">
        <f>AVERAGEIFS('WEEKLY DATA'!BT$11:BT$14576,'WEEKLY DATA'!$A$11:$A$14576,'MONTHLY DATA'!$A130,'WEEKLY DATA'!$B$11:$B$14576,'MONTHLY DATA'!$B130)</f>
        <v>364.375</v>
      </c>
      <c r="BU130" s="78">
        <f>AVERAGEIFS('WEEKLY DATA'!BU$11:BU$14576,'WEEKLY DATA'!$A$11:$A$14576,'MONTHLY DATA'!$A130,'WEEKLY DATA'!$B$11:$B$14576,'MONTHLY DATA'!$B130)</f>
        <v>374.375</v>
      </c>
      <c r="BV130" s="78">
        <f>AVERAGEIFS('WEEKLY DATA'!BV$11:BV$14576,'WEEKLY DATA'!$A$11:$A$14576,'MONTHLY DATA'!$A130,'WEEKLY DATA'!$B$11:$B$14576,'MONTHLY DATA'!$B130)</f>
        <v>369.375</v>
      </c>
      <c r="BW130" s="154">
        <f t="shared" si="74"/>
        <v>2.8899721448467863E-2</v>
      </c>
      <c r="BX130" s="78">
        <f>AVERAGEIFS('WEEKLY DATA'!BX$11:BX$14576,'WEEKLY DATA'!$A$11:$A$14576,'MONTHLY DATA'!$A130,'WEEKLY DATA'!$B$11:$B$14576,'MONTHLY DATA'!$B130)</f>
        <v>480</v>
      </c>
      <c r="BY130" s="78">
        <f>AVERAGEIFS('WEEKLY DATA'!BY$11:BY$14576,'WEEKLY DATA'!$A$11:$A$14576,'MONTHLY DATA'!$A130,'WEEKLY DATA'!$B$11:$B$14576,'MONTHLY DATA'!$B130)</f>
        <v>490</v>
      </c>
      <c r="BZ130" s="78">
        <f>AVERAGEIFS('WEEKLY DATA'!BZ$11:BZ$14576,'WEEKLY DATA'!$A$11:$A$14576,'MONTHLY DATA'!$A130,'WEEKLY DATA'!$B$11:$B$14576,'MONTHLY DATA'!$B130)</f>
        <v>485</v>
      </c>
      <c r="CA130" s="154">
        <f t="shared" si="75"/>
        <v>2.320675105485237E-2</v>
      </c>
      <c r="CB130" s="78">
        <f>AVERAGEIFS('WEEKLY DATA'!CB$11:CB$14576,'WEEKLY DATA'!$A$11:$A$14576,'MONTHLY DATA'!$A130,'WEEKLY DATA'!$B$11:$B$14576,'MONTHLY DATA'!$B130)</f>
        <v>440</v>
      </c>
      <c r="CC130" s="78">
        <f>AVERAGEIFS('WEEKLY DATA'!CC$11:CC$14576,'WEEKLY DATA'!$A$11:$A$14576,'MONTHLY DATA'!$A130,'WEEKLY DATA'!$B$11:$B$14576,'MONTHLY DATA'!$B130)</f>
        <v>450</v>
      </c>
      <c r="CD130" s="78">
        <f>AVERAGEIFS('WEEKLY DATA'!CD$11:CD$14576,'WEEKLY DATA'!$A$11:$A$14576,'MONTHLY DATA'!$A130,'WEEKLY DATA'!$B$11:$B$14576,'MONTHLY DATA'!$B130)</f>
        <v>445</v>
      </c>
      <c r="CE130" s="154">
        <f t="shared" si="76"/>
        <v>-3.4707158351410028E-2</v>
      </c>
      <c r="CF130" s="78">
        <f>AVERAGEIFS('WEEKLY DATA'!CF$11:CF$14576,'WEEKLY DATA'!$A$11:$A$14576,'MONTHLY DATA'!$A130,'WEEKLY DATA'!$B$11:$B$14576,'MONTHLY DATA'!$B130)</f>
        <v>348.75</v>
      </c>
      <c r="CG130" s="78">
        <f>AVERAGEIFS('WEEKLY DATA'!CG$11:CG$14576,'WEEKLY DATA'!$A$11:$A$14576,'MONTHLY DATA'!$A130,'WEEKLY DATA'!$B$11:$B$14576,'MONTHLY DATA'!$B130)</f>
        <v>358.75</v>
      </c>
      <c r="CH130" s="78">
        <f>AVERAGEIFS('WEEKLY DATA'!CH$11:CH$14576,'WEEKLY DATA'!$A$11:$A$14576,'MONTHLY DATA'!$A130,'WEEKLY DATA'!$B$11:$B$14576,'MONTHLY DATA'!$B130)</f>
        <v>353.75</v>
      </c>
      <c r="CI130" s="154">
        <f t="shared" si="77"/>
        <v>-4.391891891891897E-2</v>
      </c>
      <c r="CJ130" s="78">
        <f>AVERAGEIFS('WEEKLY DATA'!CJ$11:CJ$14576,'WEEKLY DATA'!$A$11:$A$14576,'MONTHLY DATA'!$A130,'WEEKLY DATA'!$B$11:$B$14576,'MONTHLY DATA'!$B130)</f>
        <v>294.375</v>
      </c>
      <c r="CK130" s="78">
        <f>AVERAGEIFS('WEEKLY DATA'!CK$11:CK$14576,'WEEKLY DATA'!$A$11:$A$14576,'MONTHLY DATA'!$A130,'WEEKLY DATA'!$B$11:$B$14576,'MONTHLY DATA'!$B130)</f>
        <v>304.375</v>
      </c>
      <c r="CL130" s="78">
        <f>AVERAGEIFS('WEEKLY DATA'!CL$11:CL$14576,'WEEKLY DATA'!$A$11:$A$14576,'MONTHLY DATA'!$A130,'WEEKLY DATA'!$B$11:$B$14576,'MONTHLY DATA'!$B130)</f>
        <v>299.375</v>
      </c>
      <c r="CM130" s="154">
        <f t="shared" si="78"/>
        <v>-6.1520376175548619E-2</v>
      </c>
      <c r="CN130" s="78">
        <f>AVERAGEIFS('WEEKLY DATA'!CN$11:CN$14576,'WEEKLY DATA'!$A$11:$A$14576,'MONTHLY DATA'!$A130,'WEEKLY DATA'!$B$11:$B$14576,'MONTHLY DATA'!$B130)</f>
        <v>480</v>
      </c>
      <c r="CO130" s="78">
        <f>AVERAGEIFS('WEEKLY DATA'!CO$11:CO$14576,'WEEKLY DATA'!$A$11:$A$14576,'MONTHLY DATA'!$A130,'WEEKLY DATA'!$B$11:$B$14576,'MONTHLY DATA'!$B130)</f>
        <v>490</v>
      </c>
      <c r="CP130" s="78">
        <f>AVERAGEIFS('WEEKLY DATA'!CP$11:CP$14576,'WEEKLY DATA'!$A$11:$A$14576,'MONTHLY DATA'!$A130,'WEEKLY DATA'!$B$11:$B$14576,'MONTHLY DATA'!$B130)</f>
        <v>485</v>
      </c>
      <c r="CQ130" s="154">
        <f t="shared" si="79"/>
        <v>2.320675105485237E-2</v>
      </c>
      <c r="CR130" s="78">
        <f>AVERAGEIFS('WEEKLY DATA'!CR$11:CR$14576,'WEEKLY DATA'!$A$11:$A$14576,'MONTHLY DATA'!$A130,'WEEKLY DATA'!$B$11:$B$14576,'MONTHLY DATA'!$B130)</f>
        <v>400</v>
      </c>
      <c r="CS130" s="78">
        <f>AVERAGEIFS('WEEKLY DATA'!CS$11:CS$14576,'WEEKLY DATA'!$A$11:$A$14576,'MONTHLY DATA'!$A130,'WEEKLY DATA'!$B$11:$B$14576,'MONTHLY DATA'!$B130)</f>
        <v>410</v>
      </c>
      <c r="CT130" s="78">
        <f>AVERAGEIFS('WEEKLY DATA'!CT$11:CT$14576,'WEEKLY DATA'!$A$11:$A$14576,'MONTHLY DATA'!$A130,'WEEKLY DATA'!$B$11:$B$14576,'MONTHLY DATA'!$B130)</f>
        <v>405</v>
      </c>
      <c r="CU130" s="154">
        <f t="shared" si="80"/>
        <v>-3.8004750593824244E-2</v>
      </c>
      <c r="CV130" s="169">
        <f>AVERAGEIFS('WEEKLY DATA'!CV$11:CV$14576,'WEEKLY DATA'!$A$11:$A$14576,'MONTHLY DATA'!$A130,'WEEKLY DATA'!$B$11:$B$14576,'MONTHLY DATA'!$B130)</f>
        <v>347.5</v>
      </c>
      <c r="CW130" s="78">
        <f>AVERAGEIFS('WEEKLY DATA'!CW$11:CW$14576,'WEEKLY DATA'!$A$11:$A$14576,'MONTHLY DATA'!$A130,'WEEKLY DATA'!$B$11:$B$14576,'MONTHLY DATA'!$B130)</f>
        <v>357.5</v>
      </c>
      <c r="CX130" s="78">
        <f>AVERAGEIFS('WEEKLY DATA'!CX$11:CX$14576,'WEEKLY DATA'!$A$11:$A$14576,'MONTHLY DATA'!$A130,'WEEKLY DATA'!$B$11:$B$14576,'MONTHLY DATA'!$B130)</f>
        <v>352.5</v>
      </c>
      <c r="CY130" s="154">
        <f t="shared" si="81"/>
        <v>-4.471544715447151E-2</v>
      </c>
      <c r="CZ130" s="169">
        <f>AVERAGEIFS('WEEKLY DATA'!CZ$11:CZ$14576,'WEEKLY DATA'!$A$11:$A$14576,'MONTHLY DATA'!$A130,'WEEKLY DATA'!$B$11:$B$14576,'MONTHLY DATA'!$B130)</f>
        <v>310</v>
      </c>
      <c r="DA130" s="78">
        <f>AVERAGEIFS('WEEKLY DATA'!DA$11:DA$14576,'WEEKLY DATA'!$A$11:$A$14576,'MONTHLY DATA'!$A130,'WEEKLY DATA'!$B$11:$B$14576,'MONTHLY DATA'!$B130)</f>
        <v>320</v>
      </c>
      <c r="DB130" s="78">
        <f>AVERAGEIFS('WEEKLY DATA'!DB$11:DB$14576,'WEEKLY DATA'!$A$11:$A$14576,'MONTHLY DATA'!$A130,'WEEKLY DATA'!$B$11:$B$14576,'MONTHLY DATA'!$B130)</f>
        <v>315</v>
      </c>
      <c r="DC130" s="154">
        <f t="shared" si="82"/>
        <v>-5.6886227544910128E-2</v>
      </c>
      <c r="DD130" s="78">
        <f>AVERAGEIFS('WEEKLY DATA'!DD$11:DD$14576,'WEEKLY DATA'!$A$11:$A$14576,'MONTHLY DATA'!$A130,'WEEKLY DATA'!$B$11:$B$14576,'MONTHLY DATA'!$B130)</f>
        <v>480</v>
      </c>
      <c r="DE130" s="78">
        <f>AVERAGEIFS('WEEKLY DATA'!DE$11:DE$14576,'WEEKLY DATA'!$A$11:$A$14576,'MONTHLY DATA'!$A130,'WEEKLY DATA'!$B$11:$B$14576,'MONTHLY DATA'!$B130)</f>
        <v>490</v>
      </c>
      <c r="DF130" s="78">
        <f>AVERAGEIFS('WEEKLY DATA'!DF$11:DF$14576,'WEEKLY DATA'!$A$11:$A$14576,'MONTHLY DATA'!$A130,'WEEKLY DATA'!$B$11:$B$14576,'MONTHLY DATA'!$B130)</f>
        <v>485</v>
      </c>
      <c r="DG130" s="154">
        <f t="shared" si="83"/>
        <v>2.320675105485237E-2</v>
      </c>
      <c r="DH130" s="78">
        <f>AVERAGEIFS('WEEKLY DATA'!DH$11:DH$14576,'WEEKLY DATA'!$A$11:$A$14576,'MONTHLY DATA'!$A130,'WEEKLY DATA'!$B$11:$B$14576,'MONTHLY DATA'!$B130)</f>
        <v>420</v>
      </c>
      <c r="DI130" s="78">
        <f>AVERAGEIFS('WEEKLY DATA'!DI$11:DI$14576,'WEEKLY DATA'!$A$11:$A$14576,'MONTHLY DATA'!$A130,'WEEKLY DATA'!$B$11:$B$14576,'MONTHLY DATA'!$B130)</f>
        <v>430</v>
      </c>
      <c r="DJ130" s="78">
        <f>AVERAGEIFS('WEEKLY DATA'!DJ$11:DJ$14576,'WEEKLY DATA'!$A$11:$A$14576,'MONTHLY DATA'!$A130,'WEEKLY DATA'!$B$11:$B$14576,'MONTHLY DATA'!$B130)</f>
        <v>425</v>
      </c>
      <c r="DK130" s="154">
        <f t="shared" si="84"/>
        <v>-3.6281179138321962E-2</v>
      </c>
      <c r="DL130" s="169">
        <f>AVERAGEIFS('WEEKLY DATA'!DL$11:DL$14576,'WEEKLY DATA'!$A$11:$A$14576,'MONTHLY DATA'!$A130,'WEEKLY DATA'!$B$11:$B$14576,'MONTHLY DATA'!$B130)</f>
        <v>321.875</v>
      </c>
      <c r="DM130" s="78">
        <f>AVERAGEIFS('WEEKLY DATA'!DM$11:DM$14576,'WEEKLY DATA'!$A$11:$A$14576,'MONTHLY DATA'!$A130,'WEEKLY DATA'!$B$11:$B$14576,'MONTHLY DATA'!$B130)</f>
        <v>331.875</v>
      </c>
      <c r="DN130" s="78">
        <f>AVERAGEIFS('WEEKLY DATA'!DN$11:DN$14576,'WEEKLY DATA'!$A$11:$A$14576,'MONTHLY DATA'!$A130,'WEEKLY DATA'!$B$11:$B$14576,'MONTHLY DATA'!$B130)</f>
        <v>326.875</v>
      </c>
      <c r="DO130" s="154">
        <f t="shared" si="85"/>
        <v>-0.1929012345679012</v>
      </c>
      <c r="DP130" s="78">
        <f>AVERAGEIFS('WEEKLY DATA'!DP$11:DP$14576,'WEEKLY DATA'!$A$11:$A$14576,'MONTHLY DATA'!$A130,'WEEKLY DATA'!$B$11:$B$14576,'MONTHLY DATA'!$B130)</f>
        <v>285</v>
      </c>
      <c r="DQ130" s="78">
        <f>AVERAGEIFS('WEEKLY DATA'!DQ$11:DQ$14576,'WEEKLY DATA'!$A$11:$A$14576,'MONTHLY DATA'!$A130,'WEEKLY DATA'!$B$11:$B$14576,'MONTHLY DATA'!$B130)</f>
        <v>295</v>
      </c>
      <c r="DR130" s="78">
        <f>AVERAGEIFS('WEEKLY DATA'!DR$11:DR$14576,'WEEKLY DATA'!$A$11:$A$14576,'MONTHLY DATA'!$A130,'WEEKLY DATA'!$B$11:$B$14576,'MONTHLY DATA'!$B130)</f>
        <v>290</v>
      </c>
      <c r="DS130" s="154">
        <f t="shared" si="86"/>
        <v>-0.1737891737891738</v>
      </c>
      <c r="DT130" s="78">
        <f>AVERAGEIFS('WEEKLY DATA'!DT$11:DT$14576,'WEEKLY DATA'!$A$11:$A$14576,'MONTHLY DATA'!$A130,'WEEKLY DATA'!$B$11:$B$14576,'MONTHLY DATA'!$B130)</f>
        <v>480</v>
      </c>
      <c r="DU130" s="78">
        <f>AVERAGEIFS('WEEKLY DATA'!DU$11:DU$14576,'WEEKLY DATA'!$A$11:$A$14576,'MONTHLY DATA'!$A130,'WEEKLY DATA'!$B$11:$B$14576,'MONTHLY DATA'!$B130)</f>
        <v>490</v>
      </c>
      <c r="DV130" s="78">
        <f>AVERAGEIFS('WEEKLY DATA'!DV$11:DV$14576,'WEEKLY DATA'!$A$11:$A$14576,'MONTHLY DATA'!$A130,'WEEKLY DATA'!$B$11:$B$14576,'MONTHLY DATA'!$B130)</f>
        <v>485</v>
      </c>
      <c r="DW130" s="154">
        <f t="shared" si="87"/>
        <v>2.320675105485237E-2</v>
      </c>
      <c r="DX130" s="78">
        <f>AVERAGEIFS('WEEKLY DATA'!DX$11:DX$14576,'WEEKLY DATA'!$A$11:$A$14576,'MONTHLY DATA'!$A130,'WEEKLY DATA'!$B$11:$B$14576,'MONTHLY DATA'!$B130)</f>
        <v>415</v>
      </c>
      <c r="DY130" s="78">
        <f>AVERAGEIFS('WEEKLY DATA'!DY$11:DY$14576,'WEEKLY DATA'!$A$11:$A$14576,'MONTHLY DATA'!$A130,'WEEKLY DATA'!$B$11:$B$14576,'MONTHLY DATA'!$B130)</f>
        <v>425</v>
      </c>
      <c r="DZ130" s="78">
        <f>AVERAGEIFS('WEEKLY DATA'!DZ$11:DZ$14576,'WEEKLY DATA'!$A$11:$A$14576,'MONTHLY DATA'!$A130,'WEEKLY DATA'!$B$11:$B$14576,'MONTHLY DATA'!$B130)</f>
        <v>420</v>
      </c>
      <c r="EA130" s="154">
        <f t="shared" si="88"/>
        <v>-3.669724770642202E-2</v>
      </c>
      <c r="EB130" s="78">
        <f>AVERAGEIFS('WEEKLY DATA'!EB$11:EB$14576,'WEEKLY DATA'!$A$11:$A$14576,'MONTHLY DATA'!$A130,'WEEKLY DATA'!$B$11:$B$14576,'MONTHLY DATA'!$B130)</f>
        <v>310.625</v>
      </c>
      <c r="EC130" s="78">
        <f>AVERAGEIFS('WEEKLY DATA'!EC$11:EC$14576,'WEEKLY DATA'!$A$11:$A$14576,'MONTHLY DATA'!$A130,'WEEKLY DATA'!$B$11:$B$14576,'MONTHLY DATA'!$B130)</f>
        <v>320.625</v>
      </c>
      <c r="ED130" s="78">
        <f>AVERAGEIFS('WEEKLY DATA'!ED$11:ED$14576,'WEEKLY DATA'!$A$11:$A$14576,'MONTHLY DATA'!$A130,'WEEKLY DATA'!$B$11:$B$14576,'MONTHLY DATA'!$B130)</f>
        <v>315.625</v>
      </c>
      <c r="EE130" s="154">
        <f t="shared" si="89"/>
        <v>3.8240131578947345E-2</v>
      </c>
      <c r="EF130" s="169">
        <f>AVERAGEIFS('WEEKLY DATA'!EF$11:EF$14576,'WEEKLY DATA'!$A$11:$A$14576,'MONTHLY DATA'!$A130,'WEEKLY DATA'!$B$11:$B$14576,'MONTHLY DATA'!$B130)</f>
        <v>268.75</v>
      </c>
      <c r="EG130" s="78">
        <f>AVERAGEIFS('WEEKLY DATA'!EG$11:EG$14576,'WEEKLY DATA'!$A$11:$A$14576,'MONTHLY DATA'!$A130,'WEEKLY DATA'!$B$11:$B$14576,'MONTHLY DATA'!$B130)</f>
        <v>278.75</v>
      </c>
      <c r="EH130" s="78">
        <f>AVERAGEIFS('WEEKLY DATA'!EH$11:EH$14576,'WEEKLY DATA'!$A$11:$A$14576,'MONTHLY DATA'!$A130,'WEEKLY DATA'!$B$11:$B$14576,'MONTHLY DATA'!$B130)</f>
        <v>273.75</v>
      </c>
      <c r="EI130" s="154">
        <f t="shared" si="90"/>
        <v>-4.2832167832167811E-2</v>
      </c>
      <c r="EJ130" s="78">
        <f>AVERAGEIFS('WEEKLY DATA'!EJ$11:EJ$14576,'WEEKLY DATA'!$A$11:$A$14576,'MONTHLY DATA'!$A130,'WEEKLY DATA'!$B$11:$B$14576,'MONTHLY DATA'!$B130)</f>
        <v>495</v>
      </c>
      <c r="EK130" s="78">
        <f>AVERAGEIFS('WEEKLY DATA'!EK$11:EK$14576,'WEEKLY DATA'!$A$11:$A$14576,'MONTHLY DATA'!$A130,'WEEKLY DATA'!$B$11:$B$14576,'MONTHLY DATA'!$B130)</f>
        <v>505</v>
      </c>
      <c r="EL130" s="78">
        <f>AVERAGEIFS('WEEKLY DATA'!EL$11:EL$14576,'WEEKLY DATA'!$A$11:$A$14576,'MONTHLY DATA'!$A130,'WEEKLY DATA'!$B$11:$B$14576,'MONTHLY DATA'!$B130)</f>
        <v>500</v>
      </c>
      <c r="EM130" s="154">
        <f t="shared" si="91"/>
        <v>2.249488752556239E-2</v>
      </c>
      <c r="EN130" s="78">
        <f>AVERAGEIFS('WEEKLY DATA'!EN$11:EN$14576,'WEEKLY DATA'!$A$11:$A$14576,'MONTHLY DATA'!$A130,'WEEKLY DATA'!$B$11:$B$14576,'MONTHLY DATA'!$B130)</f>
        <v>295</v>
      </c>
      <c r="EO130" s="78">
        <f>AVERAGEIFS('WEEKLY DATA'!EO$11:EO$14576,'WEEKLY DATA'!$A$11:$A$14576,'MONTHLY DATA'!$A130,'WEEKLY DATA'!$B$11:$B$14576,'MONTHLY DATA'!$B130)</f>
        <v>305</v>
      </c>
      <c r="EP130" s="78">
        <f>AVERAGEIFS('WEEKLY DATA'!EP$11:EP$14576,'WEEKLY DATA'!$A$11:$A$14576,'MONTHLY DATA'!$A130,'WEEKLY DATA'!$B$11:$B$14576,'MONTHLY DATA'!$B130)</f>
        <v>300</v>
      </c>
      <c r="EQ130" s="154">
        <f t="shared" si="92"/>
        <v>-5.0632911392405111E-2</v>
      </c>
      <c r="ER130" s="78">
        <f>AVERAGEIFS('WEEKLY DATA'!ER$11:ER$14576,'WEEKLY DATA'!$A$11:$A$14576,'MONTHLY DATA'!$A130,'WEEKLY DATA'!$B$11:$B$14576,'MONTHLY DATA'!$B130)</f>
        <v>290.625</v>
      </c>
      <c r="ES130" s="78">
        <f>AVERAGEIFS('WEEKLY DATA'!ES$11:ES$14576,'WEEKLY DATA'!$A$11:$A$14576,'MONTHLY DATA'!$A130,'WEEKLY DATA'!$B$11:$B$14576,'MONTHLY DATA'!$B130)</f>
        <v>300.625</v>
      </c>
      <c r="ET130" s="78">
        <f>AVERAGEIFS('WEEKLY DATA'!ET$11:ET$14576,'WEEKLY DATA'!$A$11:$A$14576,'MONTHLY DATA'!$A130,'WEEKLY DATA'!$B$11:$B$14576,'MONTHLY DATA'!$B130)</f>
        <v>295.625</v>
      </c>
      <c r="EU130" s="154">
        <f t="shared" si="93"/>
        <v>5.9587813620071595E-2</v>
      </c>
      <c r="EV130" s="78">
        <f>AVERAGEIFS('WEEKLY DATA'!EV$11:EV$14576,'WEEKLY DATA'!$A$11:$A$14576,'MONTHLY DATA'!$A130,'WEEKLY DATA'!$B$11:$B$14576,'MONTHLY DATA'!$B130)</f>
        <v>258.75</v>
      </c>
      <c r="EW130" s="78">
        <f>AVERAGEIFS('WEEKLY DATA'!EW$11:EW$14576,'WEEKLY DATA'!$A$11:$A$14576,'MONTHLY DATA'!$A130,'WEEKLY DATA'!$B$11:$B$14576,'MONTHLY DATA'!$B130)</f>
        <v>268.75</v>
      </c>
      <c r="EX130" s="78">
        <f>AVERAGEIFS('WEEKLY DATA'!EX$11:EX$14576,'WEEKLY DATA'!$A$11:$A$14576,'MONTHLY DATA'!$A130,'WEEKLY DATA'!$B$11:$B$14576,'MONTHLY DATA'!$B130)</f>
        <v>263.75</v>
      </c>
      <c r="EY130" s="154">
        <f t="shared" si="94"/>
        <v>5.0796812749003939E-2</v>
      </c>
      <c r="EZ130" s="78">
        <f>AVERAGEIFS('WEEKLY DATA'!EZ$11:EZ$14576,'WEEKLY DATA'!$A$11:$A$14576,'MONTHLY DATA'!$A130,'WEEKLY DATA'!$B$11:$B$14576,'MONTHLY DATA'!$B130)</f>
        <v>480</v>
      </c>
      <c r="FA130" s="78">
        <f>AVERAGEIFS('WEEKLY DATA'!FA$11:FA$14576,'WEEKLY DATA'!$A$11:$A$14576,'MONTHLY DATA'!$A130,'WEEKLY DATA'!$B$11:$B$14576,'MONTHLY DATA'!$B130)</f>
        <v>490</v>
      </c>
      <c r="FB130" s="78">
        <f>AVERAGEIFS('WEEKLY DATA'!FB$11:FB$14576,'WEEKLY DATA'!$A$11:$A$14576,'MONTHLY DATA'!$A130,'WEEKLY DATA'!$B$11:$B$14576,'MONTHLY DATA'!$B130)</f>
        <v>485</v>
      </c>
      <c r="FC130" s="154">
        <f t="shared" si="95"/>
        <v>2.320675105485237E-2</v>
      </c>
      <c r="FD130" s="78">
        <f>AVERAGEIFS('WEEKLY DATA'!FD$11:FD$14576,'WEEKLY DATA'!$A$11:$A$14576,'MONTHLY DATA'!$A130,'WEEKLY DATA'!$B$11:$B$14576,'MONTHLY DATA'!$B130)</f>
        <v>396.875</v>
      </c>
      <c r="FE130" s="78">
        <f>AVERAGEIFS('WEEKLY DATA'!FE$11:FE$14576,'WEEKLY DATA'!$A$11:$A$14576,'MONTHLY DATA'!$A130,'WEEKLY DATA'!$B$11:$B$14576,'MONTHLY DATA'!$B130)</f>
        <v>406.875</v>
      </c>
      <c r="FF130" s="78">
        <f>AVERAGEIFS('WEEKLY DATA'!FF$11:FF$14576,'WEEKLY DATA'!$A$11:$A$14576,'MONTHLY DATA'!$A130,'WEEKLY DATA'!$B$11:$B$14576,'MONTHLY DATA'!$B130)</f>
        <v>401.875</v>
      </c>
      <c r="FG130" s="154">
        <f t="shared" si="96"/>
        <v>4.6874999999999556E-3</v>
      </c>
      <c r="FH130" s="78">
        <f>AVERAGEIFS('WEEKLY DATA'!FH$11:FH$14576,'WEEKLY DATA'!$A$11:$A$14576,'MONTHLY DATA'!$A130,'WEEKLY DATA'!$B$11:$B$14576,'MONTHLY DATA'!$B130)</f>
        <v>310</v>
      </c>
      <c r="FI130" s="78">
        <f>AVERAGEIFS('WEEKLY DATA'!FI$11:FI$14576,'WEEKLY DATA'!$A$11:$A$14576,'MONTHLY DATA'!$A130,'WEEKLY DATA'!$B$11:$B$14576,'MONTHLY DATA'!$B130)</f>
        <v>320</v>
      </c>
      <c r="FJ130" s="78">
        <f>AVERAGEIFS('WEEKLY DATA'!FJ$11:FJ$14576,'WEEKLY DATA'!$A$11:$A$14576,'MONTHLY DATA'!$A130,'WEEKLY DATA'!$B$11:$B$14576,'MONTHLY DATA'!$B130)</f>
        <v>315</v>
      </c>
      <c r="FK130" s="154">
        <f t="shared" si="97"/>
        <v>0.19318181818181812</v>
      </c>
      <c r="FL130" s="169">
        <f>AVERAGEIFS('WEEKLY DATA'!FL$11:FL$14576,'WEEKLY DATA'!$A$11:$A$14576,'MONTHLY DATA'!$A130,'WEEKLY DATA'!$B$11:$B$14576,'MONTHLY DATA'!$B130)</f>
        <v>266.25</v>
      </c>
      <c r="FM130" s="78">
        <f>AVERAGEIFS('WEEKLY DATA'!FM$11:FM$14576,'WEEKLY DATA'!$A$11:$A$14576,'MONTHLY DATA'!$A130,'WEEKLY DATA'!$B$11:$B$14576,'MONTHLY DATA'!$B130)</f>
        <v>276.25</v>
      </c>
      <c r="FN130" s="78">
        <f>AVERAGEIFS('WEEKLY DATA'!FN$11:FN$14576,'WEEKLY DATA'!$A$11:$A$14576,'MONTHLY DATA'!$A130,'WEEKLY DATA'!$B$11:$B$14576,'MONTHLY DATA'!$B130)</f>
        <v>271.25</v>
      </c>
      <c r="FO130" s="154">
        <f t="shared" si="98"/>
        <v>7.2134387351778573E-2</v>
      </c>
      <c r="FP130" s="78">
        <f>AVERAGEIFS('WEEKLY DATA'!FP$11:FP$14576,'WEEKLY DATA'!$A$11:$A$14576,'MONTHLY DATA'!$A130,'WEEKLY DATA'!$B$11:$B$14576,'MONTHLY DATA'!$B130)</f>
        <v>371.25</v>
      </c>
      <c r="FQ130" s="78">
        <f>AVERAGEIFS('WEEKLY DATA'!FQ$11:FQ$14576,'WEEKLY DATA'!$A$11:$A$14576,'MONTHLY DATA'!$A130,'WEEKLY DATA'!$B$11:$B$14576,'MONTHLY DATA'!$B130)</f>
        <v>381.25</v>
      </c>
      <c r="FR130" s="78">
        <f>AVERAGEIFS('WEEKLY DATA'!FR$11:FR$14576,'WEEKLY DATA'!$A$11:$A$14576,'MONTHLY DATA'!$A130,'WEEKLY DATA'!$B$11:$B$14576,'MONTHLY DATA'!$B130)</f>
        <v>376.25</v>
      </c>
      <c r="FS130" s="154">
        <f t="shared" si="99"/>
        <v>3.3653846153846256E-2</v>
      </c>
      <c r="FT130" s="78">
        <f>AVERAGEIFS('WEEKLY DATA'!FT$11:FT$14576,'WEEKLY DATA'!$A$11:$A$14576,'MONTHLY DATA'!$A130,'WEEKLY DATA'!$B$11:$B$14576,'MONTHLY DATA'!$B130)</f>
        <v>406.25</v>
      </c>
      <c r="FU130" s="78">
        <f>AVERAGEIFS('WEEKLY DATA'!FU$11:FU$14576,'WEEKLY DATA'!$A$11:$A$14576,'MONTHLY DATA'!$A130,'WEEKLY DATA'!$B$11:$B$14576,'MONTHLY DATA'!$B130)</f>
        <v>416.25</v>
      </c>
      <c r="FV130" s="78">
        <f>AVERAGEIFS('WEEKLY DATA'!FV$11:FV$14576,'WEEKLY DATA'!$A$11:$A$14576,'MONTHLY DATA'!$A130,'WEEKLY DATA'!$B$11:$B$14576,'MONTHLY DATA'!$B130)</f>
        <v>411.25</v>
      </c>
      <c r="FW130" s="154">
        <f t="shared" si="100"/>
        <v>7.3759791122715468E-2</v>
      </c>
      <c r="FX130" s="78">
        <f>AVERAGEIFS('WEEKLY DATA'!FX$11:FX$14576,'WEEKLY DATA'!$A$11:$A$14576,'MONTHLY DATA'!$A130,'WEEKLY DATA'!$B$11:$B$14576,'MONTHLY DATA'!$B130)</f>
        <v>378.125</v>
      </c>
      <c r="FY130" s="78">
        <f>AVERAGEIFS('WEEKLY DATA'!FY$11:FY$14576,'WEEKLY DATA'!$A$11:$A$14576,'MONTHLY DATA'!$A130,'WEEKLY DATA'!$B$11:$B$14576,'MONTHLY DATA'!$B130)</f>
        <v>388.125</v>
      </c>
      <c r="FZ130" s="78">
        <f>AVERAGEIFS('WEEKLY DATA'!FZ$11:FZ$14576,'WEEKLY DATA'!$A$11:$A$14576,'MONTHLY DATA'!$A130,'WEEKLY DATA'!$B$11:$B$14576,'MONTHLY DATA'!$B130)</f>
        <v>383.125</v>
      </c>
      <c r="GA130" s="154">
        <f t="shared" si="101"/>
        <v>-4.8701298701299134E-3</v>
      </c>
      <c r="GB130" s="78">
        <f>AVERAGEIFS('WEEKLY DATA'!GB$11:GB$14576,'WEEKLY DATA'!$A$11:$A$14576,'MONTHLY DATA'!$A130,'WEEKLY DATA'!$B$11:$B$14576,'MONTHLY DATA'!$B130)</f>
        <v>437.5</v>
      </c>
      <c r="GC130" s="78">
        <f>AVERAGEIFS('WEEKLY DATA'!GC$11:GC$14576,'WEEKLY DATA'!$A$11:$A$14576,'MONTHLY DATA'!$A130,'WEEKLY DATA'!$B$11:$B$14576,'MONTHLY DATA'!$B130)</f>
        <v>447.5</v>
      </c>
      <c r="GD130" s="78">
        <f>AVERAGEIFS('WEEKLY DATA'!GD$11:GD$14576,'WEEKLY DATA'!$A$11:$A$14576,'MONTHLY DATA'!$A130,'WEEKLY DATA'!$B$11:$B$14576,'MONTHLY DATA'!$B130)</f>
        <v>442.5</v>
      </c>
      <c r="GE130" s="154">
        <f t="shared" si="102"/>
        <v>-3.8043478260869512E-2</v>
      </c>
      <c r="GF130" s="169">
        <f>AVERAGEIFS('WEEKLY DATA'!GF$11:GF$14576,'WEEKLY DATA'!$A$11:$A$14576,'MONTHLY DATA'!$A130,'WEEKLY DATA'!$B$11:$B$14576,'MONTHLY DATA'!$B130)</f>
        <v>380</v>
      </c>
      <c r="GG130" s="78">
        <f>AVERAGEIFS('WEEKLY DATA'!GG$11:GG$14576,'WEEKLY DATA'!$A$11:$A$14576,'MONTHLY DATA'!$A130,'WEEKLY DATA'!$B$11:$B$14576,'MONTHLY DATA'!$B130)</f>
        <v>390</v>
      </c>
      <c r="GH130" s="78">
        <f>AVERAGEIFS('WEEKLY DATA'!GH$11:GH$14576,'WEEKLY DATA'!$A$11:$A$14576,'MONTHLY DATA'!$A130,'WEEKLY DATA'!$B$11:$B$14576,'MONTHLY DATA'!$B130)</f>
        <v>385</v>
      </c>
      <c r="GI130" s="154">
        <f t="shared" si="103"/>
        <v>-4.7029702970297071E-2</v>
      </c>
      <c r="GJ130" s="78">
        <f>AVERAGEIFS('WEEKLY DATA'!GJ$11:GJ$14576,'WEEKLY DATA'!$A$11:$A$14576,'MONTHLY DATA'!$A130,'WEEKLY DATA'!$B$11:$B$14576,'MONTHLY DATA'!$B130)</f>
        <v>481.25</v>
      </c>
      <c r="GK130" s="78">
        <f>AVERAGEIFS('WEEKLY DATA'!GK$11:GK$14576,'WEEKLY DATA'!$A$11:$A$14576,'MONTHLY DATA'!$A130,'WEEKLY DATA'!$B$11:$B$14576,'MONTHLY DATA'!$B130)</f>
        <v>491.25</v>
      </c>
      <c r="GL130" s="78">
        <f>AVERAGEIFS('WEEKLY DATA'!GL$11:GL$14576,'WEEKLY DATA'!$A$11:$A$14576,'MONTHLY DATA'!$A130,'WEEKLY DATA'!$B$11:$B$14576,'MONTHLY DATA'!$B130)</f>
        <v>486.25</v>
      </c>
      <c r="GM130" s="154">
        <f t="shared" si="104"/>
        <v>2.5843881856540074E-2</v>
      </c>
      <c r="GN130" s="78">
        <f>AVERAGEIFS('WEEKLY DATA'!GN$11:GN$14576,'WEEKLY DATA'!$A$11:$A$14576,'MONTHLY DATA'!$A130,'WEEKLY DATA'!$B$11:$B$14576,'MONTHLY DATA'!$B130)</f>
        <v>455</v>
      </c>
      <c r="GO130" s="78">
        <f>AVERAGEIFS('WEEKLY DATA'!GO$11:GO$14576,'WEEKLY DATA'!$A$11:$A$14576,'MONTHLY DATA'!$A130,'WEEKLY DATA'!$B$11:$B$14576,'MONTHLY DATA'!$B130)</f>
        <v>465</v>
      </c>
      <c r="GP130" s="78">
        <f>AVERAGEIFS('WEEKLY DATA'!GP$11:GP$14576,'WEEKLY DATA'!$A$11:$A$14576,'MONTHLY DATA'!$A130,'WEEKLY DATA'!$B$11:$B$14576,'MONTHLY DATA'!$B130)</f>
        <v>460</v>
      </c>
      <c r="GQ130" s="154">
        <f t="shared" si="105"/>
        <v>-3.3613445378151252E-2</v>
      </c>
      <c r="GR130" s="78"/>
    </row>
    <row r="131" spans="1:200" ht="15.75" x14ac:dyDescent="0.25">
      <c r="A131">
        <f t="shared" si="55"/>
        <v>1</v>
      </c>
      <c r="B131">
        <f t="shared" si="56"/>
        <v>2020</v>
      </c>
      <c r="C131" s="86">
        <v>43831</v>
      </c>
      <c r="D131" s="78">
        <f>AVERAGEIFS('WEEKLY DATA'!D$11:D$14576,'WEEKLY DATA'!$A$11:$A$14576,'MONTHLY DATA'!$A131,'WEEKLY DATA'!$B$11:$B$14576,'MONTHLY DATA'!$B131)</f>
        <v>454.75</v>
      </c>
      <c r="E131" s="78">
        <f>AVERAGEIFS('WEEKLY DATA'!E$11:E$14576,'WEEKLY DATA'!$A$11:$A$14576,'MONTHLY DATA'!$A131,'WEEKLY DATA'!$B$11:$B$14576,'MONTHLY DATA'!$B131)</f>
        <v>464.75</v>
      </c>
      <c r="F131" s="78">
        <f>AVERAGEIFS('WEEKLY DATA'!F$11:F$14576,'WEEKLY DATA'!$A$11:$A$14576,'MONTHLY DATA'!$A131,'WEEKLY DATA'!$B$11:$B$14576,'MONTHLY DATA'!$B131)</f>
        <v>459.75</v>
      </c>
      <c r="G131" s="154">
        <f t="shared" si="57"/>
        <v>4.3404255319148932E-2</v>
      </c>
      <c r="H131" s="169">
        <f>AVERAGEIFS('WEEKLY DATA'!H$11:H$14576,'WEEKLY DATA'!$A$11:$A$14576,'MONTHLY DATA'!$A131,'WEEKLY DATA'!$B$11:$B$14576,'MONTHLY DATA'!$B131)</f>
        <v>560</v>
      </c>
      <c r="I131" s="78">
        <f>AVERAGEIFS('WEEKLY DATA'!I$11:I$14576,'WEEKLY DATA'!$A$11:$A$14576,'MONTHLY DATA'!$A131,'WEEKLY DATA'!$B$11:$B$14576,'MONTHLY DATA'!$B131)</f>
        <v>570</v>
      </c>
      <c r="J131" s="78">
        <f>AVERAGEIFS('WEEKLY DATA'!J$11:J$14576,'WEEKLY DATA'!$A$11:$A$14576,'MONTHLY DATA'!$A131,'WEEKLY DATA'!$B$11:$B$14576,'MONTHLY DATA'!$B131)</f>
        <v>565</v>
      </c>
      <c r="K131" s="154">
        <f t="shared" si="58"/>
        <v>4.8723897911832958E-2</v>
      </c>
      <c r="L131" s="169">
        <f>AVERAGEIFS('WEEKLY DATA'!L$11:L$14576,'WEEKLY DATA'!$A$11:$A$14576,'MONTHLY DATA'!$A131,'WEEKLY DATA'!$B$11:$B$14576,'MONTHLY DATA'!$B131)</f>
        <v>560</v>
      </c>
      <c r="M131" s="78">
        <f>AVERAGEIFS('WEEKLY DATA'!M$11:M$14576,'WEEKLY DATA'!$A$11:$A$14576,'MONTHLY DATA'!$A131,'WEEKLY DATA'!$B$11:$B$14576,'MONTHLY DATA'!$B131)</f>
        <v>570</v>
      </c>
      <c r="N131" s="78">
        <f>AVERAGEIFS('WEEKLY DATA'!N$11:N$14576,'WEEKLY DATA'!$A$11:$A$14576,'MONTHLY DATA'!$A131,'WEEKLY DATA'!$B$11:$B$14576,'MONTHLY DATA'!$B131)</f>
        <v>565</v>
      </c>
      <c r="O131" s="154">
        <f t="shared" si="59"/>
        <v>8.9285714285713969E-3</v>
      </c>
      <c r="P131" s="169">
        <f>AVERAGEIFS('WEEKLY DATA'!P$11:P$14576,'WEEKLY DATA'!$A$11:$A$14576,'MONTHLY DATA'!$A131,'WEEKLY DATA'!$B$11:$B$14576,'MONTHLY DATA'!$B131)</f>
        <v>468</v>
      </c>
      <c r="Q131" s="78">
        <f>AVERAGEIFS('WEEKLY DATA'!Q$11:Q$14576,'WEEKLY DATA'!$A$11:$A$14576,'MONTHLY DATA'!$A131,'WEEKLY DATA'!$B$11:$B$14576,'MONTHLY DATA'!$B131)</f>
        <v>478</v>
      </c>
      <c r="R131" s="78">
        <f>AVERAGEIFS('WEEKLY DATA'!R$11:R$14576,'WEEKLY DATA'!$A$11:$A$14576,'MONTHLY DATA'!$A131,'WEEKLY DATA'!$B$11:$B$14576,'MONTHLY DATA'!$B131)</f>
        <v>473</v>
      </c>
      <c r="S131" s="154">
        <f t="shared" si="60"/>
        <v>2.5474254742547497E-2</v>
      </c>
      <c r="T131" s="169">
        <f>AVERAGEIFS('WEEKLY DATA'!T$11:T$14576,'WEEKLY DATA'!$A$11:$A$14576,'MONTHLY DATA'!$A131,'WEEKLY DATA'!$B$11:$B$14576,'MONTHLY DATA'!$B131)</f>
        <v>444.75</v>
      </c>
      <c r="U131" s="78">
        <f>AVERAGEIFS('WEEKLY DATA'!U$11:U$14576,'WEEKLY DATA'!$A$11:$A$14576,'MONTHLY DATA'!$A131,'WEEKLY DATA'!$B$11:$B$14576,'MONTHLY DATA'!$B131)</f>
        <v>454.75</v>
      </c>
      <c r="V131" s="78">
        <f>AVERAGEIFS('WEEKLY DATA'!V$11:V$14576,'WEEKLY DATA'!$A$11:$A$14576,'MONTHLY DATA'!$A131,'WEEKLY DATA'!$B$11:$B$14576,'MONTHLY DATA'!$B131)</f>
        <v>449.75</v>
      </c>
      <c r="W131" s="154">
        <f t="shared" si="61"/>
        <v>4.4412191582002825E-2</v>
      </c>
      <c r="X131" s="169">
        <f>AVERAGEIFS('WEEKLY DATA'!X$11:X$14576,'WEEKLY DATA'!$A$11:$A$14576,'MONTHLY DATA'!$A131,'WEEKLY DATA'!$B$11:$B$14576,'MONTHLY DATA'!$B131)</f>
        <v>405</v>
      </c>
      <c r="Y131" s="78">
        <f>AVERAGEIFS('WEEKLY DATA'!Y$11:Y$14576,'WEEKLY DATA'!$A$11:$A$14576,'MONTHLY DATA'!$A131,'WEEKLY DATA'!$B$11:$B$14576,'MONTHLY DATA'!$B131)</f>
        <v>415</v>
      </c>
      <c r="Z131" s="78">
        <f>AVERAGEIFS('WEEKLY DATA'!Z$11:Z$14576,'WEEKLY DATA'!$A$11:$A$14576,'MONTHLY DATA'!$A131,'WEEKLY DATA'!$B$11:$B$14576,'MONTHLY DATA'!$B131)</f>
        <v>410</v>
      </c>
      <c r="AA131" s="154">
        <f t="shared" si="62"/>
        <v>6.8403908794788304E-2</v>
      </c>
      <c r="AB131" s="169">
        <f>AVERAGEIFS('WEEKLY DATA'!AB$11:AB$14576,'WEEKLY DATA'!$A$11:$A$14576,'MONTHLY DATA'!$A131,'WEEKLY DATA'!$B$11:$B$14576,'MONTHLY DATA'!$B131)</f>
        <v>555</v>
      </c>
      <c r="AC131" s="78">
        <f>AVERAGEIFS('WEEKLY DATA'!AC$11:AC$14576,'WEEKLY DATA'!$A$11:$A$14576,'MONTHLY DATA'!$A131,'WEEKLY DATA'!$B$11:$B$14576,'MONTHLY DATA'!$B131)</f>
        <v>565</v>
      </c>
      <c r="AD131" s="78">
        <f>AVERAGEIFS('WEEKLY DATA'!AD$11:AD$14576,'WEEKLY DATA'!$A$11:$A$14576,'MONTHLY DATA'!$A131,'WEEKLY DATA'!$B$11:$B$14576,'MONTHLY DATA'!$B131)</f>
        <v>560</v>
      </c>
      <c r="AE131" s="154">
        <f t="shared" si="63"/>
        <v>9.009009009008917E-3</v>
      </c>
      <c r="AF131" s="169">
        <f>AVERAGEIFS('WEEKLY DATA'!AF$11:AF$14576,'WEEKLY DATA'!$A$11:$A$14576,'MONTHLY DATA'!$A131,'WEEKLY DATA'!$B$11:$B$14576,'MONTHLY DATA'!$B131)</f>
        <v>453</v>
      </c>
      <c r="AG131" s="78">
        <f>AVERAGEIFS('WEEKLY DATA'!AG$11:AG$14576,'WEEKLY DATA'!$A$11:$A$14576,'MONTHLY DATA'!$A131,'WEEKLY DATA'!$B$11:$B$14576,'MONTHLY DATA'!$B131)</f>
        <v>463</v>
      </c>
      <c r="AH131" s="78">
        <f>AVERAGEIFS('WEEKLY DATA'!AH$11:AH$14576,'WEEKLY DATA'!$A$11:$A$14576,'MONTHLY DATA'!$A131,'WEEKLY DATA'!$B$11:$B$14576,'MONTHLY DATA'!$B131)</f>
        <v>458</v>
      </c>
      <c r="AI131" s="154">
        <f t="shared" si="64"/>
        <v>2.6330532212885061E-2</v>
      </c>
      <c r="AJ131" s="169">
        <f>AVERAGEIFS('WEEKLY DATA'!AJ$11:AJ$14576,'WEEKLY DATA'!$A$11:$A$14576,'MONTHLY DATA'!$A131,'WEEKLY DATA'!$B$11:$B$14576,'MONTHLY DATA'!$B131)</f>
        <v>450.75</v>
      </c>
      <c r="AK131" s="78">
        <f>AVERAGEIFS('WEEKLY DATA'!AK$11:AK$14576,'WEEKLY DATA'!$A$11:$A$14576,'MONTHLY DATA'!$A131,'WEEKLY DATA'!$B$11:$B$14576,'MONTHLY DATA'!$B131)</f>
        <v>460.75</v>
      </c>
      <c r="AL131" s="78">
        <f>AVERAGEIFS('WEEKLY DATA'!AL$11:AL$14576,'WEEKLY DATA'!$A$11:$A$14576,'MONTHLY DATA'!$A131,'WEEKLY DATA'!$B$11:$B$14576,'MONTHLY DATA'!$B131)</f>
        <v>455.75</v>
      </c>
      <c r="AM131" s="154">
        <f t="shared" si="65"/>
        <v>3.43262411347518E-2</v>
      </c>
      <c r="AN131" s="169">
        <f>AVERAGEIFS('WEEKLY DATA'!AN$11:AN$14576,'WEEKLY DATA'!$A$11:$A$14576,'MONTHLY DATA'!$A131,'WEEKLY DATA'!$B$11:$B$14576,'MONTHLY DATA'!$B131)</f>
        <v>435</v>
      </c>
      <c r="AO131" s="78">
        <f>AVERAGEIFS('WEEKLY DATA'!AO$11:AO$14576,'WEEKLY DATA'!$A$11:$A$14576,'MONTHLY DATA'!$A131,'WEEKLY DATA'!$B$11:$B$14576,'MONTHLY DATA'!$B131)</f>
        <v>435</v>
      </c>
      <c r="AP131" s="78">
        <f>AVERAGEIFS('WEEKLY DATA'!AP$11:AP$14576,'WEEKLY DATA'!$A$11:$A$14576,'MONTHLY DATA'!$A131,'WEEKLY DATA'!$B$11:$B$14576,'MONTHLY DATA'!$B131)</f>
        <v>435</v>
      </c>
      <c r="AQ131" s="154">
        <f t="shared" si="66"/>
        <v>6.4220183486238591E-2</v>
      </c>
      <c r="AR131" s="169">
        <f>AVERAGEIFS('WEEKLY DATA'!AR$11:AR$14576,'WEEKLY DATA'!$A$11:$A$14576,'MONTHLY DATA'!$A131,'WEEKLY DATA'!$B$11:$B$14576,'MONTHLY DATA'!$B131)</f>
        <v>565</v>
      </c>
      <c r="AS131" s="78">
        <f>AVERAGEIFS('WEEKLY DATA'!AS$11:AS$14576,'WEEKLY DATA'!$A$11:$A$14576,'MONTHLY DATA'!$A131,'WEEKLY DATA'!$B$11:$B$14576,'MONTHLY DATA'!$B131)</f>
        <v>575</v>
      </c>
      <c r="AT131" s="78">
        <f>AVERAGEIFS('WEEKLY DATA'!AT$11:AT$14576,'WEEKLY DATA'!$A$11:$A$14576,'MONTHLY DATA'!$A131,'WEEKLY DATA'!$B$11:$B$14576,'MONTHLY DATA'!$B131)</f>
        <v>570</v>
      </c>
      <c r="AU131" s="154">
        <f t="shared" si="67"/>
        <v>8.8495575221239076E-3</v>
      </c>
      <c r="AV131" s="169">
        <f>AVERAGEIFS('WEEKLY DATA'!AV$11:AV$14576,'WEEKLY DATA'!$A$11:$A$14576,'MONTHLY DATA'!$A131,'WEEKLY DATA'!$B$11:$B$14576,'MONTHLY DATA'!$B131)</f>
        <v>457</v>
      </c>
      <c r="AW131" s="78">
        <f>AVERAGEIFS('WEEKLY DATA'!AW$11:AW$14576,'WEEKLY DATA'!$A$11:$A$14576,'MONTHLY DATA'!$A131,'WEEKLY DATA'!$B$11:$B$14576,'MONTHLY DATA'!$B131)</f>
        <v>467</v>
      </c>
      <c r="AX131" s="78">
        <f>AVERAGEIFS('WEEKLY DATA'!AX$11:AX$14576,'WEEKLY DATA'!$A$11:$A$14576,'MONTHLY DATA'!$A131,'WEEKLY DATA'!$B$11:$B$14576,'MONTHLY DATA'!$B131)</f>
        <v>462</v>
      </c>
      <c r="AY131" s="154">
        <f t="shared" si="68"/>
        <v>2.3822714681440482E-2</v>
      </c>
      <c r="AZ131" s="169">
        <f>AVERAGEIFS('WEEKLY DATA'!AZ$11:AZ$14576,'WEEKLY DATA'!$A$11:$A$14576,'MONTHLY DATA'!$A131,'WEEKLY DATA'!$B$11:$B$14576,'MONTHLY DATA'!$B131)</f>
        <v>390.5</v>
      </c>
      <c r="BA131" s="78">
        <f>AVERAGEIFS('WEEKLY DATA'!BA$11:BA$14576,'WEEKLY DATA'!$A$11:$A$14576,'MONTHLY DATA'!$A131,'WEEKLY DATA'!$B$11:$B$14576,'MONTHLY DATA'!$B131)</f>
        <v>400.5</v>
      </c>
      <c r="BB131" s="78">
        <f>AVERAGEIFS('WEEKLY DATA'!BB$11:BB$14576,'WEEKLY DATA'!$A$11:$A$14576,'MONTHLY DATA'!$A131,'WEEKLY DATA'!$B$11:$B$14576,'MONTHLY DATA'!$B131)</f>
        <v>395.5</v>
      </c>
      <c r="BC131" s="154">
        <f t="shared" si="69"/>
        <v>5.1162790697674376E-2</v>
      </c>
      <c r="BD131" s="169">
        <f>AVERAGEIFS('WEEKLY DATA'!BD$11:BD$14576,'WEEKLY DATA'!$A$11:$A$14576,'MONTHLY DATA'!$A131,'WEEKLY DATA'!$B$11:$B$14576,'MONTHLY DATA'!$B131)</f>
        <v>345.75</v>
      </c>
      <c r="BE131" s="78">
        <f>AVERAGEIFS('WEEKLY DATA'!BE$11:BE$14576,'WEEKLY DATA'!$A$11:$A$14576,'MONTHLY DATA'!$A131,'WEEKLY DATA'!$B$11:$B$14576,'MONTHLY DATA'!$B131)</f>
        <v>355.75</v>
      </c>
      <c r="BF131" s="78">
        <f>AVERAGEIFS('WEEKLY DATA'!BF$11:BF$14576,'WEEKLY DATA'!$A$11:$A$14576,'MONTHLY DATA'!$A131,'WEEKLY DATA'!$B$11:$B$14576,'MONTHLY DATA'!$B131)</f>
        <v>350.75</v>
      </c>
      <c r="BG131" s="154">
        <f t="shared" si="70"/>
        <v>4.1187384044526931E-2</v>
      </c>
      <c r="BH131" s="169">
        <f>AVERAGEIFS('WEEKLY DATA'!BH$11:BH$14576,'WEEKLY DATA'!$A$11:$A$14576,'MONTHLY DATA'!$A131,'WEEKLY DATA'!$B$11:$B$14576,'MONTHLY DATA'!$B131)</f>
        <v>455</v>
      </c>
      <c r="BI131" s="78">
        <f>AVERAGEIFS('WEEKLY DATA'!BI$11:BI$14576,'WEEKLY DATA'!$A$11:$A$14576,'MONTHLY DATA'!$A131,'WEEKLY DATA'!$B$11:$B$14576,'MONTHLY DATA'!$B131)</f>
        <v>465</v>
      </c>
      <c r="BJ131" s="78">
        <f>AVERAGEIFS('WEEKLY DATA'!BJ$11:BJ$14576,'WEEKLY DATA'!$A$11:$A$14576,'MONTHLY DATA'!$A131,'WEEKLY DATA'!$B$11:$B$14576,'MONTHLY DATA'!$B131)</f>
        <v>460</v>
      </c>
      <c r="BK131" s="154">
        <f t="shared" si="71"/>
        <v>1.098901098901095E-2</v>
      </c>
      <c r="BL131" s="169">
        <f>AVERAGEIFS('WEEKLY DATA'!BL$11:BL$14576,'WEEKLY DATA'!$A$11:$A$14576,'MONTHLY DATA'!$A131,'WEEKLY DATA'!$B$11:$B$14576,'MONTHLY DATA'!$B131)</f>
        <v>443</v>
      </c>
      <c r="BM131" s="78">
        <f>AVERAGEIFS('WEEKLY DATA'!BM$11:BM$14576,'WEEKLY DATA'!$A$11:$A$14576,'MONTHLY DATA'!$A131,'WEEKLY DATA'!$B$11:$B$14576,'MONTHLY DATA'!$B131)</f>
        <v>453</v>
      </c>
      <c r="BN131" s="78">
        <f>AVERAGEIFS('WEEKLY DATA'!BN$11:BN$14576,'WEEKLY DATA'!$A$11:$A$14576,'MONTHLY DATA'!$A131,'WEEKLY DATA'!$B$11:$B$14576,'MONTHLY DATA'!$B131)</f>
        <v>448</v>
      </c>
      <c r="BO131" s="154">
        <f t="shared" si="72"/>
        <v>2.693409742120334E-2</v>
      </c>
      <c r="BP131" s="78">
        <f>AVERAGEIFS('WEEKLY DATA'!BP$11:BP$14576,'WEEKLY DATA'!$A$11:$A$14576,'MONTHLY DATA'!$A131,'WEEKLY DATA'!$B$11:$B$14576,'MONTHLY DATA'!$B131)</f>
        <v>427</v>
      </c>
      <c r="BQ131" s="78">
        <f>AVERAGEIFS('WEEKLY DATA'!BQ$11:BQ$14576,'WEEKLY DATA'!$A$11:$A$14576,'MONTHLY DATA'!$A131,'WEEKLY DATA'!$B$11:$B$14576,'MONTHLY DATA'!$B131)</f>
        <v>437</v>
      </c>
      <c r="BR131" s="78">
        <f>AVERAGEIFS('WEEKLY DATA'!BR$11:BR$14576,'WEEKLY DATA'!$A$11:$A$14576,'MONTHLY DATA'!$A131,'WEEKLY DATA'!$B$11:$B$14576,'MONTHLY DATA'!$B131)</f>
        <v>432</v>
      </c>
      <c r="BS131" s="154">
        <f t="shared" si="73"/>
        <v>1.9469026548672552E-2</v>
      </c>
      <c r="BT131" s="78">
        <f>AVERAGEIFS('WEEKLY DATA'!BT$11:BT$14576,'WEEKLY DATA'!$A$11:$A$14576,'MONTHLY DATA'!$A131,'WEEKLY DATA'!$B$11:$B$14576,'MONTHLY DATA'!$B131)</f>
        <v>393.25</v>
      </c>
      <c r="BU131" s="78">
        <f>AVERAGEIFS('WEEKLY DATA'!BU$11:BU$14576,'WEEKLY DATA'!$A$11:$A$14576,'MONTHLY DATA'!$A131,'WEEKLY DATA'!$B$11:$B$14576,'MONTHLY DATA'!$B131)</f>
        <v>403.25</v>
      </c>
      <c r="BV131" s="78">
        <f>AVERAGEIFS('WEEKLY DATA'!BV$11:BV$14576,'WEEKLY DATA'!$A$11:$A$14576,'MONTHLY DATA'!$A131,'WEEKLY DATA'!$B$11:$B$14576,'MONTHLY DATA'!$B131)</f>
        <v>398.25</v>
      </c>
      <c r="BW131" s="154">
        <f t="shared" si="74"/>
        <v>7.8172588832487344E-2</v>
      </c>
      <c r="BX131" s="78">
        <f>AVERAGEIFS('WEEKLY DATA'!BX$11:BX$14576,'WEEKLY DATA'!$A$11:$A$14576,'MONTHLY DATA'!$A131,'WEEKLY DATA'!$B$11:$B$14576,'MONTHLY DATA'!$B131)</f>
        <v>485</v>
      </c>
      <c r="BY131" s="78">
        <f>AVERAGEIFS('WEEKLY DATA'!BY$11:BY$14576,'WEEKLY DATA'!$A$11:$A$14576,'MONTHLY DATA'!$A131,'WEEKLY DATA'!$B$11:$B$14576,'MONTHLY DATA'!$B131)</f>
        <v>495</v>
      </c>
      <c r="BZ131" s="78">
        <f>AVERAGEIFS('WEEKLY DATA'!BZ$11:BZ$14576,'WEEKLY DATA'!$A$11:$A$14576,'MONTHLY DATA'!$A131,'WEEKLY DATA'!$B$11:$B$14576,'MONTHLY DATA'!$B131)</f>
        <v>490</v>
      </c>
      <c r="CA131" s="154">
        <f t="shared" si="75"/>
        <v>1.0309278350515427E-2</v>
      </c>
      <c r="CB131" s="78">
        <f>AVERAGEIFS('WEEKLY DATA'!CB$11:CB$14576,'WEEKLY DATA'!$A$11:$A$14576,'MONTHLY DATA'!$A131,'WEEKLY DATA'!$B$11:$B$14576,'MONTHLY DATA'!$B131)</f>
        <v>440</v>
      </c>
      <c r="CC131" s="78">
        <f>AVERAGEIFS('WEEKLY DATA'!CC$11:CC$14576,'WEEKLY DATA'!$A$11:$A$14576,'MONTHLY DATA'!$A131,'WEEKLY DATA'!$B$11:$B$14576,'MONTHLY DATA'!$B131)</f>
        <v>450</v>
      </c>
      <c r="CD131" s="78">
        <f>AVERAGEIFS('WEEKLY DATA'!CD$11:CD$14576,'WEEKLY DATA'!$A$11:$A$14576,'MONTHLY DATA'!$A131,'WEEKLY DATA'!$B$11:$B$14576,'MONTHLY DATA'!$B131)</f>
        <v>445</v>
      </c>
      <c r="CE131" s="154">
        <f t="shared" si="76"/>
        <v>0</v>
      </c>
      <c r="CF131" s="78">
        <f>AVERAGEIFS('WEEKLY DATA'!CF$11:CF$14576,'WEEKLY DATA'!$A$11:$A$14576,'MONTHLY DATA'!$A131,'WEEKLY DATA'!$B$11:$B$14576,'MONTHLY DATA'!$B131)</f>
        <v>357</v>
      </c>
      <c r="CG131" s="78">
        <f>AVERAGEIFS('WEEKLY DATA'!CG$11:CG$14576,'WEEKLY DATA'!$A$11:$A$14576,'MONTHLY DATA'!$A131,'WEEKLY DATA'!$B$11:$B$14576,'MONTHLY DATA'!$B131)</f>
        <v>367</v>
      </c>
      <c r="CH131" s="78">
        <f>AVERAGEIFS('WEEKLY DATA'!CH$11:CH$14576,'WEEKLY DATA'!$A$11:$A$14576,'MONTHLY DATA'!$A131,'WEEKLY DATA'!$B$11:$B$14576,'MONTHLY DATA'!$B131)</f>
        <v>362</v>
      </c>
      <c r="CI131" s="154">
        <f t="shared" si="77"/>
        <v>2.3321554770318054E-2</v>
      </c>
      <c r="CJ131" s="78">
        <f>AVERAGEIFS('WEEKLY DATA'!CJ$11:CJ$14576,'WEEKLY DATA'!$A$11:$A$14576,'MONTHLY DATA'!$A131,'WEEKLY DATA'!$B$11:$B$14576,'MONTHLY DATA'!$B131)</f>
        <v>323.25</v>
      </c>
      <c r="CK131" s="78">
        <f>AVERAGEIFS('WEEKLY DATA'!CK$11:CK$14576,'WEEKLY DATA'!$A$11:$A$14576,'MONTHLY DATA'!$A131,'WEEKLY DATA'!$B$11:$B$14576,'MONTHLY DATA'!$B131)</f>
        <v>333.25</v>
      </c>
      <c r="CL131" s="78">
        <f>AVERAGEIFS('WEEKLY DATA'!CL$11:CL$14576,'WEEKLY DATA'!$A$11:$A$14576,'MONTHLY DATA'!$A131,'WEEKLY DATA'!$B$11:$B$14576,'MONTHLY DATA'!$B131)</f>
        <v>328.25</v>
      </c>
      <c r="CM131" s="154">
        <f t="shared" si="78"/>
        <v>9.64509394572024E-2</v>
      </c>
      <c r="CN131" s="78">
        <f>AVERAGEIFS('WEEKLY DATA'!CN$11:CN$14576,'WEEKLY DATA'!$A$11:$A$14576,'MONTHLY DATA'!$A131,'WEEKLY DATA'!$B$11:$B$14576,'MONTHLY DATA'!$B131)</f>
        <v>485</v>
      </c>
      <c r="CO131" s="78">
        <f>AVERAGEIFS('WEEKLY DATA'!CO$11:CO$14576,'WEEKLY DATA'!$A$11:$A$14576,'MONTHLY DATA'!$A131,'WEEKLY DATA'!$B$11:$B$14576,'MONTHLY DATA'!$B131)</f>
        <v>495</v>
      </c>
      <c r="CP131" s="78">
        <f>AVERAGEIFS('WEEKLY DATA'!CP$11:CP$14576,'WEEKLY DATA'!$A$11:$A$14576,'MONTHLY DATA'!$A131,'WEEKLY DATA'!$B$11:$B$14576,'MONTHLY DATA'!$B131)</f>
        <v>490</v>
      </c>
      <c r="CQ131" s="154">
        <f t="shared" si="79"/>
        <v>1.0309278350515427E-2</v>
      </c>
      <c r="CR131" s="78">
        <f>AVERAGEIFS('WEEKLY DATA'!CR$11:CR$14576,'WEEKLY DATA'!$A$11:$A$14576,'MONTHLY DATA'!$A131,'WEEKLY DATA'!$B$11:$B$14576,'MONTHLY DATA'!$B131)</f>
        <v>400</v>
      </c>
      <c r="CS131" s="78">
        <f>AVERAGEIFS('WEEKLY DATA'!CS$11:CS$14576,'WEEKLY DATA'!$A$11:$A$14576,'MONTHLY DATA'!$A131,'WEEKLY DATA'!$B$11:$B$14576,'MONTHLY DATA'!$B131)</f>
        <v>410</v>
      </c>
      <c r="CT131" s="78">
        <f>AVERAGEIFS('WEEKLY DATA'!CT$11:CT$14576,'WEEKLY DATA'!$A$11:$A$14576,'MONTHLY DATA'!$A131,'WEEKLY DATA'!$B$11:$B$14576,'MONTHLY DATA'!$B131)</f>
        <v>405</v>
      </c>
      <c r="CU131" s="154">
        <f t="shared" si="80"/>
        <v>0</v>
      </c>
      <c r="CV131" s="169">
        <f>AVERAGEIFS('WEEKLY DATA'!CV$11:CV$14576,'WEEKLY DATA'!$A$11:$A$14576,'MONTHLY DATA'!$A131,'WEEKLY DATA'!$B$11:$B$14576,'MONTHLY DATA'!$B131)</f>
        <v>360.5</v>
      </c>
      <c r="CW131" s="78">
        <f>AVERAGEIFS('WEEKLY DATA'!CW$11:CW$14576,'WEEKLY DATA'!$A$11:$A$14576,'MONTHLY DATA'!$A131,'WEEKLY DATA'!$B$11:$B$14576,'MONTHLY DATA'!$B131)</f>
        <v>370.5</v>
      </c>
      <c r="CX131" s="78">
        <f>AVERAGEIFS('WEEKLY DATA'!CX$11:CX$14576,'WEEKLY DATA'!$A$11:$A$14576,'MONTHLY DATA'!$A131,'WEEKLY DATA'!$B$11:$B$14576,'MONTHLY DATA'!$B131)</f>
        <v>365.5</v>
      </c>
      <c r="CY131" s="154">
        <f t="shared" si="81"/>
        <v>3.6879432624113528E-2</v>
      </c>
      <c r="CZ131" s="169">
        <f>AVERAGEIFS('WEEKLY DATA'!CZ$11:CZ$14576,'WEEKLY DATA'!$A$11:$A$14576,'MONTHLY DATA'!$A131,'WEEKLY DATA'!$B$11:$B$14576,'MONTHLY DATA'!$B131)</f>
        <v>339</v>
      </c>
      <c r="DA131" s="78">
        <f>AVERAGEIFS('WEEKLY DATA'!DA$11:DA$14576,'WEEKLY DATA'!$A$11:$A$14576,'MONTHLY DATA'!$A131,'WEEKLY DATA'!$B$11:$B$14576,'MONTHLY DATA'!$B131)</f>
        <v>349</v>
      </c>
      <c r="DB131" s="78">
        <f>AVERAGEIFS('WEEKLY DATA'!DB$11:DB$14576,'WEEKLY DATA'!$A$11:$A$14576,'MONTHLY DATA'!$A131,'WEEKLY DATA'!$B$11:$B$14576,'MONTHLY DATA'!$B131)</f>
        <v>344</v>
      </c>
      <c r="DC131" s="154">
        <f t="shared" si="82"/>
        <v>9.2063492063491958E-2</v>
      </c>
      <c r="DD131" s="78">
        <f>AVERAGEIFS('WEEKLY DATA'!DD$11:DD$14576,'WEEKLY DATA'!$A$11:$A$14576,'MONTHLY DATA'!$A131,'WEEKLY DATA'!$B$11:$B$14576,'MONTHLY DATA'!$B131)</f>
        <v>485</v>
      </c>
      <c r="DE131" s="78">
        <f>AVERAGEIFS('WEEKLY DATA'!DE$11:DE$14576,'WEEKLY DATA'!$A$11:$A$14576,'MONTHLY DATA'!$A131,'WEEKLY DATA'!$B$11:$B$14576,'MONTHLY DATA'!$B131)</f>
        <v>495</v>
      </c>
      <c r="DF131" s="78">
        <f>AVERAGEIFS('WEEKLY DATA'!DF$11:DF$14576,'WEEKLY DATA'!$A$11:$A$14576,'MONTHLY DATA'!$A131,'WEEKLY DATA'!$B$11:$B$14576,'MONTHLY DATA'!$B131)</f>
        <v>490</v>
      </c>
      <c r="DG131" s="154">
        <f t="shared" si="83"/>
        <v>1.0309278350515427E-2</v>
      </c>
      <c r="DH131" s="78">
        <f>AVERAGEIFS('WEEKLY DATA'!DH$11:DH$14576,'WEEKLY DATA'!$A$11:$A$14576,'MONTHLY DATA'!$A131,'WEEKLY DATA'!$B$11:$B$14576,'MONTHLY DATA'!$B131)</f>
        <v>420</v>
      </c>
      <c r="DI131" s="78">
        <f>AVERAGEIFS('WEEKLY DATA'!DI$11:DI$14576,'WEEKLY DATA'!$A$11:$A$14576,'MONTHLY DATA'!$A131,'WEEKLY DATA'!$B$11:$B$14576,'MONTHLY DATA'!$B131)</f>
        <v>430</v>
      </c>
      <c r="DJ131" s="78">
        <f>AVERAGEIFS('WEEKLY DATA'!DJ$11:DJ$14576,'WEEKLY DATA'!$A$11:$A$14576,'MONTHLY DATA'!$A131,'WEEKLY DATA'!$B$11:$B$14576,'MONTHLY DATA'!$B131)</f>
        <v>425</v>
      </c>
      <c r="DK131" s="154">
        <f t="shared" si="84"/>
        <v>0</v>
      </c>
      <c r="DL131" s="169">
        <f>AVERAGEIFS('WEEKLY DATA'!DL$11:DL$14576,'WEEKLY DATA'!$A$11:$A$14576,'MONTHLY DATA'!$A131,'WEEKLY DATA'!$B$11:$B$14576,'MONTHLY DATA'!$B131)</f>
        <v>336.75</v>
      </c>
      <c r="DM131" s="78">
        <f>AVERAGEIFS('WEEKLY DATA'!DM$11:DM$14576,'WEEKLY DATA'!$A$11:$A$14576,'MONTHLY DATA'!$A131,'WEEKLY DATA'!$B$11:$B$14576,'MONTHLY DATA'!$B131)</f>
        <v>346.75</v>
      </c>
      <c r="DN131" s="78">
        <f>AVERAGEIFS('WEEKLY DATA'!DN$11:DN$14576,'WEEKLY DATA'!$A$11:$A$14576,'MONTHLY DATA'!$A131,'WEEKLY DATA'!$B$11:$B$14576,'MONTHLY DATA'!$B131)</f>
        <v>341.75</v>
      </c>
      <c r="DO131" s="154">
        <f t="shared" si="85"/>
        <v>4.5506692160611761E-2</v>
      </c>
      <c r="DP131" s="78">
        <f>AVERAGEIFS('WEEKLY DATA'!DP$11:DP$14576,'WEEKLY DATA'!$A$11:$A$14576,'MONTHLY DATA'!$A131,'WEEKLY DATA'!$B$11:$B$14576,'MONTHLY DATA'!$B131)</f>
        <v>316</v>
      </c>
      <c r="DQ131" s="78">
        <f>AVERAGEIFS('WEEKLY DATA'!DQ$11:DQ$14576,'WEEKLY DATA'!$A$11:$A$14576,'MONTHLY DATA'!$A131,'WEEKLY DATA'!$B$11:$B$14576,'MONTHLY DATA'!$B131)</f>
        <v>326</v>
      </c>
      <c r="DR131" s="78">
        <f>AVERAGEIFS('WEEKLY DATA'!DR$11:DR$14576,'WEEKLY DATA'!$A$11:$A$14576,'MONTHLY DATA'!$A131,'WEEKLY DATA'!$B$11:$B$14576,'MONTHLY DATA'!$B131)</f>
        <v>321</v>
      </c>
      <c r="DS131" s="154">
        <f t="shared" si="86"/>
        <v>0.10689655172413803</v>
      </c>
      <c r="DT131" s="78">
        <f>AVERAGEIFS('WEEKLY DATA'!DT$11:DT$14576,'WEEKLY DATA'!$A$11:$A$14576,'MONTHLY DATA'!$A131,'WEEKLY DATA'!$B$11:$B$14576,'MONTHLY DATA'!$B131)</f>
        <v>485</v>
      </c>
      <c r="DU131" s="78">
        <f>AVERAGEIFS('WEEKLY DATA'!DU$11:DU$14576,'WEEKLY DATA'!$A$11:$A$14576,'MONTHLY DATA'!$A131,'WEEKLY DATA'!$B$11:$B$14576,'MONTHLY DATA'!$B131)</f>
        <v>495</v>
      </c>
      <c r="DV131" s="78">
        <f>AVERAGEIFS('WEEKLY DATA'!DV$11:DV$14576,'WEEKLY DATA'!$A$11:$A$14576,'MONTHLY DATA'!$A131,'WEEKLY DATA'!$B$11:$B$14576,'MONTHLY DATA'!$B131)</f>
        <v>490</v>
      </c>
      <c r="DW131" s="154">
        <f t="shared" si="87"/>
        <v>1.0309278350515427E-2</v>
      </c>
      <c r="DX131" s="78">
        <f>AVERAGEIFS('WEEKLY DATA'!DX$11:DX$14576,'WEEKLY DATA'!$A$11:$A$14576,'MONTHLY DATA'!$A131,'WEEKLY DATA'!$B$11:$B$14576,'MONTHLY DATA'!$B131)</f>
        <v>415</v>
      </c>
      <c r="DY131" s="78">
        <f>AVERAGEIFS('WEEKLY DATA'!DY$11:DY$14576,'WEEKLY DATA'!$A$11:$A$14576,'MONTHLY DATA'!$A131,'WEEKLY DATA'!$B$11:$B$14576,'MONTHLY DATA'!$B131)</f>
        <v>425</v>
      </c>
      <c r="DZ131" s="78">
        <f>AVERAGEIFS('WEEKLY DATA'!DZ$11:DZ$14576,'WEEKLY DATA'!$A$11:$A$14576,'MONTHLY DATA'!$A131,'WEEKLY DATA'!$B$11:$B$14576,'MONTHLY DATA'!$B131)</f>
        <v>420</v>
      </c>
      <c r="EA131" s="154">
        <f t="shared" si="88"/>
        <v>0</v>
      </c>
      <c r="EB131" s="78">
        <f>AVERAGEIFS('WEEKLY DATA'!EB$11:EB$14576,'WEEKLY DATA'!$A$11:$A$14576,'MONTHLY DATA'!$A131,'WEEKLY DATA'!$B$11:$B$14576,'MONTHLY DATA'!$B131)</f>
        <v>326.75</v>
      </c>
      <c r="EC131" s="78">
        <f>AVERAGEIFS('WEEKLY DATA'!EC$11:EC$14576,'WEEKLY DATA'!$A$11:$A$14576,'MONTHLY DATA'!$A131,'WEEKLY DATA'!$B$11:$B$14576,'MONTHLY DATA'!$B131)</f>
        <v>336.75</v>
      </c>
      <c r="ED131" s="78">
        <f>AVERAGEIFS('WEEKLY DATA'!ED$11:ED$14576,'WEEKLY DATA'!$A$11:$A$14576,'MONTHLY DATA'!$A131,'WEEKLY DATA'!$B$11:$B$14576,'MONTHLY DATA'!$B131)</f>
        <v>331.75</v>
      </c>
      <c r="EE131" s="154">
        <f t="shared" si="89"/>
        <v>5.1089108910891134E-2</v>
      </c>
      <c r="EF131" s="169">
        <f>AVERAGEIFS('WEEKLY DATA'!EF$11:EF$14576,'WEEKLY DATA'!$A$11:$A$14576,'MONTHLY DATA'!$A131,'WEEKLY DATA'!$B$11:$B$14576,'MONTHLY DATA'!$B131)</f>
        <v>293</v>
      </c>
      <c r="EG131" s="78">
        <f>AVERAGEIFS('WEEKLY DATA'!EG$11:EG$14576,'WEEKLY DATA'!$A$11:$A$14576,'MONTHLY DATA'!$A131,'WEEKLY DATA'!$B$11:$B$14576,'MONTHLY DATA'!$B131)</f>
        <v>303</v>
      </c>
      <c r="EH131" s="78">
        <f>AVERAGEIFS('WEEKLY DATA'!EH$11:EH$14576,'WEEKLY DATA'!$A$11:$A$14576,'MONTHLY DATA'!$A131,'WEEKLY DATA'!$B$11:$B$14576,'MONTHLY DATA'!$B131)</f>
        <v>298</v>
      </c>
      <c r="EI131" s="154">
        <f t="shared" si="90"/>
        <v>8.8584474885844644E-2</v>
      </c>
      <c r="EJ131" s="78">
        <f>AVERAGEIFS('WEEKLY DATA'!EJ$11:EJ$14576,'WEEKLY DATA'!$A$11:$A$14576,'MONTHLY DATA'!$A131,'WEEKLY DATA'!$B$11:$B$14576,'MONTHLY DATA'!$B131)</f>
        <v>500</v>
      </c>
      <c r="EK131" s="78">
        <f>AVERAGEIFS('WEEKLY DATA'!EK$11:EK$14576,'WEEKLY DATA'!$A$11:$A$14576,'MONTHLY DATA'!$A131,'WEEKLY DATA'!$B$11:$B$14576,'MONTHLY DATA'!$B131)</f>
        <v>510</v>
      </c>
      <c r="EL131" s="78">
        <f>AVERAGEIFS('WEEKLY DATA'!EL$11:EL$14576,'WEEKLY DATA'!$A$11:$A$14576,'MONTHLY DATA'!$A131,'WEEKLY DATA'!$B$11:$B$14576,'MONTHLY DATA'!$B131)</f>
        <v>505</v>
      </c>
      <c r="EM131" s="154">
        <f t="shared" si="91"/>
        <v>1.0000000000000009E-2</v>
      </c>
      <c r="EN131" s="78">
        <f>AVERAGEIFS('WEEKLY DATA'!EN$11:EN$14576,'WEEKLY DATA'!$A$11:$A$14576,'MONTHLY DATA'!$A131,'WEEKLY DATA'!$B$11:$B$14576,'MONTHLY DATA'!$B131)</f>
        <v>295</v>
      </c>
      <c r="EO131" s="78">
        <f>AVERAGEIFS('WEEKLY DATA'!EO$11:EO$14576,'WEEKLY DATA'!$A$11:$A$14576,'MONTHLY DATA'!$A131,'WEEKLY DATA'!$B$11:$B$14576,'MONTHLY DATA'!$B131)</f>
        <v>305</v>
      </c>
      <c r="EP131" s="78">
        <f>AVERAGEIFS('WEEKLY DATA'!EP$11:EP$14576,'WEEKLY DATA'!$A$11:$A$14576,'MONTHLY DATA'!$A131,'WEEKLY DATA'!$B$11:$B$14576,'MONTHLY DATA'!$B131)</f>
        <v>300</v>
      </c>
      <c r="EQ131" s="154">
        <f t="shared" si="92"/>
        <v>0</v>
      </c>
      <c r="ER131" s="78">
        <f>AVERAGEIFS('WEEKLY DATA'!ER$11:ER$14576,'WEEKLY DATA'!$A$11:$A$14576,'MONTHLY DATA'!$A131,'WEEKLY DATA'!$B$11:$B$14576,'MONTHLY DATA'!$B131)</f>
        <v>306.75</v>
      </c>
      <c r="ES131" s="78">
        <f>AVERAGEIFS('WEEKLY DATA'!ES$11:ES$14576,'WEEKLY DATA'!$A$11:$A$14576,'MONTHLY DATA'!$A131,'WEEKLY DATA'!$B$11:$B$14576,'MONTHLY DATA'!$B131)</f>
        <v>316.75</v>
      </c>
      <c r="ET131" s="78">
        <f>AVERAGEIFS('WEEKLY DATA'!ET$11:ET$14576,'WEEKLY DATA'!$A$11:$A$14576,'MONTHLY DATA'!$A131,'WEEKLY DATA'!$B$11:$B$14576,'MONTHLY DATA'!$B131)</f>
        <v>311.75</v>
      </c>
      <c r="EU131" s="154">
        <f t="shared" si="93"/>
        <v>5.4545454545454453E-2</v>
      </c>
      <c r="EV131" s="78">
        <f>AVERAGEIFS('WEEKLY DATA'!EV$11:EV$14576,'WEEKLY DATA'!$A$11:$A$14576,'MONTHLY DATA'!$A131,'WEEKLY DATA'!$B$11:$B$14576,'MONTHLY DATA'!$B131)</f>
        <v>283</v>
      </c>
      <c r="EW131" s="78">
        <f>AVERAGEIFS('WEEKLY DATA'!EW$11:EW$14576,'WEEKLY DATA'!$A$11:$A$14576,'MONTHLY DATA'!$A131,'WEEKLY DATA'!$B$11:$B$14576,'MONTHLY DATA'!$B131)</f>
        <v>293</v>
      </c>
      <c r="EX131" s="78">
        <f>AVERAGEIFS('WEEKLY DATA'!EX$11:EX$14576,'WEEKLY DATA'!$A$11:$A$14576,'MONTHLY DATA'!$A131,'WEEKLY DATA'!$B$11:$B$14576,'MONTHLY DATA'!$B131)</f>
        <v>288</v>
      </c>
      <c r="EY131" s="154">
        <f t="shared" si="94"/>
        <v>9.1943127962085258E-2</v>
      </c>
      <c r="EZ131" s="78">
        <f>AVERAGEIFS('WEEKLY DATA'!EZ$11:EZ$14576,'WEEKLY DATA'!$A$11:$A$14576,'MONTHLY DATA'!$A131,'WEEKLY DATA'!$B$11:$B$14576,'MONTHLY DATA'!$B131)</f>
        <v>485</v>
      </c>
      <c r="FA131" s="78">
        <f>AVERAGEIFS('WEEKLY DATA'!FA$11:FA$14576,'WEEKLY DATA'!$A$11:$A$14576,'MONTHLY DATA'!$A131,'WEEKLY DATA'!$B$11:$B$14576,'MONTHLY DATA'!$B131)</f>
        <v>495</v>
      </c>
      <c r="FB131" s="78">
        <f>AVERAGEIFS('WEEKLY DATA'!FB$11:FB$14576,'WEEKLY DATA'!$A$11:$A$14576,'MONTHLY DATA'!$A131,'WEEKLY DATA'!$B$11:$B$14576,'MONTHLY DATA'!$B131)</f>
        <v>490</v>
      </c>
      <c r="FC131" s="154">
        <f t="shared" si="95"/>
        <v>1.0309278350515427E-2</v>
      </c>
      <c r="FD131" s="78">
        <f>AVERAGEIFS('WEEKLY DATA'!FD$11:FD$14576,'WEEKLY DATA'!$A$11:$A$14576,'MONTHLY DATA'!$A131,'WEEKLY DATA'!$B$11:$B$14576,'MONTHLY DATA'!$B131)</f>
        <v>409.25</v>
      </c>
      <c r="FE131" s="78">
        <f>AVERAGEIFS('WEEKLY DATA'!FE$11:FE$14576,'WEEKLY DATA'!$A$11:$A$14576,'MONTHLY DATA'!$A131,'WEEKLY DATA'!$B$11:$B$14576,'MONTHLY DATA'!$B131)</f>
        <v>419.25</v>
      </c>
      <c r="FF131" s="78">
        <f>AVERAGEIFS('WEEKLY DATA'!FF$11:FF$14576,'WEEKLY DATA'!$A$11:$A$14576,'MONTHLY DATA'!$A131,'WEEKLY DATA'!$B$11:$B$14576,'MONTHLY DATA'!$B131)</f>
        <v>414.25</v>
      </c>
      <c r="FG131" s="154">
        <f t="shared" si="96"/>
        <v>3.0793157076205224E-2</v>
      </c>
      <c r="FH131" s="78">
        <f>AVERAGEIFS('WEEKLY DATA'!FH$11:FH$14576,'WEEKLY DATA'!$A$11:$A$14576,'MONTHLY DATA'!$A131,'WEEKLY DATA'!$B$11:$B$14576,'MONTHLY DATA'!$B131)</f>
        <v>331.5</v>
      </c>
      <c r="FI131" s="78">
        <f>AVERAGEIFS('WEEKLY DATA'!FI$11:FI$14576,'WEEKLY DATA'!$A$11:$A$14576,'MONTHLY DATA'!$A131,'WEEKLY DATA'!$B$11:$B$14576,'MONTHLY DATA'!$B131)</f>
        <v>341.5</v>
      </c>
      <c r="FJ131" s="78">
        <f>AVERAGEIFS('WEEKLY DATA'!FJ$11:FJ$14576,'WEEKLY DATA'!$A$11:$A$14576,'MONTHLY DATA'!$A131,'WEEKLY DATA'!$B$11:$B$14576,'MONTHLY DATA'!$B131)</f>
        <v>336.5</v>
      </c>
      <c r="FK131" s="154">
        <f t="shared" si="97"/>
        <v>6.8253968253968234E-2</v>
      </c>
      <c r="FL131" s="169">
        <f>AVERAGEIFS('WEEKLY DATA'!FL$11:FL$14576,'WEEKLY DATA'!$A$11:$A$14576,'MONTHLY DATA'!$A131,'WEEKLY DATA'!$B$11:$B$14576,'MONTHLY DATA'!$B131)</f>
        <v>286.5</v>
      </c>
      <c r="FM131" s="78">
        <f>AVERAGEIFS('WEEKLY DATA'!FM$11:FM$14576,'WEEKLY DATA'!$A$11:$A$14576,'MONTHLY DATA'!$A131,'WEEKLY DATA'!$B$11:$B$14576,'MONTHLY DATA'!$B131)</f>
        <v>296.5</v>
      </c>
      <c r="FN131" s="78">
        <f>AVERAGEIFS('WEEKLY DATA'!FN$11:FN$14576,'WEEKLY DATA'!$A$11:$A$14576,'MONTHLY DATA'!$A131,'WEEKLY DATA'!$B$11:$B$14576,'MONTHLY DATA'!$B131)</f>
        <v>291.5</v>
      </c>
      <c r="FO131" s="154">
        <f t="shared" si="98"/>
        <v>7.4654377880184253E-2</v>
      </c>
      <c r="FP131" s="78">
        <f>AVERAGEIFS('WEEKLY DATA'!FP$11:FP$14576,'WEEKLY DATA'!$A$11:$A$14576,'MONTHLY DATA'!$A131,'WEEKLY DATA'!$B$11:$B$14576,'MONTHLY DATA'!$B131)</f>
        <v>385.5</v>
      </c>
      <c r="FQ131" s="78">
        <f>AVERAGEIFS('WEEKLY DATA'!FQ$11:FQ$14576,'WEEKLY DATA'!$A$11:$A$14576,'MONTHLY DATA'!$A131,'WEEKLY DATA'!$B$11:$B$14576,'MONTHLY DATA'!$B131)</f>
        <v>395.5</v>
      </c>
      <c r="FR131" s="78">
        <f>AVERAGEIFS('WEEKLY DATA'!FR$11:FR$14576,'WEEKLY DATA'!$A$11:$A$14576,'MONTHLY DATA'!$A131,'WEEKLY DATA'!$B$11:$B$14576,'MONTHLY DATA'!$B131)</f>
        <v>390.5</v>
      </c>
      <c r="FS131" s="154">
        <f t="shared" si="99"/>
        <v>3.7873754152824013E-2</v>
      </c>
      <c r="FT131" s="78">
        <f>AVERAGEIFS('WEEKLY DATA'!FT$11:FT$14576,'WEEKLY DATA'!$A$11:$A$14576,'MONTHLY DATA'!$A131,'WEEKLY DATA'!$B$11:$B$14576,'MONTHLY DATA'!$B131)</f>
        <v>458.5</v>
      </c>
      <c r="FU131" s="78">
        <f>AVERAGEIFS('WEEKLY DATA'!FU$11:FU$14576,'WEEKLY DATA'!$A$11:$A$14576,'MONTHLY DATA'!$A131,'WEEKLY DATA'!$B$11:$B$14576,'MONTHLY DATA'!$B131)</f>
        <v>468.5</v>
      </c>
      <c r="FV131" s="78">
        <f>AVERAGEIFS('WEEKLY DATA'!FV$11:FV$14576,'WEEKLY DATA'!$A$11:$A$14576,'MONTHLY DATA'!$A131,'WEEKLY DATA'!$B$11:$B$14576,'MONTHLY DATA'!$B131)</f>
        <v>463.5</v>
      </c>
      <c r="FW131" s="154">
        <f t="shared" si="100"/>
        <v>0.12705167173252274</v>
      </c>
      <c r="FX131" s="78">
        <f>AVERAGEIFS('WEEKLY DATA'!FX$11:FX$14576,'WEEKLY DATA'!$A$11:$A$14576,'MONTHLY DATA'!$A131,'WEEKLY DATA'!$B$11:$B$14576,'MONTHLY DATA'!$B131)</f>
        <v>389.25</v>
      </c>
      <c r="FY131" s="78">
        <f>AVERAGEIFS('WEEKLY DATA'!FY$11:FY$14576,'WEEKLY DATA'!$A$11:$A$14576,'MONTHLY DATA'!$A131,'WEEKLY DATA'!$B$11:$B$14576,'MONTHLY DATA'!$B131)</f>
        <v>399.25</v>
      </c>
      <c r="FZ131" s="78">
        <f>AVERAGEIFS('WEEKLY DATA'!FZ$11:FZ$14576,'WEEKLY DATA'!$A$11:$A$14576,'MONTHLY DATA'!$A131,'WEEKLY DATA'!$B$11:$B$14576,'MONTHLY DATA'!$B131)</f>
        <v>394.25</v>
      </c>
      <c r="GA131" s="154">
        <f t="shared" si="101"/>
        <v>2.9037520391517191E-2</v>
      </c>
      <c r="GB131" s="78">
        <f>AVERAGEIFS('WEEKLY DATA'!GB$11:GB$14576,'WEEKLY DATA'!$A$11:$A$14576,'MONTHLY DATA'!$A131,'WEEKLY DATA'!$B$11:$B$14576,'MONTHLY DATA'!$B131)</f>
        <v>453.5</v>
      </c>
      <c r="GC131" s="78">
        <f>AVERAGEIFS('WEEKLY DATA'!GC$11:GC$14576,'WEEKLY DATA'!$A$11:$A$14576,'MONTHLY DATA'!$A131,'WEEKLY DATA'!$B$11:$B$14576,'MONTHLY DATA'!$B131)</f>
        <v>463.5</v>
      </c>
      <c r="GD131" s="78">
        <f>AVERAGEIFS('WEEKLY DATA'!GD$11:GD$14576,'WEEKLY DATA'!$A$11:$A$14576,'MONTHLY DATA'!$A131,'WEEKLY DATA'!$B$11:$B$14576,'MONTHLY DATA'!$B131)</f>
        <v>458.5</v>
      </c>
      <c r="GE131" s="154">
        <f t="shared" si="102"/>
        <v>3.6158192090395502E-2</v>
      </c>
      <c r="GF131" s="169">
        <f>AVERAGEIFS('WEEKLY DATA'!GF$11:GF$14576,'WEEKLY DATA'!$A$11:$A$14576,'MONTHLY DATA'!$A131,'WEEKLY DATA'!$B$11:$B$14576,'MONTHLY DATA'!$B131)</f>
        <v>409</v>
      </c>
      <c r="GG131" s="78">
        <f>AVERAGEIFS('WEEKLY DATA'!GG$11:GG$14576,'WEEKLY DATA'!$A$11:$A$14576,'MONTHLY DATA'!$A131,'WEEKLY DATA'!$B$11:$B$14576,'MONTHLY DATA'!$B131)</f>
        <v>419</v>
      </c>
      <c r="GH131" s="78">
        <f>AVERAGEIFS('WEEKLY DATA'!GH$11:GH$14576,'WEEKLY DATA'!$A$11:$A$14576,'MONTHLY DATA'!$A131,'WEEKLY DATA'!$B$11:$B$14576,'MONTHLY DATA'!$B131)</f>
        <v>414</v>
      </c>
      <c r="GI131" s="154">
        <f t="shared" si="103"/>
        <v>7.5324675324675239E-2</v>
      </c>
      <c r="GJ131" s="78">
        <f>AVERAGEIFS('WEEKLY DATA'!GJ$11:GJ$14576,'WEEKLY DATA'!$A$11:$A$14576,'MONTHLY DATA'!$A131,'WEEKLY DATA'!$B$11:$B$14576,'MONTHLY DATA'!$B131)</f>
        <v>494.5</v>
      </c>
      <c r="GK131" s="78">
        <f>AVERAGEIFS('WEEKLY DATA'!GK$11:GK$14576,'WEEKLY DATA'!$A$11:$A$14576,'MONTHLY DATA'!$A131,'WEEKLY DATA'!$B$11:$B$14576,'MONTHLY DATA'!$B131)</f>
        <v>504.5</v>
      </c>
      <c r="GL131" s="78">
        <f>AVERAGEIFS('WEEKLY DATA'!GL$11:GL$14576,'WEEKLY DATA'!$A$11:$A$14576,'MONTHLY DATA'!$A131,'WEEKLY DATA'!$B$11:$B$14576,'MONTHLY DATA'!$B131)</f>
        <v>499.5</v>
      </c>
      <c r="GM131" s="154">
        <f t="shared" si="104"/>
        <v>2.7249357326478041E-2</v>
      </c>
      <c r="GN131" s="78">
        <f>AVERAGEIFS('WEEKLY DATA'!GN$11:GN$14576,'WEEKLY DATA'!$A$11:$A$14576,'MONTHLY DATA'!$A131,'WEEKLY DATA'!$B$11:$B$14576,'MONTHLY DATA'!$B131)</f>
        <v>455</v>
      </c>
      <c r="GO131" s="78">
        <f>AVERAGEIFS('WEEKLY DATA'!GO$11:GO$14576,'WEEKLY DATA'!$A$11:$A$14576,'MONTHLY DATA'!$A131,'WEEKLY DATA'!$B$11:$B$14576,'MONTHLY DATA'!$B131)</f>
        <v>465</v>
      </c>
      <c r="GP131" s="78">
        <f>AVERAGEIFS('WEEKLY DATA'!GP$11:GP$14576,'WEEKLY DATA'!$A$11:$A$14576,'MONTHLY DATA'!$A131,'WEEKLY DATA'!$B$11:$B$14576,'MONTHLY DATA'!$B131)</f>
        <v>460</v>
      </c>
      <c r="GQ131" s="154">
        <f t="shared" si="105"/>
        <v>0</v>
      </c>
      <c r="GR131" s="78"/>
    </row>
    <row r="132" spans="1:200" ht="15.75" x14ac:dyDescent="0.25">
      <c r="A132">
        <f t="shared" si="55"/>
        <v>2</v>
      </c>
      <c r="B132">
        <f t="shared" si="56"/>
        <v>2020</v>
      </c>
      <c r="C132" s="86">
        <v>43862</v>
      </c>
      <c r="D132" s="78">
        <f>AVERAGEIFS('WEEKLY DATA'!D$11:D$14576,'WEEKLY DATA'!$A$11:$A$14576,'MONTHLY DATA'!$A132,'WEEKLY DATA'!$B$11:$B$14576,'MONTHLY DATA'!$B132)</f>
        <v>450</v>
      </c>
      <c r="E132" s="78">
        <f>AVERAGEIFS('WEEKLY DATA'!E$11:E$14576,'WEEKLY DATA'!$A$11:$A$14576,'MONTHLY DATA'!$A132,'WEEKLY DATA'!$B$11:$B$14576,'MONTHLY DATA'!$B132)</f>
        <v>460</v>
      </c>
      <c r="F132" s="78">
        <f>AVERAGEIFS('WEEKLY DATA'!F$11:F$14576,'WEEKLY DATA'!$A$11:$A$14576,'MONTHLY DATA'!$A132,'WEEKLY DATA'!$B$11:$B$14576,'MONTHLY DATA'!$B132)</f>
        <v>455</v>
      </c>
      <c r="G132" s="154">
        <f t="shared" si="57"/>
        <v>-1.0331702011962984E-2</v>
      </c>
      <c r="H132" s="169">
        <f>AVERAGEIFS('WEEKLY DATA'!H$11:H$14576,'WEEKLY DATA'!$A$11:$A$14576,'MONTHLY DATA'!$A132,'WEEKLY DATA'!$B$11:$B$14576,'MONTHLY DATA'!$B132)</f>
        <v>543.75</v>
      </c>
      <c r="I132" s="78">
        <f>AVERAGEIFS('WEEKLY DATA'!I$11:I$14576,'WEEKLY DATA'!$A$11:$A$14576,'MONTHLY DATA'!$A132,'WEEKLY DATA'!$B$11:$B$14576,'MONTHLY DATA'!$B132)</f>
        <v>553.75</v>
      </c>
      <c r="J132" s="78">
        <f>AVERAGEIFS('WEEKLY DATA'!J$11:J$14576,'WEEKLY DATA'!$A$11:$A$14576,'MONTHLY DATA'!$A132,'WEEKLY DATA'!$B$11:$B$14576,'MONTHLY DATA'!$B132)</f>
        <v>548.75</v>
      </c>
      <c r="K132" s="154">
        <f t="shared" si="58"/>
        <v>-2.8761061946902644E-2</v>
      </c>
      <c r="L132" s="169">
        <f>AVERAGEIFS('WEEKLY DATA'!L$11:L$14576,'WEEKLY DATA'!$A$11:$A$14576,'MONTHLY DATA'!$A132,'WEEKLY DATA'!$B$11:$B$14576,'MONTHLY DATA'!$B132)</f>
        <v>567.5</v>
      </c>
      <c r="M132" s="78">
        <f>AVERAGEIFS('WEEKLY DATA'!M$11:M$14576,'WEEKLY DATA'!$A$11:$A$14576,'MONTHLY DATA'!$A132,'WEEKLY DATA'!$B$11:$B$14576,'MONTHLY DATA'!$B132)</f>
        <v>577.5</v>
      </c>
      <c r="N132" s="78">
        <f>AVERAGEIFS('WEEKLY DATA'!N$11:N$14576,'WEEKLY DATA'!$A$11:$A$14576,'MONTHLY DATA'!$A132,'WEEKLY DATA'!$B$11:$B$14576,'MONTHLY DATA'!$B132)</f>
        <v>572.5</v>
      </c>
      <c r="O132" s="154">
        <f t="shared" si="59"/>
        <v>1.327433628318575E-2</v>
      </c>
      <c r="P132" s="169">
        <f>AVERAGEIFS('WEEKLY DATA'!P$11:P$14576,'WEEKLY DATA'!$A$11:$A$14576,'MONTHLY DATA'!$A132,'WEEKLY DATA'!$B$11:$B$14576,'MONTHLY DATA'!$B132)</f>
        <v>457.5</v>
      </c>
      <c r="Q132" s="78">
        <f>AVERAGEIFS('WEEKLY DATA'!Q$11:Q$14576,'WEEKLY DATA'!$A$11:$A$14576,'MONTHLY DATA'!$A132,'WEEKLY DATA'!$B$11:$B$14576,'MONTHLY DATA'!$B132)</f>
        <v>467.5</v>
      </c>
      <c r="R132" s="78">
        <f>AVERAGEIFS('WEEKLY DATA'!R$11:R$14576,'WEEKLY DATA'!$A$11:$A$14576,'MONTHLY DATA'!$A132,'WEEKLY DATA'!$B$11:$B$14576,'MONTHLY DATA'!$B132)</f>
        <v>462.5</v>
      </c>
      <c r="S132" s="154">
        <f t="shared" si="60"/>
        <v>-2.2198731501057112E-2</v>
      </c>
      <c r="T132" s="169">
        <f>AVERAGEIFS('WEEKLY DATA'!T$11:T$14576,'WEEKLY DATA'!$A$11:$A$14576,'MONTHLY DATA'!$A132,'WEEKLY DATA'!$B$11:$B$14576,'MONTHLY DATA'!$B132)</f>
        <v>443.75</v>
      </c>
      <c r="U132" s="78">
        <f>AVERAGEIFS('WEEKLY DATA'!U$11:U$14576,'WEEKLY DATA'!$A$11:$A$14576,'MONTHLY DATA'!$A132,'WEEKLY DATA'!$B$11:$B$14576,'MONTHLY DATA'!$B132)</f>
        <v>453.75</v>
      </c>
      <c r="V132" s="78">
        <f>AVERAGEIFS('WEEKLY DATA'!V$11:V$14576,'WEEKLY DATA'!$A$11:$A$14576,'MONTHLY DATA'!$A132,'WEEKLY DATA'!$B$11:$B$14576,'MONTHLY DATA'!$B132)</f>
        <v>448.75</v>
      </c>
      <c r="W132" s="154">
        <f t="shared" si="61"/>
        <v>-2.2234574763757564E-3</v>
      </c>
      <c r="X132" s="169">
        <f>AVERAGEIFS('WEEKLY DATA'!X$11:X$14576,'WEEKLY DATA'!$A$11:$A$14576,'MONTHLY DATA'!$A132,'WEEKLY DATA'!$B$11:$B$14576,'MONTHLY DATA'!$B132)</f>
        <v>385</v>
      </c>
      <c r="Y132" s="78">
        <f>AVERAGEIFS('WEEKLY DATA'!Y$11:Y$14576,'WEEKLY DATA'!$A$11:$A$14576,'MONTHLY DATA'!$A132,'WEEKLY DATA'!$B$11:$B$14576,'MONTHLY DATA'!$B132)</f>
        <v>395</v>
      </c>
      <c r="Z132" s="78">
        <f>AVERAGEIFS('WEEKLY DATA'!Z$11:Z$14576,'WEEKLY DATA'!$A$11:$A$14576,'MONTHLY DATA'!$A132,'WEEKLY DATA'!$B$11:$B$14576,'MONTHLY DATA'!$B132)</f>
        <v>390</v>
      </c>
      <c r="AA132" s="154">
        <f t="shared" si="62"/>
        <v>-4.8780487804878092E-2</v>
      </c>
      <c r="AB132" s="169">
        <f>AVERAGEIFS('WEEKLY DATA'!AB$11:AB$14576,'WEEKLY DATA'!$A$11:$A$14576,'MONTHLY DATA'!$A132,'WEEKLY DATA'!$B$11:$B$14576,'MONTHLY DATA'!$B132)</f>
        <v>562.5</v>
      </c>
      <c r="AC132" s="78">
        <f>AVERAGEIFS('WEEKLY DATA'!AC$11:AC$14576,'WEEKLY DATA'!$A$11:$A$14576,'MONTHLY DATA'!$A132,'WEEKLY DATA'!$B$11:$B$14576,'MONTHLY DATA'!$B132)</f>
        <v>572.5</v>
      </c>
      <c r="AD132" s="78">
        <f>AVERAGEIFS('WEEKLY DATA'!AD$11:AD$14576,'WEEKLY DATA'!$A$11:$A$14576,'MONTHLY DATA'!$A132,'WEEKLY DATA'!$B$11:$B$14576,'MONTHLY DATA'!$B132)</f>
        <v>567.5</v>
      </c>
      <c r="AE132" s="154">
        <f t="shared" si="63"/>
        <v>1.3392857142857206E-2</v>
      </c>
      <c r="AF132" s="169">
        <f>AVERAGEIFS('WEEKLY DATA'!AF$11:AF$14576,'WEEKLY DATA'!$A$11:$A$14576,'MONTHLY DATA'!$A132,'WEEKLY DATA'!$B$11:$B$14576,'MONTHLY DATA'!$B132)</f>
        <v>442.5</v>
      </c>
      <c r="AG132" s="78">
        <f>AVERAGEIFS('WEEKLY DATA'!AG$11:AG$14576,'WEEKLY DATA'!$A$11:$A$14576,'MONTHLY DATA'!$A132,'WEEKLY DATA'!$B$11:$B$14576,'MONTHLY DATA'!$B132)</f>
        <v>452.5</v>
      </c>
      <c r="AH132" s="78">
        <f>AVERAGEIFS('WEEKLY DATA'!AH$11:AH$14576,'WEEKLY DATA'!$A$11:$A$14576,'MONTHLY DATA'!$A132,'WEEKLY DATA'!$B$11:$B$14576,'MONTHLY DATA'!$B132)</f>
        <v>447.5</v>
      </c>
      <c r="AI132" s="154">
        <f t="shared" si="64"/>
        <v>-2.2925764192139764E-2</v>
      </c>
      <c r="AJ132" s="169">
        <f>AVERAGEIFS('WEEKLY DATA'!AJ$11:AJ$14576,'WEEKLY DATA'!$A$11:$A$14576,'MONTHLY DATA'!$A132,'WEEKLY DATA'!$B$11:$B$14576,'MONTHLY DATA'!$B132)</f>
        <v>440</v>
      </c>
      <c r="AK132" s="78">
        <f>AVERAGEIFS('WEEKLY DATA'!AK$11:AK$14576,'WEEKLY DATA'!$A$11:$A$14576,'MONTHLY DATA'!$A132,'WEEKLY DATA'!$B$11:$B$14576,'MONTHLY DATA'!$B132)</f>
        <v>450</v>
      </c>
      <c r="AL132" s="78">
        <f>AVERAGEIFS('WEEKLY DATA'!AL$11:AL$14576,'WEEKLY DATA'!$A$11:$A$14576,'MONTHLY DATA'!$A132,'WEEKLY DATA'!$B$11:$B$14576,'MONTHLY DATA'!$B132)</f>
        <v>445</v>
      </c>
      <c r="AM132" s="154">
        <f t="shared" si="65"/>
        <v>-2.3587493143170546E-2</v>
      </c>
      <c r="AN132" s="169">
        <f>AVERAGEIFS('WEEKLY DATA'!AN$11:AN$14576,'WEEKLY DATA'!$A$11:$A$14576,'MONTHLY DATA'!$A132,'WEEKLY DATA'!$B$11:$B$14576,'MONTHLY DATA'!$B132)</f>
        <v>417.5</v>
      </c>
      <c r="AO132" s="78">
        <f>AVERAGEIFS('WEEKLY DATA'!AO$11:AO$14576,'WEEKLY DATA'!$A$11:$A$14576,'MONTHLY DATA'!$A132,'WEEKLY DATA'!$B$11:$B$14576,'MONTHLY DATA'!$B132)</f>
        <v>417.5</v>
      </c>
      <c r="AP132" s="78">
        <f>AVERAGEIFS('WEEKLY DATA'!AP$11:AP$14576,'WEEKLY DATA'!$A$11:$A$14576,'MONTHLY DATA'!$A132,'WEEKLY DATA'!$B$11:$B$14576,'MONTHLY DATA'!$B132)</f>
        <v>417.5</v>
      </c>
      <c r="AQ132" s="154">
        <f t="shared" si="66"/>
        <v>-4.0229885057471271E-2</v>
      </c>
      <c r="AR132" s="169">
        <f>AVERAGEIFS('WEEKLY DATA'!AR$11:AR$14576,'WEEKLY DATA'!$A$11:$A$14576,'MONTHLY DATA'!$A132,'WEEKLY DATA'!$B$11:$B$14576,'MONTHLY DATA'!$B132)</f>
        <v>572.5</v>
      </c>
      <c r="AS132" s="78">
        <f>AVERAGEIFS('WEEKLY DATA'!AS$11:AS$14576,'WEEKLY DATA'!$A$11:$A$14576,'MONTHLY DATA'!$A132,'WEEKLY DATA'!$B$11:$B$14576,'MONTHLY DATA'!$B132)</f>
        <v>582.5</v>
      </c>
      <c r="AT132" s="78">
        <f>AVERAGEIFS('WEEKLY DATA'!AT$11:AT$14576,'WEEKLY DATA'!$A$11:$A$14576,'MONTHLY DATA'!$A132,'WEEKLY DATA'!$B$11:$B$14576,'MONTHLY DATA'!$B132)</f>
        <v>577.5</v>
      </c>
      <c r="AU132" s="154">
        <f t="shared" si="67"/>
        <v>1.3157894736842035E-2</v>
      </c>
      <c r="AV132" s="169">
        <f>AVERAGEIFS('WEEKLY DATA'!AV$11:AV$14576,'WEEKLY DATA'!$A$11:$A$14576,'MONTHLY DATA'!$A132,'WEEKLY DATA'!$B$11:$B$14576,'MONTHLY DATA'!$B132)</f>
        <v>443.75</v>
      </c>
      <c r="AW132" s="78">
        <f>AVERAGEIFS('WEEKLY DATA'!AW$11:AW$14576,'WEEKLY DATA'!$A$11:$A$14576,'MONTHLY DATA'!$A132,'WEEKLY DATA'!$B$11:$B$14576,'MONTHLY DATA'!$B132)</f>
        <v>453.75</v>
      </c>
      <c r="AX132" s="78">
        <f>AVERAGEIFS('WEEKLY DATA'!AX$11:AX$14576,'WEEKLY DATA'!$A$11:$A$14576,'MONTHLY DATA'!$A132,'WEEKLY DATA'!$B$11:$B$14576,'MONTHLY DATA'!$B132)</f>
        <v>448.75</v>
      </c>
      <c r="AY132" s="154">
        <f t="shared" si="68"/>
        <v>-2.8679653679653638E-2</v>
      </c>
      <c r="AZ132" s="169">
        <f>AVERAGEIFS('WEEKLY DATA'!AZ$11:AZ$14576,'WEEKLY DATA'!$A$11:$A$14576,'MONTHLY DATA'!$A132,'WEEKLY DATA'!$B$11:$B$14576,'MONTHLY DATA'!$B132)</f>
        <v>380</v>
      </c>
      <c r="BA132" s="78">
        <f>AVERAGEIFS('WEEKLY DATA'!BA$11:BA$14576,'WEEKLY DATA'!$A$11:$A$14576,'MONTHLY DATA'!$A132,'WEEKLY DATA'!$B$11:$B$14576,'MONTHLY DATA'!$B132)</f>
        <v>390</v>
      </c>
      <c r="BB132" s="78">
        <f>AVERAGEIFS('WEEKLY DATA'!BB$11:BB$14576,'WEEKLY DATA'!$A$11:$A$14576,'MONTHLY DATA'!$A132,'WEEKLY DATA'!$B$11:$B$14576,'MONTHLY DATA'!$B132)</f>
        <v>385</v>
      </c>
      <c r="BC132" s="154">
        <f t="shared" si="69"/>
        <v>-2.6548672566371723E-2</v>
      </c>
      <c r="BD132" s="169">
        <f>AVERAGEIFS('WEEKLY DATA'!BD$11:BD$14576,'WEEKLY DATA'!$A$11:$A$14576,'MONTHLY DATA'!$A132,'WEEKLY DATA'!$B$11:$B$14576,'MONTHLY DATA'!$B132)</f>
        <v>327.5</v>
      </c>
      <c r="BE132" s="78">
        <f>AVERAGEIFS('WEEKLY DATA'!BE$11:BE$14576,'WEEKLY DATA'!$A$11:$A$14576,'MONTHLY DATA'!$A132,'WEEKLY DATA'!$B$11:$B$14576,'MONTHLY DATA'!$B132)</f>
        <v>337.5</v>
      </c>
      <c r="BF132" s="78">
        <f>AVERAGEIFS('WEEKLY DATA'!BF$11:BF$14576,'WEEKLY DATA'!$A$11:$A$14576,'MONTHLY DATA'!$A132,'WEEKLY DATA'!$B$11:$B$14576,'MONTHLY DATA'!$B132)</f>
        <v>332.5</v>
      </c>
      <c r="BG132" s="154">
        <f t="shared" si="70"/>
        <v>-5.2031361368496065E-2</v>
      </c>
      <c r="BH132" s="169">
        <f>AVERAGEIFS('WEEKLY DATA'!BH$11:BH$14576,'WEEKLY DATA'!$A$11:$A$14576,'MONTHLY DATA'!$A132,'WEEKLY DATA'!$B$11:$B$14576,'MONTHLY DATA'!$B132)</f>
        <v>462.5</v>
      </c>
      <c r="BI132" s="78">
        <f>AVERAGEIFS('WEEKLY DATA'!BI$11:BI$14576,'WEEKLY DATA'!$A$11:$A$14576,'MONTHLY DATA'!$A132,'WEEKLY DATA'!$B$11:$B$14576,'MONTHLY DATA'!$B132)</f>
        <v>472.5</v>
      </c>
      <c r="BJ132" s="78">
        <f>AVERAGEIFS('WEEKLY DATA'!BJ$11:BJ$14576,'WEEKLY DATA'!$A$11:$A$14576,'MONTHLY DATA'!$A132,'WEEKLY DATA'!$B$11:$B$14576,'MONTHLY DATA'!$B132)</f>
        <v>467.5</v>
      </c>
      <c r="BK132" s="154">
        <f t="shared" si="71"/>
        <v>1.6304347826086918E-2</v>
      </c>
      <c r="BL132" s="169">
        <f>AVERAGEIFS('WEEKLY DATA'!BL$11:BL$14576,'WEEKLY DATA'!$A$11:$A$14576,'MONTHLY DATA'!$A132,'WEEKLY DATA'!$B$11:$B$14576,'MONTHLY DATA'!$B132)</f>
        <v>433.75</v>
      </c>
      <c r="BM132" s="78">
        <f>AVERAGEIFS('WEEKLY DATA'!BM$11:BM$14576,'WEEKLY DATA'!$A$11:$A$14576,'MONTHLY DATA'!$A132,'WEEKLY DATA'!$B$11:$B$14576,'MONTHLY DATA'!$B132)</f>
        <v>443.75</v>
      </c>
      <c r="BN132" s="78">
        <f>AVERAGEIFS('WEEKLY DATA'!BN$11:BN$14576,'WEEKLY DATA'!$A$11:$A$14576,'MONTHLY DATA'!$A132,'WEEKLY DATA'!$B$11:$B$14576,'MONTHLY DATA'!$B132)</f>
        <v>438.75</v>
      </c>
      <c r="BO132" s="154">
        <f t="shared" si="72"/>
        <v>-2.0647321428571397E-2</v>
      </c>
      <c r="BP132" s="78">
        <f>AVERAGEIFS('WEEKLY DATA'!BP$11:BP$14576,'WEEKLY DATA'!$A$11:$A$14576,'MONTHLY DATA'!$A132,'WEEKLY DATA'!$B$11:$B$14576,'MONTHLY DATA'!$B132)</f>
        <v>416.25</v>
      </c>
      <c r="BQ132" s="78">
        <f>AVERAGEIFS('WEEKLY DATA'!BQ$11:BQ$14576,'WEEKLY DATA'!$A$11:$A$14576,'MONTHLY DATA'!$A132,'WEEKLY DATA'!$B$11:$B$14576,'MONTHLY DATA'!$B132)</f>
        <v>426.25</v>
      </c>
      <c r="BR132" s="78">
        <f>AVERAGEIFS('WEEKLY DATA'!BR$11:BR$14576,'WEEKLY DATA'!$A$11:$A$14576,'MONTHLY DATA'!$A132,'WEEKLY DATA'!$B$11:$B$14576,'MONTHLY DATA'!$B132)</f>
        <v>421.25</v>
      </c>
      <c r="BS132" s="154">
        <f t="shared" si="73"/>
        <v>-2.48842592592593E-2</v>
      </c>
      <c r="BT132" s="78">
        <f>AVERAGEIFS('WEEKLY DATA'!BT$11:BT$14576,'WEEKLY DATA'!$A$11:$A$14576,'MONTHLY DATA'!$A132,'WEEKLY DATA'!$B$11:$B$14576,'MONTHLY DATA'!$B132)</f>
        <v>385</v>
      </c>
      <c r="BU132" s="78">
        <f>AVERAGEIFS('WEEKLY DATA'!BU$11:BU$14576,'WEEKLY DATA'!$A$11:$A$14576,'MONTHLY DATA'!$A132,'WEEKLY DATA'!$B$11:$B$14576,'MONTHLY DATA'!$B132)</f>
        <v>395</v>
      </c>
      <c r="BV132" s="78">
        <f>AVERAGEIFS('WEEKLY DATA'!BV$11:BV$14576,'WEEKLY DATA'!$A$11:$A$14576,'MONTHLY DATA'!$A132,'WEEKLY DATA'!$B$11:$B$14576,'MONTHLY DATA'!$B132)</f>
        <v>390</v>
      </c>
      <c r="BW132" s="154">
        <f t="shared" si="74"/>
        <v>-2.0715630885122405E-2</v>
      </c>
      <c r="BX132" s="78">
        <f>AVERAGEIFS('WEEKLY DATA'!BX$11:BX$14576,'WEEKLY DATA'!$A$11:$A$14576,'MONTHLY DATA'!$A132,'WEEKLY DATA'!$B$11:$B$14576,'MONTHLY DATA'!$B132)</f>
        <v>492.5</v>
      </c>
      <c r="BY132" s="78">
        <f>AVERAGEIFS('WEEKLY DATA'!BY$11:BY$14576,'WEEKLY DATA'!$A$11:$A$14576,'MONTHLY DATA'!$A132,'WEEKLY DATA'!$B$11:$B$14576,'MONTHLY DATA'!$B132)</f>
        <v>502.5</v>
      </c>
      <c r="BZ132" s="78">
        <f>AVERAGEIFS('WEEKLY DATA'!BZ$11:BZ$14576,'WEEKLY DATA'!$A$11:$A$14576,'MONTHLY DATA'!$A132,'WEEKLY DATA'!$B$11:$B$14576,'MONTHLY DATA'!$B132)</f>
        <v>497.5</v>
      </c>
      <c r="CA132" s="154">
        <f t="shared" si="75"/>
        <v>1.5306122448979664E-2</v>
      </c>
      <c r="CB132" s="78">
        <f>AVERAGEIFS('WEEKLY DATA'!CB$11:CB$14576,'WEEKLY DATA'!$A$11:$A$14576,'MONTHLY DATA'!$A132,'WEEKLY DATA'!$B$11:$B$14576,'MONTHLY DATA'!$B132)</f>
        <v>440</v>
      </c>
      <c r="CC132" s="78">
        <f>AVERAGEIFS('WEEKLY DATA'!CC$11:CC$14576,'WEEKLY DATA'!$A$11:$A$14576,'MONTHLY DATA'!$A132,'WEEKLY DATA'!$B$11:$B$14576,'MONTHLY DATA'!$B132)</f>
        <v>450</v>
      </c>
      <c r="CD132" s="78">
        <f>AVERAGEIFS('WEEKLY DATA'!CD$11:CD$14576,'WEEKLY DATA'!$A$11:$A$14576,'MONTHLY DATA'!$A132,'WEEKLY DATA'!$B$11:$B$14576,'MONTHLY DATA'!$B132)</f>
        <v>445</v>
      </c>
      <c r="CE132" s="154">
        <f t="shared" si="76"/>
        <v>0</v>
      </c>
      <c r="CF132" s="78">
        <f>AVERAGEIFS('WEEKLY DATA'!CF$11:CF$14576,'WEEKLY DATA'!$A$11:$A$14576,'MONTHLY DATA'!$A132,'WEEKLY DATA'!$B$11:$B$14576,'MONTHLY DATA'!$B132)</f>
        <v>346.25</v>
      </c>
      <c r="CG132" s="78">
        <f>AVERAGEIFS('WEEKLY DATA'!CG$11:CG$14576,'WEEKLY DATA'!$A$11:$A$14576,'MONTHLY DATA'!$A132,'WEEKLY DATA'!$B$11:$B$14576,'MONTHLY DATA'!$B132)</f>
        <v>356.25</v>
      </c>
      <c r="CH132" s="78">
        <f>AVERAGEIFS('WEEKLY DATA'!CH$11:CH$14576,'WEEKLY DATA'!$A$11:$A$14576,'MONTHLY DATA'!$A132,'WEEKLY DATA'!$B$11:$B$14576,'MONTHLY DATA'!$B132)</f>
        <v>351.25</v>
      </c>
      <c r="CI132" s="154">
        <f t="shared" si="77"/>
        <v>-2.9696132596685132E-2</v>
      </c>
      <c r="CJ132" s="78">
        <f>AVERAGEIFS('WEEKLY DATA'!CJ$11:CJ$14576,'WEEKLY DATA'!$A$11:$A$14576,'MONTHLY DATA'!$A132,'WEEKLY DATA'!$B$11:$B$14576,'MONTHLY DATA'!$B132)</f>
        <v>315</v>
      </c>
      <c r="CK132" s="78">
        <f>AVERAGEIFS('WEEKLY DATA'!CK$11:CK$14576,'WEEKLY DATA'!$A$11:$A$14576,'MONTHLY DATA'!$A132,'WEEKLY DATA'!$B$11:$B$14576,'MONTHLY DATA'!$B132)</f>
        <v>325</v>
      </c>
      <c r="CL132" s="78">
        <f>AVERAGEIFS('WEEKLY DATA'!CL$11:CL$14576,'WEEKLY DATA'!$A$11:$A$14576,'MONTHLY DATA'!$A132,'WEEKLY DATA'!$B$11:$B$14576,'MONTHLY DATA'!$B132)</f>
        <v>320</v>
      </c>
      <c r="CM132" s="154">
        <f t="shared" si="78"/>
        <v>-2.5133282559025139E-2</v>
      </c>
      <c r="CN132" s="78">
        <f>AVERAGEIFS('WEEKLY DATA'!CN$11:CN$14576,'WEEKLY DATA'!$A$11:$A$14576,'MONTHLY DATA'!$A132,'WEEKLY DATA'!$B$11:$B$14576,'MONTHLY DATA'!$B132)</f>
        <v>492.5</v>
      </c>
      <c r="CO132" s="78">
        <f>AVERAGEIFS('WEEKLY DATA'!CO$11:CO$14576,'WEEKLY DATA'!$A$11:$A$14576,'MONTHLY DATA'!$A132,'WEEKLY DATA'!$B$11:$B$14576,'MONTHLY DATA'!$B132)</f>
        <v>502.5</v>
      </c>
      <c r="CP132" s="78">
        <f>AVERAGEIFS('WEEKLY DATA'!CP$11:CP$14576,'WEEKLY DATA'!$A$11:$A$14576,'MONTHLY DATA'!$A132,'WEEKLY DATA'!$B$11:$B$14576,'MONTHLY DATA'!$B132)</f>
        <v>497.5</v>
      </c>
      <c r="CQ132" s="154">
        <f t="shared" si="79"/>
        <v>1.5306122448979664E-2</v>
      </c>
      <c r="CR132" s="78">
        <f>AVERAGEIFS('WEEKLY DATA'!CR$11:CR$14576,'WEEKLY DATA'!$A$11:$A$14576,'MONTHLY DATA'!$A132,'WEEKLY DATA'!$B$11:$B$14576,'MONTHLY DATA'!$B132)</f>
        <v>400</v>
      </c>
      <c r="CS132" s="78">
        <f>AVERAGEIFS('WEEKLY DATA'!CS$11:CS$14576,'WEEKLY DATA'!$A$11:$A$14576,'MONTHLY DATA'!$A132,'WEEKLY DATA'!$B$11:$B$14576,'MONTHLY DATA'!$B132)</f>
        <v>410</v>
      </c>
      <c r="CT132" s="78">
        <f>AVERAGEIFS('WEEKLY DATA'!CT$11:CT$14576,'WEEKLY DATA'!$A$11:$A$14576,'MONTHLY DATA'!$A132,'WEEKLY DATA'!$B$11:$B$14576,'MONTHLY DATA'!$B132)</f>
        <v>405</v>
      </c>
      <c r="CU132" s="154">
        <f t="shared" si="80"/>
        <v>0</v>
      </c>
      <c r="CV132" s="169">
        <f>AVERAGEIFS('WEEKLY DATA'!CV$11:CV$14576,'WEEKLY DATA'!$A$11:$A$14576,'MONTHLY DATA'!$A132,'WEEKLY DATA'!$B$11:$B$14576,'MONTHLY DATA'!$B132)</f>
        <v>341.25</v>
      </c>
      <c r="CW132" s="78">
        <f>AVERAGEIFS('WEEKLY DATA'!CW$11:CW$14576,'WEEKLY DATA'!$A$11:$A$14576,'MONTHLY DATA'!$A132,'WEEKLY DATA'!$B$11:$B$14576,'MONTHLY DATA'!$B132)</f>
        <v>351.25</v>
      </c>
      <c r="CX132" s="78">
        <f>AVERAGEIFS('WEEKLY DATA'!CX$11:CX$14576,'WEEKLY DATA'!$A$11:$A$14576,'MONTHLY DATA'!$A132,'WEEKLY DATA'!$B$11:$B$14576,'MONTHLY DATA'!$B132)</f>
        <v>346.25</v>
      </c>
      <c r="CY132" s="154">
        <f t="shared" si="81"/>
        <v>-5.2667578659370773E-2</v>
      </c>
      <c r="CZ132" s="169">
        <f>AVERAGEIFS('WEEKLY DATA'!CZ$11:CZ$14576,'WEEKLY DATA'!$A$11:$A$14576,'MONTHLY DATA'!$A132,'WEEKLY DATA'!$B$11:$B$14576,'MONTHLY DATA'!$B132)</f>
        <v>320</v>
      </c>
      <c r="DA132" s="78">
        <f>AVERAGEIFS('WEEKLY DATA'!DA$11:DA$14576,'WEEKLY DATA'!$A$11:$A$14576,'MONTHLY DATA'!$A132,'WEEKLY DATA'!$B$11:$B$14576,'MONTHLY DATA'!$B132)</f>
        <v>330</v>
      </c>
      <c r="DB132" s="78">
        <f>AVERAGEIFS('WEEKLY DATA'!DB$11:DB$14576,'WEEKLY DATA'!$A$11:$A$14576,'MONTHLY DATA'!$A132,'WEEKLY DATA'!$B$11:$B$14576,'MONTHLY DATA'!$B132)</f>
        <v>325</v>
      </c>
      <c r="DC132" s="154">
        <f t="shared" si="82"/>
        <v>-5.5232558139534871E-2</v>
      </c>
      <c r="DD132" s="78">
        <f>AVERAGEIFS('WEEKLY DATA'!DD$11:DD$14576,'WEEKLY DATA'!$A$11:$A$14576,'MONTHLY DATA'!$A132,'WEEKLY DATA'!$B$11:$B$14576,'MONTHLY DATA'!$B132)</f>
        <v>492.5</v>
      </c>
      <c r="DE132" s="78">
        <f>AVERAGEIFS('WEEKLY DATA'!DE$11:DE$14576,'WEEKLY DATA'!$A$11:$A$14576,'MONTHLY DATA'!$A132,'WEEKLY DATA'!$B$11:$B$14576,'MONTHLY DATA'!$B132)</f>
        <v>502.5</v>
      </c>
      <c r="DF132" s="78">
        <f>AVERAGEIFS('WEEKLY DATA'!DF$11:DF$14576,'WEEKLY DATA'!$A$11:$A$14576,'MONTHLY DATA'!$A132,'WEEKLY DATA'!$B$11:$B$14576,'MONTHLY DATA'!$B132)</f>
        <v>497.5</v>
      </c>
      <c r="DG132" s="154">
        <f t="shared" si="83"/>
        <v>1.5306122448979664E-2</v>
      </c>
      <c r="DH132" s="78">
        <f>AVERAGEIFS('WEEKLY DATA'!DH$11:DH$14576,'WEEKLY DATA'!$A$11:$A$14576,'MONTHLY DATA'!$A132,'WEEKLY DATA'!$B$11:$B$14576,'MONTHLY DATA'!$B132)</f>
        <v>420</v>
      </c>
      <c r="DI132" s="78">
        <f>AVERAGEIFS('WEEKLY DATA'!DI$11:DI$14576,'WEEKLY DATA'!$A$11:$A$14576,'MONTHLY DATA'!$A132,'WEEKLY DATA'!$B$11:$B$14576,'MONTHLY DATA'!$B132)</f>
        <v>430</v>
      </c>
      <c r="DJ132" s="78">
        <f>AVERAGEIFS('WEEKLY DATA'!DJ$11:DJ$14576,'WEEKLY DATA'!$A$11:$A$14576,'MONTHLY DATA'!$A132,'WEEKLY DATA'!$B$11:$B$14576,'MONTHLY DATA'!$B132)</f>
        <v>425</v>
      </c>
      <c r="DK132" s="154">
        <f t="shared" si="84"/>
        <v>0</v>
      </c>
      <c r="DL132" s="169">
        <f>AVERAGEIFS('WEEKLY DATA'!DL$11:DL$14576,'WEEKLY DATA'!$A$11:$A$14576,'MONTHLY DATA'!$A132,'WEEKLY DATA'!$B$11:$B$14576,'MONTHLY DATA'!$B132)</f>
        <v>331.25</v>
      </c>
      <c r="DM132" s="78">
        <f>AVERAGEIFS('WEEKLY DATA'!DM$11:DM$14576,'WEEKLY DATA'!$A$11:$A$14576,'MONTHLY DATA'!$A132,'WEEKLY DATA'!$B$11:$B$14576,'MONTHLY DATA'!$B132)</f>
        <v>341.25</v>
      </c>
      <c r="DN132" s="78">
        <f>AVERAGEIFS('WEEKLY DATA'!DN$11:DN$14576,'WEEKLY DATA'!$A$11:$A$14576,'MONTHLY DATA'!$A132,'WEEKLY DATA'!$B$11:$B$14576,'MONTHLY DATA'!$B132)</f>
        <v>336.25</v>
      </c>
      <c r="DO132" s="154">
        <f t="shared" si="85"/>
        <v>-1.6093635698610109E-2</v>
      </c>
      <c r="DP132" s="78">
        <f>AVERAGEIFS('WEEKLY DATA'!DP$11:DP$14576,'WEEKLY DATA'!$A$11:$A$14576,'MONTHLY DATA'!$A132,'WEEKLY DATA'!$B$11:$B$14576,'MONTHLY DATA'!$B132)</f>
        <v>303.75</v>
      </c>
      <c r="DQ132" s="78">
        <f>AVERAGEIFS('WEEKLY DATA'!DQ$11:DQ$14576,'WEEKLY DATA'!$A$11:$A$14576,'MONTHLY DATA'!$A132,'WEEKLY DATA'!$B$11:$B$14576,'MONTHLY DATA'!$B132)</f>
        <v>313.75</v>
      </c>
      <c r="DR132" s="78">
        <f>AVERAGEIFS('WEEKLY DATA'!DR$11:DR$14576,'WEEKLY DATA'!$A$11:$A$14576,'MONTHLY DATA'!$A132,'WEEKLY DATA'!$B$11:$B$14576,'MONTHLY DATA'!$B132)</f>
        <v>308.75</v>
      </c>
      <c r="DS132" s="154">
        <f t="shared" si="86"/>
        <v>-3.8161993769470381E-2</v>
      </c>
      <c r="DT132" s="78">
        <f>AVERAGEIFS('WEEKLY DATA'!DT$11:DT$14576,'WEEKLY DATA'!$A$11:$A$14576,'MONTHLY DATA'!$A132,'WEEKLY DATA'!$B$11:$B$14576,'MONTHLY DATA'!$B132)</f>
        <v>492.5</v>
      </c>
      <c r="DU132" s="78">
        <f>AVERAGEIFS('WEEKLY DATA'!DU$11:DU$14576,'WEEKLY DATA'!$A$11:$A$14576,'MONTHLY DATA'!$A132,'WEEKLY DATA'!$B$11:$B$14576,'MONTHLY DATA'!$B132)</f>
        <v>502.5</v>
      </c>
      <c r="DV132" s="78">
        <f>AVERAGEIFS('WEEKLY DATA'!DV$11:DV$14576,'WEEKLY DATA'!$A$11:$A$14576,'MONTHLY DATA'!$A132,'WEEKLY DATA'!$B$11:$B$14576,'MONTHLY DATA'!$B132)</f>
        <v>497.5</v>
      </c>
      <c r="DW132" s="154">
        <f t="shared" si="87"/>
        <v>1.5306122448979664E-2</v>
      </c>
      <c r="DX132" s="78">
        <f>AVERAGEIFS('WEEKLY DATA'!DX$11:DX$14576,'WEEKLY DATA'!$A$11:$A$14576,'MONTHLY DATA'!$A132,'WEEKLY DATA'!$B$11:$B$14576,'MONTHLY DATA'!$B132)</f>
        <v>415</v>
      </c>
      <c r="DY132" s="78">
        <f>AVERAGEIFS('WEEKLY DATA'!DY$11:DY$14576,'WEEKLY DATA'!$A$11:$A$14576,'MONTHLY DATA'!$A132,'WEEKLY DATA'!$B$11:$B$14576,'MONTHLY DATA'!$B132)</f>
        <v>425</v>
      </c>
      <c r="DZ132" s="78">
        <f>AVERAGEIFS('WEEKLY DATA'!DZ$11:DZ$14576,'WEEKLY DATA'!$A$11:$A$14576,'MONTHLY DATA'!$A132,'WEEKLY DATA'!$B$11:$B$14576,'MONTHLY DATA'!$B132)</f>
        <v>420</v>
      </c>
      <c r="EA132" s="154">
        <f t="shared" si="88"/>
        <v>0</v>
      </c>
      <c r="EB132" s="78">
        <f>AVERAGEIFS('WEEKLY DATA'!EB$11:EB$14576,'WEEKLY DATA'!$A$11:$A$14576,'MONTHLY DATA'!$A132,'WEEKLY DATA'!$B$11:$B$14576,'MONTHLY DATA'!$B132)</f>
        <v>318.75</v>
      </c>
      <c r="EC132" s="78">
        <f>AVERAGEIFS('WEEKLY DATA'!EC$11:EC$14576,'WEEKLY DATA'!$A$11:$A$14576,'MONTHLY DATA'!$A132,'WEEKLY DATA'!$B$11:$B$14576,'MONTHLY DATA'!$B132)</f>
        <v>328.75</v>
      </c>
      <c r="ED132" s="78">
        <f>AVERAGEIFS('WEEKLY DATA'!ED$11:ED$14576,'WEEKLY DATA'!$A$11:$A$14576,'MONTHLY DATA'!$A132,'WEEKLY DATA'!$B$11:$B$14576,'MONTHLY DATA'!$B132)</f>
        <v>323.75</v>
      </c>
      <c r="EE132" s="154">
        <f t="shared" si="89"/>
        <v>-2.4114544084400946E-2</v>
      </c>
      <c r="EF132" s="169">
        <f>AVERAGEIFS('WEEKLY DATA'!EF$11:EF$14576,'WEEKLY DATA'!$A$11:$A$14576,'MONTHLY DATA'!$A132,'WEEKLY DATA'!$B$11:$B$14576,'MONTHLY DATA'!$B132)</f>
        <v>276.25</v>
      </c>
      <c r="EG132" s="78">
        <f>AVERAGEIFS('WEEKLY DATA'!EG$11:EG$14576,'WEEKLY DATA'!$A$11:$A$14576,'MONTHLY DATA'!$A132,'WEEKLY DATA'!$B$11:$B$14576,'MONTHLY DATA'!$B132)</f>
        <v>286.25</v>
      </c>
      <c r="EH132" s="78">
        <f>AVERAGEIFS('WEEKLY DATA'!EH$11:EH$14576,'WEEKLY DATA'!$A$11:$A$14576,'MONTHLY DATA'!$A132,'WEEKLY DATA'!$B$11:$B$14576,'MONTHLY DATA'!$B132)</f>
        <v>281.25</v>
      </c>
      <c r="EI132" s="154">
        <f t="shared" si="90"/>
        <v>-5.6208053691275128E-2</v>
      </c>
      <c r="EJ132" s="78">
        <f>AVERAGEIFS('WEEKLY DATA'!EJ$11:EJ$14576,'WEEKLY DATA'!$A$11:$A$14576,'MONTHLY DATA'!$A132,'WEEKLY DATA'!$B$11:$B$14576,'MONTHLY DATA'!$B132)</f>
        <v>507.5</v>
      </c>
      <c r="EK132" s="78">
        <f>AVERAGEIFS('WEEKLY DATA'!EK$11:EK$14576,'WEEKLY DATA'!$A$11:$A$14576,'MONTHLY DATA'!$A132,'WEEKLY DATA'!$B$11:$B$14576,'MONTHLY DATA'!$B132)</f>
        <v>517.5</v>
      </c>
      <c r="EL132" s="78">
        <f>AVERAGEIFS('WEEKLY DATA'!EL$11:EL$14576,'WEEKLY DATA'!$A$11:$A$14576,'MONTHLY DATA'!$A132,'WEEKLY DATA'!$B$11:$B$14576,'MONTHLY DATA'!$B132)</f>
        <v>512.5</v>
      </c>
      <c r="EM132" s="154">
        <f t="shared" si="91"/>
        <v>1.4851485148514865E-2</v>
      </c>
      <c r="EN132" s="78">
        <f>AVERAGEIFS('WEEKLY DATA'!EN$11:EN$14576,'WEEKLY DATA'!$A$11:$A$14576,'MONTHLY DATA'!$A132,'WEEKLY DATA'!$B$11:$B$14576,'MONTHLY DATA'!$B132)</f>
        <v>295</v>
      </c>
      <c r="EO132" s="78">
        <f>AVERAGEIFS('WEEKLY DATA'!EO$11:EO$14576,'WEEKLY DATA'!$A$11:$A$14576,'MONTHLY DATA'!$A132,'WEEKLY DATA'!$B$11:$B$14576,'MONTHLY DATA'!$B132)</f>
        <v>305</v>
      </c>
      <c r="EP132" s="78">
        <f>AVERAGEIFS('WEEKLY DATA'!EP$11:EP$14576,'WEEKLY DATA'!$A$11:$A$14576,'MONTHLY DATA'!$A132,'WEEKLY DATA'!$B$11:$B$14576,'MONTHLY DATA'!$B132)</f>
        <v>300</v>
      </c>
      <c r="EQ132" s="154">
        <f t="shared" si="92"/>
        <v>0</v>
      </c>
      <c r="ER132" s="78">
        <f>AVERAGEIFS('WEEKLY DATA'!ER$11:ER$14576,'WEEKLY DATA'!$A$11:$A$14576,'MONTHLY DATA'!$A132,'WEEKLY DATA'!$B$11:$B$14576,'MONTHLY DATA'!$B132)</f>
        <v>298.75</v>
      </c>
      <c r="ES132" s="78">
        <f>AVERAGEIFS('WEEKLY DATA'!ES$11:ES$14576,'WEEKLY DATA'!$A$11:$A$14576,'MONTHLY DATA'!$A132,'WEEKLY DATA'!$B$11:$B$14576,'MONTHLY DATA'!$B132)</f>
        <v>308.75</v>
      </c>
      <c r="ET132" s="78">
        <f>AVERAGEIFS('WEEKLY DATA'!ET$11:ET$14576,'WEEKLY DATA'!$A$11:$A$14576,'MONTHLY DATA'!$A132,'WEEKLY DATA'!$B$11:$B$14576,'MONTHLY DATA'!$B132)</f>
        <v>303.75</v>
      </c>
      <c r="EU132" s="154">
        <f t="shared" si="93"/>
        <v>-2.566158781074579E-2</v>
      </c>
      <c r="EV132" s="78">
        <f>AVERAGEIFS('WEEKLY DATA'!EV$11:EV$14576,'WEEKLY DATA'!$A$11:$A$14576,'MONTHLY DATA'!$A132,'WEEKLY DATA'!$B$11:$B$14576,'MONTHLY DATA'!$B132)</f>
        <v>266.25</v>
      </c>
      <c r="EW132" s="78">
        <f>AVERAGEIFS('WEEKLY DATA'!EW$11:EW$14576,'WEEKLY DATA'!$A$11:$A$14576,'MONTHLY DATA'!$A132,'WEEKLY DATA'!$B$11:$B$14576,'MONTHLY DATA'!$B132)</f>
        <v>276.25</v>
      </c>
      <c r="EX132" s="78">
        <f>AVERAGEIFS('WEEKLY DATA'!EX$11:EX$14576,'WEEKLY DATA'!$A$11:$A$14576,'MONTHLY DATA'!$A132,'WEEKLY DATA'!$B$11:$B$14576,'MONTHLY DATA'!$B132)</f>
        <v>271.25</v>
      </c>
      <c r="EY132" s="154">
        <f t="shared" si="94"/>
        <v>-5.815972222222221E-2</v>
      </c>
      <c r="EZ132" s="78">
        <f>AVERAGEIFS('WEEKLY DATA'!EZ$11:EZ$14576,'WEEKLY DATA'!$A$11:$A$14576,'MONTHLY DATA'!$A132,'WEEKLY DATA'!$B$11:$B$14576,'MONTHLY DATA'!$B132)</f>
        <v>492.5</v>
      </c>
      <c r="FA132" s="78">
        <f>AVERAGEIFS('WEEKLY DATA'!FA$11:FA$14576,'WEEKLY DATA'!$A$11:$A$14576,'MONTHLY DATA'!$A132,'WEEKLY DATA'!$B$11:$B$14576,'MONTHLY DATA'!$B132)</f>
        <v>502.5</v>
      </c>
      <c r="FB132" s="78">
        <f>AVERAGEIFS('WEEKLY DATA'!FB$11:FB$14576,'WEEKLY DATA'!$A$11:$A$14576,'MONTHLY DATA'!$A132,'WEEKLY DATA'!$B$11:$B$14576,'MONTHLY DATA'!$B132)</f>
        <v>497.5</v>
      </c>
      <c r="FC132" s="154">
        <f t="shared" si="95"/>
        <v>1.5306122448979664E-2</v>
      </c>
      <c r="FD132" s="78">
        <f>AVERAGEIFS('WEEKLY DATA'!FD$11:FD$14576,'WEEKLY DATA'!$A$11:$A$14576,'MONTHLY DATA'!$A132,'WEEKLY DATA'!$B$11:$B$14576,'MONTHLY DATA'!$B132)</f>
        <v>410</v>
      </c>
      <c r="FE132" s="78">
        <f>AVERAGEIFS('WEEKLY DATA'!FE$11:FE$14576,'WEEKLY DATA'!$A$11:$A$14576,'MONTHLY DATA'!$A132,'WEEKLY DATA'!$B$11:$B$14576,'MONTHLY DATA'!$B132)</f>
        <v>420</v>
      </c>
      <c r="FF132" s="78">
        <f>AVERAGEIFS('WEEKLY DATA'!FF$11:FF$14576,'WEEKLY DATA'!$A$11:$A$14576,'MONTHLY DATA'!$A132,'WEEKLY DATA'!$B$11:$B$14576,'MONTHLY DATA'!$B132)</f>
        <v>415</v>
      </c>
      <c r="FG132" s="154">
        <f t="shared" si="96"/>
        <v>1.8105009052504784E-3</v>
      </c>
      <c r="FH132" s="78">
        <f>AVERAGEIFS('WEEKLY DATA'!FH$11:FH$14576,'WEEKLY DATA'!$A$11:$A$14576,'MONTHLY DATA'!$A132,'WEEKLY DATA'!$B$11:$B$14576,'MONTHLY DATA'!$B132)</f>
        <v>318.75</v>
      </c>
      <c r="FI132" s="78">
        <f>AVERAGEIFS('WEEKLY DATA'!FI$11:FI$14576,'WEEKLY DATA'!$A$11:$A$14576,'MONTHLY DATA'!$A132,'WEEKLY DATA'!$B$11:$B$14576,'MONTHLY DATA'!$B132)</f>
        <v>328.75</v>
      </c>
      <c r="FJ132" s="78">
        <f>AVERAGEIFS('WEEKLY DATA'!FJ$11:FJ$14576,'WEEKLY DATA'!$A$11:$A$14576,'MONTHLY DATA'!$A132,'WEEKLY DATA'!$B$11:$B$14576,'MONTHLY DATA'!$B132)</f>
        <v>323.75</v>
      </c>
      <c r="FK132" s="154">
        <f t="shared" si="97"/>
        <v>-3.7890044576523008E-2</v>
      </c>
      <c r="FL132" s="169">
        <f>AVERAGEIFS('WEEKLY DATA'!FL$11:FL$14576,'WEEKLY DATA'!$A$11:$A$14576,'MONTHLY DATA'!$A132,'WEEKLY DATA'!$B$11:$B$14576,'MONTHLY DATA'!$B132)</f>
        <v>275</v>
      </c>
      <c r="FM132" s="78">
        <f>AVERAGEIFS('WEEKLY DATA'!FM$11:FM$14576,'WEEKLY DATA'!$A$11:$A$14576,'MONTHLY DATA'!$A132,'WEEKLY DATA'!$B$11:$B$14576,'MONTHLY DATA'!$B132)</f>
        <v>285</v>
      </c>
      <c r="FN132" s="78">
        <f>AVERAGEIFS('WEEKLY DATA'!FN$11:FN$14576,'WEEKLY DATA'!$A$11:$A$14576,'MONTHLY DATA'!$A132,'WEEKLY DATA'!$B$11:$B$14576,'MONTHLY DATA'!$B132)</f>
        <v>280</v>
      </c>
      <c r="FO132" s="154">
        <f t="shared" si="98"/>
        <v>-3.9451114922813058E-2</v>
      </c>
      <c r="FP132" s="78">
        <f>AVERAGEIFS('WEEKLY DATA'!FP$11:FP$14576,'WEEKLY DATA'!$A$11:$A$14576,'MONTHLY DATA'!$A132,'WEEKLY DATA'!$B$11:$B$14576,'MONTHLY DATA'!$B132)</f>
        <v>392.5</v>
      </c>
      <c r="FQ132" s="78">
        <f>AVERAGEIFS('WEEKLY DATA'!FQ$11:FQ$14576,'WEEKLY DATA'!$A$11:$A$14576,'MONTHLY DATA'!$A132,'WEEKLY DATA'!$B$11:$B$14576,'MONTHLY DATA'!$B132)</f>
        <v>402.5</v>
      </c>
      <c r="FR132" s="78">
        <f>AVERAGEIFS('WEEKLY DATA'!FR$11:FR$14576,'WEEKLY DATA'!$A$11:$A$14576,'MONTHLY DATA'!$A132,'WEEKLY DATA'!$B$11:$B$14576,'MONTHLY DATA'!$B132)</f>
        <v>397.5</v>
      </c>
      <c r="FS132" s="154">
        <f t="shared" si="99"/>
        <v>1.7925736235595346E-2</v>
      </c>
      <c r="FT132" s="78">
        <f>AVERAGEIFS('WEEKLY DATA'!FT$11:FT$14576,'WEEKLY DATA'!$A$11:$A$14576,'MONTHLY DATA'!$A132,'WEEKLY DATA'!$B$11:$B$14576,'MONTHLY DATA'!$B132)</f>
        <v>502.5</v>
      </c>
      <c r="FU132" s="78">
        <f>AVERAGEIFS('WEEKLY DATA'!FU$11:FU$14576,'WEEKLY DATA'!$A$11:$A$14576,'MONTHLY DATA'!$A132,'WEEKLY DATA'!$B$11:$B$14576,'MONTHLY DATA'!$B132)</f>
        <v>512.5</v>
      </c>
      <c r="FV132" s="78">
        <f>AVERAGEIFS('WEEKLY DATA'!FV$11:FV$14576,'WEEKLY DATA'!$A$11:$A$14576,'MONTHLY DATA'!$A132,'WEEKLY DATA'!$B$11:$B$14576,'MONTHLY DATA'!$B132)</f>
        <v>507.5</v>
      </c>
      <c r="FW132" s="154">
        <f t="shared" si="100"/>
        <v>9.4929881337648236E-2</v>
      </c>
      <c r="FX132" s="78">
        <f>AVERAGEIFS('WEEKLY DATA'!FX$11:FX$14576,'WEEKLY DATA'!$A$11:$A$14576,'MONTHLY DATA'!$A132,'WEEKLY DATA'!$B$11:$B$14576,'MONTHLY DATA'!$B132)</f>
        <v>390</v>
      </c>
      <c r="FY132" s="78">
        <f>AVERAGEIFS('WEEKLY DATA'!FY$11:FY$14576,'WEEKLY DATA'!$A$11:$A$14576,'MONTHLY DATA'!$A132,'WEEKLY DATA'!$B$11:$B$14576,'MONTHLY DATA'!$B132)</f>
        <v>400</v>
      </c>
      <c r="FZ132" s="78">
        <f>AVERAGEIFS('WEEKLY DATA'!FZ$11:FZ$14576,'WEEKLY DATA'!$A$11:$A$14576,'MONTHLY DATA'!$A132,'WEEKLY DATA'!$B$11:$B$14576,'MONTHLY DATA'!$B132)</f>
        <v>395</v>
      </c>
      <c r="GA132" s="154">
        <f t="shared" si="101"/>
        <v>1.9023462270133518E-3</v>
      </c>
      <c r="GB132" s="78">
        <f>AVERAGEIFS('WEEKLY DATA'!GB$11:GB$14576,'WEEKLY DATA'!$A$11:$A$14576,'MONTHLY DATA'!$A132,'WEEKLY DATA'!$B$11:$B$14576,'MONTHLY DATA'!$B132)</f>
        <v>446.25</v>
      </c>
      <c r="GC132" s="78">
        <f>AVERAGEIFS('WEEKLY DATA'!GC$11:GC$14576,'WEEKLY DATA'!$A$11:$A$14576,'MONTHLY DATA'!$A132,'WEEKLY DATA'!$B$11:$B$14576,'MONTHLY DATA'!$B132)</f>
        <v>456.25</v>
      </c>
      <c r="GD132" s="78">
        <f>AVERAGEIFS('WEEKLY DATA'!GD$11:GD$14576,'WEEKLY DATA'!$A$11:$A$14576,'MONTHLY DATA'!$A132,'WEEKLY DATA'!$B$11:$B$14576,'MONTHLY DATA'!$B132)</f>
        <v>451.25</v>
      </c>
      <c r="GE132" s="154">
        <f t="shared" si="102"/>
        <v>-1.5812431842966213E-2</v>
      </c>
      <c r="GF132" s="169">
        <f>AVERAGEIFS('WEEKLY DATA'!GF$11:GF$14576,'WEEKLY DATA'!$A$11:$A$14576,'MONTHLY DATA'!$A132,'WEEKLY DATA'!$B$11:$B$14576,'MONTHLY DATA'!$B132)</f>
        <v>393.75</v>
      </c>
      <c r="GG132" s="78">
        <f>AVERAGEIFS('WEEKLY DATA'!GG$11:GG$14576,'WEEKLY DATA'!$A$11:$A$14576,'MONTHLY DATA'!$A132,'WEEKLY DATA'!$B$11:$B$14576,'MONTHLY DATA'!$B132)</f>
        <v>403.75</v>
      </c>
      <c r="GH132" s="78">
        <f>AVERAGEIFS('WEEKLY DATA'!GH$11:GH$14576,'WEEKLY DATA'!$A$11:$A$14576,'MONTHLY DATA'!$A132,'WEEKLY DATA'!$B$11:$B$14576,'MONTHLY DATA'!$B132)</f>
        <v>398.75</v>
      </c>
      <c r="GI132" s="154">
        <f t="shared" si="103"/>
        <v>-3.6835748792270584E-2</v>
      </c>
      <c r="GJ132" s="78">
        <f>AVERAGEIFS('WEEKLY DATA'!GJ$11:GJ$14576,'WEEKLY DATA'!$A$11:$A$14576,'MONTHLY DATA'!$A132,'WEEKLY DATA'!$B$11:$B$14576,'MONTHLY DATA'!$B132)</f>
        <v>502.5</v>
      </c>
      <c r="GK132" s="78">
        <f>AVERAGEIFS('WEEKLY DATA'!GK$11:GK$14576,'WEEKLY DATA'!$A$11:$A$14576,'MONTHLY DATA'!$A132,'WEEKLY DATA'!$B$11:$B$14576,'MONTHLY DATA'!$B132)</f>
        <v>512.5</v>
      </c>
      <c r="GL132" s="78">
        <f>AVERAGEIFS('WEEKLY DATA'!GL$11:GL$14576,'WEEKLY DATA'!$A$11:$A$14576,'MONTHLY DATA'!$A132,'WEEKLY DATA'!$B$11:$B$14576,'MONTHLY DATA'!$B132)</f>
        <v>507.5</v>
      </c>
      <c r="GM132" s="154">
        <f t="shared" si="104"/>
        <v>1.6016016016016099E-2</v>
      </c>
      <c r="GN132" s="78">
        <f>AVERAGEIFS('WEEKLY DATA'!GN$11:GN$14576,'WEEKLY DATA'!$A$11:$A$14576,'MONTHLY DATA'!$A132,'WEEKLY DATA'!$B$11:$B$14576,'MONTHLY DATA'!$B132)</f>
        <v>451.25</v>
      </c>
      <c r="GO132" s="78">
        <f>AVERAGEIFS('WEEKLY DATA'!GO$11:GO$14576,'WEEKLY DATA'!$A$11:$A$14576,'MONTHLY DATA'!$A132,'WEEKLY DATA'!$B$11:$B$14576,'MONTHLY DATA'!$B132)</f>
        <v>461.25</v>
      </c>
      <c r="GP132" s="78">
        <f>AVERAGEIFS('WEEKLY DATA'!GP$11:GP$14576,'WEEKLY DATA'!$A$11:$A$14576,'MONTHLY DATA'!$A132,'WEEKLY DATA'!$B$11:$B$14576,'MONTHLY DATA'!$B132)</f>
        <v>456.25</v>
      </c>
      <c r="GQ132" s="154">
        <f t="shared" si="105"/>
        <v>-8.152173913043459E-3</v>
      </c>
      <c r="GR132" s="78"/>
    </row>
    <row r="133" spans="1:200" ht="15.75" x14ac:dyDescent="0.25">
      <c r="A133">
        <f t="shared" si="55"/>
        <v>3</v>
      </c>
      <c r="B133">
        <f t="shared" si="56"/>
        <v>2020</v>
      </c>
      <c r="C133" s="86">
        <v>43891</v>
      </c>
      <c r="D133" s="78">
        <f>AVERAGEIFS('WEEKLY DATA'!D$11:D$14576,'WEEKLY DATA'!$A$11:$A$14576,'MONTHLY DATA'!$A133,'WEEKLY DATA'!$B$11:$B$14576,'MONTHLY DATA'!$B133)</f>
        <v>442.5</v>
      </c>
      <c r="E133" s="78">
        <f>AVERAGEIFS('WEEKLY DATA'!E$11:E$14576,'WEEKLY DATA'!$A$11:$A$14576,'MONTHLY DATA'!$A133,'WEEKLY DATA'!$B$11:$B$14576,'MONTHLY DATA'!$B133)</f>
        <v>452.5</v>
      </c>
      <c r="F133" s="78">
        <f>AVERAGEIFS('WEEKLY DATA'!F$11:F$14576,'WEEKLY DATA'!$A$11:$A$14576,'MONTHLY DATA'!$A133,'WEEKLY DATA'!$B$11:$B$14576,'MONTHLY DATA'!$B133)</f>
        <v>447.5</v>
      </c>
      <c r="G133" s="154">
        <f t="shared" si="57"/>
        <v>-1.6483516483516536E-2</v>
      </c>
      <c r="H133" s="169">
        <f>AVERAGEIFS('WEEKLY DATA'!H$11:H$14576,'WEEKLY DATA'!$A$11:$A$14576,'MONTHLY DATA'!$A133,'WEEKLY DATA'!$B$11:$B$14576,'MONTHLY DATA'!$B133)</f>
        <v>538.75</v>
      </c>
      <c r="I133" s="78">
        <f>AVERAGEIFS('WEEKLY DATA'!I$11:I$14576,'WEEKLY DATA'!$A$11:$A$14576,'MONTHLY DATA'!$A133,'WEEKLY DATA'!$B$11:$B$14576,'MONTHLY DATA'!$B133)</f>
        <v>548.75</v>
      </c>
      <c r="J133" s="78">
        <f>AVERAGEIFS('WEEKLY DATA'!J$11:J$14576,'WEEKLY DATA'!$A$11:$A$14576,'MONTHLY DATA'!$A133,'WEEKLY DATA'!$B$11:$B$14576,'MONTHLY DATA'!$B133)</f>
        <v>543.75</v>
      </c>
      <c r="K133" s="154">
        <f t="shared" si="58"/>
        <v>-9.1116173120728838E-3</v>
      </c>
      <c r="L133" s="169">
        <f>AVERAGEIFS('WEEKLY DATA'!L$11:L$14576,'WEEKLY DATA'!$A$11:$A$14576,'MONTHLY DATA'!$A133,'WEEKLY DATA'!$B$11:$B$14576,'MONTHLY DATA'!$B133)</f>
        <v>572.5</v>
      </c>
      <c r="M133" s="78">
        <f>AVERAGEIFS('WEEKLY DATA'!M$11:M$14576,'WEEKLY DATA'!$A$11:$A$14576,'MONTHLY DATA'!$A133,'WEEKLY DATA'!$B$11:$B$14576,'MONTHLY DATA'!$B133)</f>
        <v>582.5</v>
      </c>
      <c r="N133" s="78">
        <f>AVERAGEIFS('WEEKLY DATA'!N$11:N$14576,'WEEKLY DATA'!$A$11:$A$14576,'MONTHLY DATA'!$A133,'WEEKLY DATA'!$B$11:$B$14576,'MONTHLY DATA'!$B133)</f>
        <v>577.5</v>
      </c>
      <c r="O133" s="154">
        <f t="shared" si="59"/>
        <v>8.733624454148492E-3</v>
      </c>
      <c r="P133" s="169">
        <f>AVERAGEIFS('WEEKLY DATA'!P$11:P$14576,'WEEKLY DATA'!$A$11:$A$14576,'MONTHLY DATA'!$A133,'WEEKLY DATA'!$B$11:$B$14576,'MONTHLY DATA'!$B133)</f>
        <v>447.5</v>
      </c>
      <c r="Q133" s="78">
        <f>AVERAGEIFS('WEEKLY DATA'!Q$11:Q$14576,'WEEKLY DATA'!$A$11:$A$14576,'MONTHLY DATA'!$A133,'WEEKLY DATA'!$B$11:$B$14576,'MONTHLY DATA'!$B133)</f>
        <v>457.5</v>
      </c>
      <c r="R133" s="78">
        <f>AVERAGEIFS('WEEKLY DATA'!R$11:R$14576,'WEEKLY DATA'!$A$11:$A$14576,'MONTHLY DATA'!$A133,'WEEKLY DATA'!$B$11:$B$14576,'MONTHLY DATA'!$B133)</f>
        <v>452.5</v>
      </c>
      <c r="S133" s="154">
        <f t="shared" si="60"/>
        <v>-2.1621621621621623E-2</v>
      </c>
      <c r="T133" s="169">
        <f>AVERAGEIFS('WEEKLY DATA'!T$11:T$14576,'WEEKLY DATA'!$A$11:$A$14576,'MONTHLY DATA'!$A133,'WEEKLY DATA'!$B$11:$B$14576,'MONTHLY DATA'!$B133)</f>
        <v>437.5</v>
      </c>
      <c r="U133" s="78">
        <f>AVERAGEIFS('WEEKLY DATA'!U$11:U$14576,'WEEKLY DATA'!$A$11:$A$14576,'MONTHLY DATA'!$A133,'WEEKLY DATA'!$B$11:$B$14576,'MONTHLY DATA'!$B133)</f>
        <v>447.5</v>
      </c>
      <c r="V133" s="78">
        <f>AVERAGEIFS('WEEKLY DATA'!V$11:V$14576,'WEEKLY DATA'!$A$11:$A$14576,'MONTHLY DATA'!$A133,'WEEKLY DATA'!$B$11:$B$14576,'MONTHLY DATA'!$B133)</f>
        <v>442.5</v>
      </c>
      <c r="W133" s="154">
        <f t="shared" si="61"/>
        <v>-1.3927576601671321E-2</v>
      </c>
      <c r="X133" s="169">
        <f>AVERAGEIFS('WEEKLY DATA'!X$11:X$14576,'WEEKLY DATA'!$A$11:$A$14576,'MONTHLY DATA'!$A133,'WEEKLY DATA'!$B$11:$B$14576,'MONTHLY DATA'!$B133)</f>
        <v>378.75</v>
      </c>
      <c r="Y133" s="78">
        <f>AVERAGEIFS('WEEKLY DATA'!Y$11:Y$14576,'WEEKLY DATA'!$A$11:$A$14576,'MONTHLY DATA'!$A133,'WEEKLY DATA'!$B$11:$B$14576,'MONTHLY DATA'!$B133)</f>
        <v>388.75</v>
      </c>
      <c r="Z133" s="78">
        <f>AVERAGEIFS('WEEKLY DATA'!Z$11:Z$14576,'WEEKLY DATA'!$A$11:$A$14576,'MONTHLY DATA'!$A133,'WEEKLY DATA'!$B$11:$B$14576,'MONTHLY DATA'!$B133)</f>
        <v>383.75</v>
      </c>
      <c r="AA133" s="154">
        <f t="shared" si="62"/>
        <v>-1.602564102564108E-2</v>
      </c>
      <c r="AB133" s="169">
        <f>AVERAGEIFS('WEEKLY DATA'!AB$11:AB$14576,'WEEKLY DATA'!$A$11:$A$14576,'MONTHLY DATA'!$A133,'WEEKLY DATA'!$B$11:$B$14576,'MONTHLY DATA'!$B133)</f>
        <v>567.5</v>
      </c>
      <c r="AC133" s="78">
        <f>AVERAGEIFS('WEEKLY DATA'!AC$11:AC$14576,'WEEKLY DATA'!$A$11:$A$14576,'MONTHLY DATA'!$A133,'WEEKLY DATA'!$B$11:$B$14576,'MONTHLY DATA'!$B133)</f>
        <v>577.5</v>
      </c>
      <c r="AD133" s="78">
        <f>AVERAGEIFS('WEEKLY DATA'!AD$11:AD$14576,'WEEKLY DATA'!$A$11:$A$14576,'MONTHLY DATA'!$A133,'WEEKLY DATA'!$B$11:$B$14576,'MONTHLY DATA'!$B133)</f>
        <v>572.5</v>
      </c>
      <c r="AE133" s="154">
        <f t="shared" si="63"/>
        <v>8.8105726872247381E-3</v>
      </c>
      <c r="AF133" s="169">
        <f>AVERAGEIFS('WEEKLY DATA'!AF$11:AF$14576,'WEEKLY DATA'!$A$11:$A$14576,'MONTHLY DATA'!$A133,'WEEKLY DATA'!$B$11:$B$14576,'MONTHLY DATA'!$B133)</f>
        <v>432.5</v>
      </c>
      <c r="AG133" s="78">
        <f>AVERAGEIFS('WEEKLY DATA'!AG$11:AG$14576,'WEEKLY DATA'!$A$11:$A$14576,'MONTHLY DATA'!$A133,'WEEKLY DATA'!$B$11:$B$14576,'MONTHLY DATA'!$B133)</f>
        <v>442.5</v>
      </c>
      <c r="AH133" s="78">
        <f>AVERAGEIFS('WEEKLY DATA'!AH$11:AH$14576,'WEEKLY DATA'!$A$11:$A$14576,'MONTHLY DATA'!$A133,'WEEKLY DATA'!$B$11:$B$14576,'MONTHLY DATA'!$B133)</f>
        <v>437.5</v>
      </c>
      <c r="AI133" s="154">
        <f t="shared" si="64"/>
        <v>-2.2346368715083775E-2</v>
      </c>
      <c r="AJ133" s="169">
        <f>AVERAGEIFS('WEEKLY DATA'!AJ$11:AJ$14576,'WEEKLY DATA'!$A$11:$A$14576,'MONTHLY DATA'!$A133,'WEEKLY DATA'!$B$11:$B$14576,'MONTHLY DATA'!$B133)</f>
        <v>432.5</v>
      </c>
      <c r="AK133" s="78">
        <f>AVERAGEIFS('WEEKLY DATA'!AK$11:AK$14576,'WEEKLY DATA'!$A$11:$A$14576,'MONTHLY DATA'!$A133,'WEEKLY DATA'!$B$11:$B$14576,'MONTHLY DATA'!$B133)</f>
        <v>442.5</v>
      </c>
      <c r="AL133" s="78">
        <f>AVERAGEIFS('WEEKLY DATA'!AL$11:AL$14576,'WEEKLY DATA'!$A$11:$A$14576,'MONTHLY DATA'!$A133,'WEEKLY DATA'!$B$11:$B$14576,'MONTHLY DATA'!$B133)</f>
        <v>437.5</v>
      </c>
      <c r="AM133" s="154">
        <f t="shared" si="65"/>
        <v>-1.6853932584269704E-2</v>
      </c>
      <c r="AN133" s="169">
        <f>AVERAGEIFS('WEEKLY DATA'!AN$11:AN$14576,'WEEKLY DATA'!$A$11:$A$14576,'MONTHLY DATA'!$A133,'WEEKLY DATA'!$B$11:$B$14576,'MONTHLY DATA'!$B133)</f>
        <v>405</v>
      </c>
      <c r="AO133" s="78">
        <f>AVERAGEIFS('WEEKLY DATA'!AO$11:AO$14576,'WEEKLY DATA'!$A$11:$A$14576,'MONTHLY DATA'!$A133,'WEEKLY DATA'!$B$11:$B$14576,'MONTHLY DATA'!$B133)</f>
        <v>405</v>
      </c>
      <c r="AP133" s="78">
        <f>AVERAGEIFS('WEEKLY DATA'!AP$11:AP$14576,'WEEKLY DATA'!$A$11:$A$14576,'MONTHLY DATA'!$A133,'WEEKLY DATA'!$B$11:$B$14576,'MONTHLY DATA'!$B133)</f>
        <v>405</v>
      </c>
      <c r="AQ133" s="154">
        <f t="shared" si="66"/>
        <v>-2.9940119760479056E-2</v>
      </c>
      <c r="AR133" s="169">
        <f>AVERAGEIFS('WEEKLY DATA'!AR$11:AR$14576,'WEEKLY DATA'!$A$11:$A$14576,'MONTHLY DATA'!$A133,'WEEKLY DATA'!$B$11:$B$14576,'MONTHLY DATA'!$B133)</f>
        <v>577.5</v>
      </c>
      <c r="AS133" s="78">
        <f>AVERAGEIFS('WEEKLY DATA'!AS$11:AS$14576,'WEEKLY DATA'!$A$11:$A$14576,'MONTHLY DATA'!$A133,'WEEKLY DATA'!$B$11:$B$14576,'MONTHLY DATA'!$B133)</f>
        <v>587.5</v>
      </c>
      <c r="AT133" s="78">
        <f>AVERAGEIFS('WEEKLY DATA'!AT$11:AT$14576,'WEEKLY DATA'!$A$11:$A$14576,'MONTHLY DATA'!$A133,'WEEKLY DATA'!$B$11:$B$14576,'MONTHLY DATA'!$B133)</f>
        <v>582.5</v>
      </c>
      <c r="AU133" s="154">
        <f t="shared" si="67"/>
        <v>8.6580086580085869E-3</v>
      </c>
      <c r="AV133" s="169">
        <f>AVERAGEIFS('WEEKLY DATA'!AV$11:AV$14576,'WEEKLY DATA'!$A$11:$A$14576,'MONTHLY DATA'!$A133,'WEEKLY DATA'!$B$11:$B$14576,'MONTHLY DATA'!$B133)</f>
        <v>441.25</v>
      </c>
      <c r="AW133" s="78">
        <f>AVERAGEIFS('WEEKLY DATA'!AW$11:AW$14576,'WEEKLY DATA'!$A$11:$A$14576,'MONTHLY DATA'!$A133,'WEEKLY DATA'!$B$11:$B$14576,'MONTHLY DATA'!$B133)</f>
        <v>451.25</v>
      </c>
      <c r="AX133" s="78">
        <f>AVERAGEIFS('WEEKLY DATA'!AX$11:AX$14576,'WEEKLY DATA'!$A$11:$A$14576,'MONTHLY DATA'!$A133,'WEEKLY DATA'!$B$11:$B$14576,'MONTHLY DATA'!$B133)</f>
        <v>446.25</v>
      </c>
      <c r="AY133" s="154">
        <f t="shared" si="68"/>
        <v>-5.5710306406685506E-3</v>
      </c>
      <c r="AZ133" s="169">
        <f>AVERAGEIFS('WEEKLY DATA'!AZ$11:AZ$14576,'WEEKLY DATA'!$A$11:$A$14576,'MONTHLY DATA'!$A133,'WEEKLY DATA'!$B$11:$B$14576,'MONTHLY DATA'!$B133)</f>
        <v>372.5</v>
      </c>
      <c r="BA133" s="78">
        <f>AVERAGEIFS('WEEKLY DATA'!BA$11:BA$14576,'WEEKLY DATA'!$A$11:$A$14576,'MONTHLY DATA'!$A133,'WEEKLY DATA'!$B$11:$B$14576,'MONTHLY DATA'!$B133)</f>
        <v>382.5</v>
      </c>
      <c r="BB133" s="78">
        <f>AVERAGEIFS('WEEKLY DATA'!BB$11:BB$14576,'WEEKLY DATA'!$A$11:$A$14576,'MONTHLY DATA'!$A133,'WEEKLY DATA'!$B$11:$B$14576,'MONTHLY DATA'!$B133)</f>
        <v>377.5</v>
      </c>
      <c r="BC133" s="154">
        <f t="shared" si="69"/>
        <v>-1.9480519480519431E-2</v>
      </c>
      <c r="BD133" s="169">
        <f>AVERAGEIFS('WEEKLY DATA'!BD$11:BD$14576,'WEEKLY DATA'!$A$11:$A$14576,'MONTHLY DATA'!$A133,'WEEKLY DATA'!$B$11:$B$14576,'MONTHLY DATA'!$B133)</f>
        <v>315</v>
      </c>
      <c r="BE133" s="78">
        <f>AVERAGEIFS('WEEKLY DATA'!BE$11:BE$14576,'WEEKLY DATA'!$A$11:$A$14576,'MONTHLY DATA'!$A133,'WEEKLY DATA'!$B$11:$B$14576,'MONTHLY DATA'!$B133)</f>
        <v>325</v>
      </c>
      <c r="BF133" s="78">
        <f>AVERAGEIFS('WEEKLY DATA'!BF$11:BF$14576,'WEEKLY DATA'!$A$11:$A$14576,'MONTHLY DATA'!$A133,'WEEKLY DATA'!$B$11:$B$14576,'MONTHLY DATA'!$B133)</f>
        <v>320</v>
      </c>
      <c r="BG133" s="154">
        <f t="shared" si="70"/>
        <v>-3.7593984962406068E-2</v>
      </c>
      <c r="BH133" s="169">
        <f>AVERAGEIFS('WEEKLY DATA'!BH$11:BH$14576,'WEEKLY DATA'!$A$11:$A$14576,'MONTHLY DATA'!$A133,'WEEKLY DATA'!$B$11:$B$14576,'MONTHLY DATA'!$B133)</f>
        <v>467.5</v>
      </c>
      <c r="BI133" s="78">
        <f>AVERAGEIFS('WEEKLY DATA'!BI$11:BI$14576,'WEEKLY DATA'!$A$11:$A$14576,'MONTHLY DATA'!$A133,'WEEKLY DATA'!$B$11:$B$14576,'MONTHLY DATA'!$B133)</f>
        <v>477.5</v>
      </c>
      <c r="BJ133" s="78">
        <f>AVERAGEIFS('WEEKLY DATA'!BJ$11:BJ$14576,'WEEKLY DATA'!$A$11:$A$14576,'MONTHLY DATA'!$A133,'WEEKLY DATA'!$B$11:$B$14576,'MONTHLY DATA'!$B133)</f>
        <v>472.5</v>
      </c>
      <c r="BK133" s="154">
        <f t="shared" si="71"/>
        <v>1.0695187165775444E-2</v>
      </c>
      <c r="BL133" s="169">
        <f>AVERAGEIFS('WEEKLY DATA'!BL$11:BL$14576,'WEEKLY DATA'!$A$11:$A$14576,'MONTHLY DATA'!$A133,'WEEKLY DATA'!$B$11:$B$14576,'MONTHLY DATA'!$B133)</f>
        <v>431.25</v>
      </c>
      <c r="BM133" s="78">
        <f>AVERAGEIFS('WEEKLY DATA'!BM$11:BM$14576,'WEEKLY DATA'!$A$11:$A$14576,'MONTHLY DATA'!$A133,'WEEKLY DATA'!$B$11:$B$14576,'MONTHLY DATA'!$B133)</f>
        <v>441.25</v>
      </c>
      <c r="BN133" s="78">
        <f>AVERAGEIFS('WEEKLY DATA'!BN$11:BN$14576,'WEEKLY DATA'!$A$11:$A$14576,'MONTHLY DATA'!$A133,'WEEKLY DATA'!$B$11:$B$14576,'MONTHLY DATA'!$B133)</f>
        <v>436.25</v>
      </c>
      <c r="BO133" s="154">
        <f t="shared" si="72"/>
        <v>-5.6980056980057148E-3</v>
      </c>
      <c r="BP133" s="78">
        <f>AVERAGEIFS('WEEKLY DATA'!BP$11:BP$14576,'WEEKLY DATA'!$A$11:$A$14576,'MONTHLY DATA'!$A133,'WEEKLY DATA'!$B$11:$B$14576,'MONTHLY DATA'!$B133)</f>
        <v>413.75</v>
      </c>
      <c r="BQ133" s="78">
        <f>AVERAGEIFS('WEEKLY DATA'!BQ$11:BQ$14576,'WEEKLY DATA'!$A$11:$A$14576,'MONTHLY DATA'!$A133,'WEEKLY DATA'!$B$11:$B$14576,'MONTHLY DATA'!$B133)</f>
        <v>423.75</v>
      </c>
      <c r="BR133" s="78">
        <f>AVERAGEIFS('WEEKLY DATA'!BR$11:BR$14576,'WEEKLY DATA'!$A$11:$A$14576,'MONTHLY DATA'!$A133,'WEEKLY DATA'!$B$11:$B$14576,'MONTHLY DATA'!$B133)</f>
        <v>418.75</v>
      </c>
      <c r="BS133" s="154">
        <f t="shared" si="73"/>
        <v>-5.9347181008901906E-3</v>
      </c>
      <c r="BT133" s="78">
        <f>AVERAGEIFS('WEEKLY DATA'!BT$11:BT$14576,'WEEKLY DATA'!$A$11:$A$14576,'MONTHLY DATA'!$A133,'WEEKLY DATA'!$B$11:$B$14576,'MONTHLY DATA'!$B133)</f>
        <v>372.5</v>
      </c>
      <c r="BU133" s="78">
        <f>AVERAGEIFS('WEEKLY DATA'!BU$11:BU$14576,'WEEKLY DATA'!$A$11:$A$14576,'MONTHLY DATA'!$A133,'WEEKLY DATA'!$B$11:$B$14576,'MONTHLY DATA'!$B133)</f>
        <v>382.5</v>
      </c>
      <c r="BV133" s="78">
        <f>AVERAGEIFS('WEEKLY DATA'!BV$11:BV$14576,'WEEKLY DATA'!$A$11:$A$14576,'MONTHLY DATA'!$A133,'WEEKLY DATA'!$B$11:$B$14576,'MONTHLY DATA'!$B133)</f>
        <v>377.5</v>
      </c>
      <c r="BW133" s="154">
        <f t="shared" si="74"/>
        <v>-3.2051282051282048E-2</v>
      </c>
      <c r="BX133" s="78">
        <f>AVERAGEIFS('WEEKLY DATA'!BX$11:BX$14576,'WEEKLY DATA'!$A$11:$A$14576,'MONTHLY DATA'!$A133,'WEEKLY DATA'!$B$11:$B$14576,'MONTHLY DATA'!$B133)</f>
        <v>497.5</v>
      </c>
      <c r="BY133" s="78">
        <f>AVERAGEIFS('WEEKLY DATA'!BY$11:BY$14576,'WEEKLY DATA'!$A$11:$A$14576,'MONTHLY DATA'!$A133,'WEEKLY DATA'!$B$11:$B$14576,'MONTHLY DATA'!$B133)</f>
        <v>507.5</v>
      </c>
      <c r="BZ133" s="78">
        <f>AVERAGEIFS('WEEKLY DATA'!BZ$11:BZ$14576,'WEEKLY DATA'!$A$11:$A$14576,'MONTHLY DATA'!$A133,'WEEKLY DATA'!$B$11:$B$14576,'MONTHLY DATA'!$B133)</f>
        <v>502.5</v>
      </c>
      <c r="CA133" s="154">
        <f t="shared" si="75"/>
        <v>1.0050251256281451E-2</v>
      </c>
      <c r="CB133" s="78">
        <f>AVERAGEIFS('WEEKLY DATA'!CB$11:CB$14576,'WEEKLY DATA'!$A$11:$A$14576,'MONTHLY DATA'!$A133,'WEEKLY DATA'!$B$11:$B$14576,'MONTHLY DATA'!$B133)</f>
        <v>440</v>
      </c>
      <c r="CC133" s="78">
        <f>AVERAGEIFS('WEEKLY DATA'!CC$11:CC$14576,'WEEKLY DATA'!$A$11:$A$14576,'MONTHLY DATA'!$A133,'WEEKLY DATA'!$B$11:$B$14576,'MONTHLY DATA'!$B133)</f>
        <v>450</v>
      </c>
      <c r="CD133" s="78">
        <f>AVERAGEIFS('WEEKLY DATA'!CD$11:CD$14576,'WEEKLY DATA'!$A$11:$A$14576,'MONTHLY DATA'!$A133,'WEEKLY DATA'!$B$11:$B$14576,'MONTHLY DATA'!$B133)</f>
        <v>445</v>
      </c>
      <c r="CE133" s="154">
        <f t="shared" si="76"/>
        <v>0</v>
      </c>
      <c r="CF133" s="78">
        <f>AVERAGEIFS('WEEKLY DATA'!CF$11:CF$14576,'WEEKLY DATA'!$A$11:$A$14576,'MONTHLY DATA'!$A133,'WEEKLY DATA'!$B$11:$B$14576,'MONTHLY DATA'!$B133)</f>
        <v>343.75</v>
      </c>
      <c r="CG133" s="78">
        <f>AVERAGEIFS('WEEKLY DATA'!CG$11:CG$14576,'WEEKLY DATA'!$A$11:$A$14576,'MONTHLY DATA'!$A133,'WEEKLY DATA'!$B$11:$B$14576,'MONTHLY DATA'!$B133)</f>
        <v>353.75</v>
      </c>
      <c r="CH133" s="78">
        <f>AVERAGEIFS('WEEKLY DATA'!CH$11:CH$14576,'WEEKLY DATA'!$A$11:$A$14576,'MONTHLY DATA'!$A133,'WEEKLY DATA'!$B$11:$B$14576,'MONTHLY DATA'!$B133)</f>
        <v>348.75</v>
      </c>
      <c r="CI133" s="154">
        <f t="shared" si="77"/>
        <v>-7.1174377224199059E-3</v>
      </c>
      <c r="CJ133" s="78">
        <f>AVERAGEIFS('WEEKLY DATA'!CJ$11:CJ$14576,'WEEKLY DATA'!$A$11:$A$14576,'MONTHLY DATA'!$A133,'WEEKLY DATA'!$B$11:$B$14576,'MONTHLY DATA'!$B133)</f>
        <v>302.5</v>
      </c>
      <c r="CK133" s="78">
        <f>AVERAGEIFS('WEEKLY DATA'!CK$11:CK$14576,'WEEKLY DATA'!$A$11:$A$14576,'MONTHLY DATA'!$A133,'WEEKLY DATA'!$B$11:$B$14576,'MONTHLY DATA'!$B133)</f>
        <v>312.5</v>
      </c>
      <c r="CL133" s="78">
        <f>AVERAGEIFS('WEEKLY DATA'!CL$11:CL$14576,'WEEKLY DATA'!$A$11:$A$14576,'MONTHLY DATA'!$A133,'WEEKLY DATA'!$B$11:$B$14576,'MONTHLY DATA'!$B133)</f>
        <v>307.5</v>
      </c>
      <c r="CM133" s="154">
        <f t="shared" si="78"/>
        <v>-3.90625E-2</v>
      </c>
      <c r="CN133" s="78">
        <f>AVERAGEIFS('WEEKLY DATA'!CN$11:CN$14576,'WEEKLY DATA'!$A$11:$A$14576,'MONTHLY DATA'!$A133,'WEEKLY DATA'!$B$11:$B$14576,'MONTHLY DATA'!$B133)</f>
        <v>497.5</v>
      </c>
      <c r="CO133" s="78">
        <f>AVERAGEIFS('WEEKLY DATA'!CO$11:CO$14576,'WEEKLY DATA'!$A$11:$A$14576,'MONTHLY DATA'!$A133,'WEEKLY DATA'!$B$11:$B$14576,'MONTHLY DATA'!$B133)</f>
        <v>507.5</v>
      </c>
      <c r="CP133" s="78">
        <f>AVERAGEIFS('WEEKLY DATA'!CP$11:CP$14576,'WEEKLY DATA'!$A$11:$A$14576,'MONTHLY DATA'!$A133,'WEEKLY DATA'!$B$11:$B$14576,'MONTHLY DATA'!$B133)</f>
        <v>502.5</v>
      </c>
      <c r="CQ133" s="154">
        <f t="shared" si="79"/>
        <v>1.0050251256281451E-2</v>
      </c>
      <c r="CR133" s="78">
        <f>AVERAGEIFS('WEEKLY DATA'!CR$11:CR$14576,'WEEKLY DATA'!$A$11:$A$14576,'MONTHLY DATA'!$A133,'WEEKLY DATA'!$B$11:$B$14576,'MONTHLY DATA'!$B133)</f>
        <v>400</v>
      </c>
      <c r="CS133" s="78">
        <f>AVERAGEIFS('WEEKLY DATA'!CS$11:CS$14576,'WEEKLY DATA'!$A$11:$A$14576,'MONTHLY DATA'!$A133,'WEEKLY DATA'!$B$11:$B$14576,'MONTHLY DATA'!$B133)</f>
        <v>410</v>
      </c>
      <c r="CT133" s="78">
        <f>AVERAGEIFS('WEEKLY DATA'!CT$11:CT$14576,'WEEKLY DATA'!$A$11:$A$14576,'MONTHLY DATA'!$A133,'WEEKLY DATA'!$B$11:$B$14576,'MONTHLY DATA'!$B133)</f>
        <v>405</v>
      </c>
      <c r="CU133" s="154">
        <f t="shared" si="80"/>
        <v>0</v>
      </c>
      <c r="CV133" s="169">
        <f>AVERAGEIFS('WEEKLY DATA'!CV$11:CV$14576,'WEEKLY DATA'!$A$11:$A$14576,'MONTHLY DATA'!$A133,'WEEKLY DATA'!$B$11:$B$14576,'MONTHLY DATA'!$B133)</f>
        <v>341.25</v>
      </c>
      <c r="CW133" s="78">
        <f>AVERAGEIFS('WEEKLY DATA'!CW$11:CW$14576,'WEEKLY DATA'!$A$11:$A$14576,'MONTHLY DATA'!$A133,'WEEKLY DATA'!$B$11:$B$14576,'MONTHLY DATA'!$B133)</f>
        <v>351.25</v>
      </c>
      <c r="CX133" s="78">
        <f>AVERAGEIFS('WEEKLY DATA'!CX$11:CX$14576,'WEEKLY DATA'!$A$11:$A$14576,'MONTHLY DATA'!$A133,'WEEKLY DATA'!$B$11:$B$14576,'MONTHLY DATA'!$B133)</f>
        <v>346.25</v>
      </c>
      <c r="CY133" s="154">
        <f t="shared" si="81"/>
        <v>0</v>
      </c>
      <c r="CZ133" s="169">
        <f>AVERAGEIFS('WEEKLY DATA'!CZ$11:CZ$14576,'WEEKLY DATA'!$A$11:$A$14576,'MONTHLY DATA'!$A133,'WEEKLY DATA'!$B$11:$B$14576,'MONTHLY DATA'!$B133)</f>
        <v>311.25</v>
      </c>
      <c r="DA133" s="78">
        <f>AVERAGEIFS('WEEKLY DATA'!DA$11:DA$14576,'WEEKLY DATA'!$A$11:$A$14576,'MONTHLY DATA'!$A133,'WEEKLY DATA'!$B$11:$B$14576,'MONTHLY DATA'!$B133)</f>
        <v>321.25</v>
      </c>
      <c r="DB133" s="78">
        <f>AVERAGEIFS('WEEKLY DATA'!DB$11:DB$14576,'WEEKLY DATA'!$A$11:$A$14576,'MONTHLY DATA'!$A133,'WEEKLY DATA'!$B$11:$B$14576,'MONTHLY DATA'!$B133)</f>
        <v>316.25</v>
      </c>
      <c r="DC133" s="154">
        <f t="shared" si="82"/>
        <v>-2.6923076923076938E-2</v>
      </c>
      <c r="DD133" s="78">
        <f>AVERAGEIFS('WEEKLY DATA'!DD$11:DD$14576,'WEEKLY DATA'!$A$11:$A$14576,'MONTHLY DATA'!$A133,'WEEKLY DATA'!$B$11:$B$14576,'MONTHLY DATA'!$B133)</f>
        <v>497.5</v>
      </c>
      <c r="DE133" s="78">
        <f>AVERAGEIFS('WEEKLY DATA'!DE$11:DE$14576,'WEEKLY DATA'!$A$11:$A$14576,'MONTHLY DATA'!$A133,'WEEKLY DATA'!$B$11:$B$14576,'MONTHLY DATA'!$B133)</f>
        <v>507.5</v>
      </c>
      <c r="DF133" s="78">
        <f>AVERAGEIFS('WEEKLY DATA'!DF$11:DF$14576,'WEEKLY DATA'!$A$11:$A$14576,'MONTHLY DATA'!$A133,'WEEKLY DATA'!$B$11:$B$14576,'MONTHLY DATA'!$B133)</f>
        <v>502.5</v>
      </c>
      <c r="DG133" s="154">
        <f t="shared" si="83"/>
        <v>1.0050251256281451E-2</v>
      </c>
      <c r="DH133" s="78">
        <f>AVERAGEIFS('WEEKLY DATA'!DH$11:DH$14576,'WEEKLY DATA'!$A$11:$A$14576,'MONTHLY DATA'!$A133,'WEEKLY DATA'!$B$11:$B$14576,'MONTHLY DATA'!$B133)</f>
        <v>420</v>
      </c>
      <c r="DI133" s="78">
        <f>AVERAGEIFS('WEEKLY DATA'!DI$11:DI$14576,'WEEKLY DATA'!$A$11:$A$14576,'MONTHLY DATA'!$A133,'WEEKLY DATA'!$B$11:$B$14576,'MONTHLY DATA'!$B133)</f>
        <v>430</v>
      </c>
      <c r="DJ133" s="78">
        <f>AVERAGEIFS('WEEKLY DATA'!DJ$11:DJ$14576,'WEEKLY DATA'!$A$11:$A$14576,'MONTHLY DATA'!$A133,'WEEKLY DATA'!$B$11:$B$14576,'MONTHLY DATA'!$B133)</f>
        <v>425</v>
      </c>
      <c r="DK133" s="154">
        <f t="shared" si="84"/>
        <v>0</v>
      </c>
      <c r="DL133" s="169">
        <f>AVERAGEIFS('WEEKLY DATA'!DL$11:DL$14576,'WEEKLY DATA'!$A$11:$A$14576,'MONTHLY DATA'!$A133,'WEEKLY DATA'!$B$11:$B$14576,'MONTHLY DATA'!$B133)</f>
        <v>331.25</v>
      </c>
      <c r="DM133" s="78">
        <f>AVERAGEIFS('WEEKLY DATA'!DM$11:DM$14576,'WEEKLY DATA'!$A$11:$A$14576,'MONTHLY DATA'!$A133,'WEEKLY DATA'!$B$11:$B$14576,'MONTHLY DATA'!$B133)</f>
        <v>341.25</v>
      </c>
      <c r="DN133" s="78">
        <f>AVERAGEIFS('WEEKLY DATA'!DN$11:DN$14576,'WEEKLY DATA'!$A$11:$A$14576,'MONTHLY DATA'!$A133,'WEEKLY DATA'!$B$11:$B$14576,'MONTHLY DATA'!$B133)</f>
        <v>336.25</v>
      </c>
      <c r="DO133" s="154">
        <f t="shared" si="85"/>
        <v>0</v>
      </c>
      <c r="DP133" s="78">
        <f>AVERAGEIFS('WEEKLY DATA'!DP$11:DP$14576,'WEEKLY DATA'!$A$11:$A$14576,'MONTHLY DATA'!$A133,'WEEKLY DATA'!$B$11:$B$14576,'MONTHLY DATA'!$B133)</f>
        <v>291.25</v>
      </c>
      <c r="DQ133" s="78">
        <f>AVERAGEIFS('WEEKLY DATA'!DQ$11:DQ$14576,'WEEKLY DATA'!$A$11:$A$14576,'MONTHLY DATA'!$A133,'WEEKLY DATA'!$B$11:$B$14576,'MONTHLY DATA'!$B133)</f>
        <v>301.25</v>
      </c>
      <c r="DR133" s="78">
        <f>AVERAGEIFS('WEEKLY DATA'!DR$11:DR$14576,'WEEKLY DATA'!$A$11:$A$14576,'MONTHLY DATA'!$A133,'WEEKLY DATA'!$B$11:$B$14576,'MONTHLY DATA'!$B133)</f>
        <v>296.25</v>
      </c>
      <c r="DS133" s="154">
        <f t="shared" si="86"/>
        <v>-4.0485829959514219E-2</v>
      </c>
      <c r="DT133" s="78">
        <f>AVERAGEIFS('WEEKLY DATA'!DT$11:DT$14576,'WEEKLY DATA'!$A$11:$A$14576,'MONTHLY DATA'!$A133,'WEEKLY DATA'!$B$11:$B$14576,'MONTHLY DATA'!$B133)</f>
        <v>497.5</v>
      </c>
      <c r="DU133" s="78">
        <f>AVERAGEIFS('WEEKLY DATA'!DU$11:DU$14576,'WEEKLY DATA'!$A$11:$A$14576,'MONTHLY DATA'!$A133,'WEEKLY DATA'!$B$11:$B$14576,'MONTHLY DATA'!$B133)</f>
        <v>507.5</v>
      </c>
      <c r="DV133" s="78">
        <f>AVERAGEIFS('WEEKLY DATA'!DV$11:DV$14576,'WEEKLY DATA'!$A$11:$A$14576,'MONTHLY DATA'!$A133,'WEEKLY DATA'!$B$11:$B$14576,'MONTHLY DATA'!$B133)</f>
        <v>502.5</v>
      </c>
      <c r="DW133" s="154">
        <f t="shared" si="87"/>
        <v>1.0050251256281451E-2</v>
      </c>
      <c r="DX133" s="78">
        <f>AVERAGEIFS('WEEKLY DATA'!DX$11:DX$14576,'WEEKLY DATA'!$A$11:$A$14576,'MONTHLY DATA'!$A133,'WEEKLY DATA'!$B$11:$B$14576,'MONTHLY DATA'!$B133)</f>
        <v>415</v>
      </c>
      <c r="DY133" s="78">
        <f>AVERAGEIFS('WEEKLY DATA'!DY$11:DY$14576,'WEEKLY DATA'!$A$11:$A$14576,'MONTHLY DATA'!$A133,'WEEKLY DATA'!$B$11:$B$14576,'MONTHLY DATA'!$B133)</f>
        <v>425</v>
      </c>
      <c r="DZ133" s="78">
        <f>AVERAGEIFS('WEEKLY DATA'!DZ$11:DZ$14576,'WEEKLY DATA'!$A$11:$A$14576,'MONTHLY DATA'!$A133,'WEEKLY DATA'!$B$11:$B$14576,'MONTHLY DATA'!$B133)</f>
        <v>420</v>
      </c>
      <c r="EA133" s="154">
        <f t="shared" si="88"/>
        <v>0</v>
      </c>
      <c r="EB133" s="78">
        <f>AVERAGEIFS('WEEKLY DATA'!EB$11:EB$14576,'WEEKLY DATA'!$A$11:$A$14576,'MONTHLY DATA'!$A133,'WEEKLY DATA'!$B$11:$B$14576,'MONTHLY DATA'!$B133)</f>
        <v>322.5</v>
      </c>
      <c r="EC133" s="78">
        <f>AVERAGEIFS('WEEKLY DATA'!EC$11:EC$14576,'WEEKLY DATA'!$A$11:$A$14576,'MONTHLY DATA'!$A133,'WEEKLY DATA'!$B$11:$B$14576,'MONTHLY DATA'!$B133)</f>
        <v>332.5</v>
      </c>
      <c r="ED133" s="78">
        <f>AVERAGEIFS('WEEKLY DATA'!ED$11:ED$14576,'WEEKLY DATA'!$A$11:$A$14576,'MONTHLY DATA'!$A133,'WEEKLY DATA'!$B$11:$B$14576,'MONTHLY DATA'!$B133)</f>
        <v>327.5</v>
      </c>
      <c r="EE133" s="154">
        <f t="shared" si="89"/>
        <v>1.158301158301156E-2</v>
      </c>
      <c r="EF133" s="169">
        <f>AVERAGEIFS('WEEKLY DATA'!EF$11:EF$14576,'WEEKLY DATA'!$A$11:$A$14576,'MONTHLY DATA'!$A133,'WEEKLY DATA'!$B$11:$B$14576,'MONTHLY DATA'!$B133)</f>
        <v>268.75</v>
      </c>
      <c r="EG133" s="78">
        <f>AVERAGEIFS('WEEKLY DATA'!EG$11:EG$14576,'WEEKLY DATA'!$A$11:$A$14576,'MONTHLY DATA'!$A133,'WEEKLY DATA'!$B$11:$B$14576,'MONTHLY DATA'!$B133)</f>
        <v>278.75</v>
      </c>
      <c r="EH133" s="78">
        <f>AVERAGEIFS('WEEKLY DATA'!EH$11:EH$14576,'WEEKLY DATA'!$A$11:$A$14576,'MONTHLY DATA'!$A133,'WEEKLY DATA'!$B$11:$B$14576,'MONTHLY DATA'!$B133)</f>
        <v>273.75</v>
      </c>
      <c r="EI133" s="154">
        <f t="shared" si="90"/>
        <v>-2.6666666666666616E-2</v>
      </c>
      <c r="EJ133" s="78">
        <f>AVERAGEIFS('WEEKLY DATA'!EJ$11:EJ$14576,'WEEKLY DATA'!$A$11:$A$14576,'MONTHLY DATA'!$A133,'WEEKLY DATA'!$B$11:$B$14576,'MONTHLY DATA'!$B133)</f>
        <v>512.5</v>
      </c>
      <c r="EK133" s="78">
        <f>AVERAGEIFS('WEEKLY DATA'!EK$11:EK$14576,'WEEKLY DATA'!$A$11:$A$14576,'MONTHLY DATA'!$A133,'WEEKLY DATA'!$B$11:$B$14576,'MONTHLY DATA'!$B133)</f>
        <v>522.5</v>
      </c>
      <c r="EL133" s="78">
        <f>AVERAGEIFS('WEEKLY DATA'!EL$11:EL$14576,'WEEKLY DATA'!$A$11:$A$14576,'MONTHLY DATA'!$A133,'WEEKLY DATA'!$B$11:$B$14576,'MONTHLY DATA'!$B133)</f>
        <v>517.5</v>
      </c>
      <c r="EM133" s="154">
        <f t="shared" si="91"/>
        <v>9.7560975609756184E-3</v>
      </c>
      <c r="EN133" s="78">
        <f>AVERAGEIFS('WEEKLY DATA'!EN$11:EN$14576,'WEEKLY DATA'!$A$11:$A$14576,'MONTHLY DATA'!$A133,'WEEKLY DATA'!$B$11:$B$14576,'MONTHLY DATA'!$B133)</f>
        <v>295</v>
      </c>
      <c r="EO133" s="78">
        <f>AVERAGEIFS('WEEKLY DATA'!EO$11:EO$14576,'WEEKLY DATA'!$A$11:$A$14576,'MONTHLY DATA'!$A133,'WEEKLY DATA'!$B$11:$B$14576,'MONTHLY DATA'!$B133)</f>
        <v>305</v>
      </c>
      <c r="EP133" s="78">
        <f>AVERAGEIFS('WEEKLY DATA'!EP$11:EP$14576,'WEEKLY DATA'!$A$11:$A$14576,'MONTHLY DATA'!$A133,'WEEKLY DATA'!$B$11:$B$14576,'MONTHLY DATA'!$B133)</f>
        <v>300</v>
      </c>
      <c r="EQ133" s="154">
        <f t="shared" si="92"/>
        <v>0</v>
      </c>
      <c r="ER133" s="78">
        <f>AVERAGEIFS('WEEKLY DATA'!ER$11:ER$14576,'WEEKLY DATA'!$A$11:$A$14576,'MONTHLY DATA'!$A133,'WEEKLY DATA'!$B$11:$B$14576,'MONTHLY DATA'!$B133)</f>
        <v>302.5</v>
      </c>
      <c r="ES133" s="78">
        <f>AVERAGEIFS('WEEKLY DATA'!ES$11:ES$14576,'WEEKLY DATA'!$A$11:$A$14576,'MONTHLY DATA'!$A133,'WEEKLY DATA'!$B$11:$B$14576,'MONTHLY DATA'!$B133)</f>
        <v>312.5</v>
      </c>
      <c r="ET133" s="78">
        <f>AVERAGEIFS('WEEKLY DATA'!ET$11:ET$14576,'WEEKLY DATA'!$A$11:$A$14576,'MONTHLY DATA'!$A133,'WEEKLY DATA'!$B$11:$B$14576,'MONTHLY DATA'!$B133)</f>
        <v>307.5</v>
      </c>
      <c r="EU133" s="154">
        <f t="shared" si="93"/>
        <v>1.2345679012345734E-2</v>
      </c>
      <c r="EV133" s="78">
        <f>AVERAGEIFS('WEEKLY DATA'!EV$11:EV$14576,'WEEKLY DATA'!$A$11:$A$14576,'MONTHLY DATA'!$A133,'WEEKLY DATA'!$B$11:$B$14576,'MONTHLY DATA'!$B133)</f>
        <v>258.75</v>
      </c>
      <c r="EW133" s="78">
        <f>AVERAGEIFS('WEEKLY DATA'!EW$11:EW$14576,'WEEKLY DATA'!$A$11:$A$14576,'MONTHLY DATA'!$A133,'WEEKLY DATA'!$B$11:$B$14576,'MONTHLY DATA'!$B133)</f>
        <v>268.75</v>
      </c>
      <c r="EX133" s="78">
        <f>AVERAGEIFS('WEEKLY DATA'!EX$11:EX$14576,'WEEKLY DATA'!$A$11:$A$14576,'MONTHLY DATA'!$A133,'WEEKLY DATA'!$B$11:$B$14576,'MONTHLY DATA'!$B133)</f>
        <v>263.75</v>
      </c>
      <c r="EY133" s="154">
        <f t="shared" si="94"/>
        <v>-2.7649769585253448E-2</v>
      </c>
      <c r="EZ133" s="78">
        <f>AVERAGEIFS('WEEKLY DATA'!EZ$11:EZ$14576,'WEEKLY DATA'!$A$11:$A$14576,'MONTHLY DATA'!$A133,'WEEKLY DATA'!$B$11:$B$14576,'MONTHLY DATA'!$B133)</f>
        <v>497.5</v>
      </c>
      <c r="FA133" s="78">
        <f>AVERAGEIFS('WEEKLY DATA'!FA$11:FA$14576,'WEEKLY DATA'!$A$11:$A$14576,'MONTHLY DATA'!$A133,'WEEKLY DATA'!$B$11:$B$14576,'MONTHLY DATA'!$B133)</f>
        <v>507.5</v>
      </c>
      <c r="FB133" s="78">
        <f>AVERAGEIFS('WEEKLY DATA'!FB$11:FB$14576,'WEEKLY DATA'!$A$11:$A$14576,'MONTHLY DATA'!$A133,'WEEKLY DATA'!$B$11:$B$14576,'MONTHLY DATA'!$B133)</f>
        <v>502.5</v>
      </c>
      <c r="FC133" s="154">
        <f t="shared" si="95"/>
        <v>1.0050251256281451E-2</v>
      </c>
      <c r="FD133" s="78">
        <f>AVERAGEIFS('WEEKLY DATA'!FD$11:FD$14576,'WEEKLY DATA'!$A$11:$A$14576,'MONTHLY DATA'!$A133,'WEEKLY DATA'!$B$11:$B$14576,'MONTHLY DATA'!$B133)</f>
        <v>410</v>
      </c>
      <c r="FE133" s="78">
        <f>AVERAGEIFS('WEEKLY DATA'!FE$11:FE$14576,'WEEKLY DATA'!$A$11:$A$14576,'MONTHLY DATA'!$A133,'WEEKLY DATA'!$B$11:$B$14576,'MONTHLY DATA'!$B133)</f>
        <v>420</v>
      </c>
      <c r="FF133" s="78">
        <f>AVERAGEIFS('WEEKLY DATA'!FF$11:FF$14576,'WEEKLY DATA'!$A$11:$A$14576,'MONTHLY DATA'!$A133,'WEEKLY DATA'!$B$11:$B$14576,'MONTHLY DATA'!$B133)</f>
        <v>415</v>
      </c>
      <c r="FG133" s="154">
        <f t="shared" si="96"/>
        <v>0</v>
      </c>
      <c r="FH133" s="78">
        <f>AVERAGEIFS('WEEKLY DATA'!FH$11:FH$14576,'WEEKLY DATA'!$A$11:$A$14576,'MONTHLY DATA'!$A133,'WEEKLY DATA'!$B$11:$B$14576,'MONTHLY DATA'!$B133)</f>
        <v>327.5</v>
      </c>
      <c r="FI133" s="78">
        <f>AVERAGEIFS('WEEKLY DATA'!FI$11:FI$14576,'WEEKLY DATA'!$A$11:$A$14576,'MONTHLY DATA'!$A133,'WEEKLY DATA'!$B$11:$B$14576,'MONTHLY DATA'!$B133)</f>
        <v>337.5</v>
      </c>
      <c r="FJ133" s="78">
        <f>AVERAGEIFS('WEEKLY DATA'!FJ$11:FJ$14576,'WEEKLY DATA'!$A$11:$A$14576,'MONTHLY DATA'!$A133,'WEEKLY DATA'!$B$11:$B$14576,'MONTHLY DATA'!$B133)</f>
        <v>332.5</v>
      </c>
      <c r="FK133" s="154">
        <f t="shared" si="97"/>
        <v>2.7027027027026973E-2</v>
      </c>
      <c r="FL133" s="169">
        <f>AVERAGEIFS('WEEKLY DATA'!FL$11:FL$14576,'WEEKLY DATA'!$A$11:$A$14576,'MONTHLY DATA'!$A133,'WEEKLY DATA'!$B$11:$B$14576,'MONTHLY DATA'!$B133)</f>
        <v>268.75</v>
      </c>
      <c r="FM133" s="78">
        <f>AVERAGEIFS('WEEKLY DATA'!FM$11:FM$14576,'WEEKLY DATA'!$A$11:$A$14576,'MONTHLY DATA'!$A133,'WEEKLY DATA'!$B$11:$B$14576,'MONTHLY DATA'!$B133)</f>
        <v>278.75</v>
      </c>
      <c r="FN133" s="78">
        <f>AVERAGEIFS('WEEKLY DATA'!FN$11:FN$14576,'WEEKLY DATA'!$A$11:$A$14576,'MONTHLY DATA'!$A133,'WEEKLY DATA'!$B$11:$B$14576,'MONTHLY DATA'!$B133)</f>
        <v>273.75</v>
      </c>
      <c r="FO133" s="154">
        <f t="shared" si="98"/>
        <v>-2.2321428571428603E-2</v>
      </c>
      <c r="FP133" s="78">
        <f>AVERAGEIFS('WEEKLY DATA'!FP$11:FP$14576,'WEEKLY DATA'!$A$11:$A$14576,'MONTHLY DATA'!$A133,'WEEKLY DATA'!$B$11:$B$14576,'MONTHLY DATA'!$B133)</f>
        <v>397.5</v>
      </c>
      <c r="FQ133" s="78">
        <f>AVERAGEIFS('WEEKLY DATA'!FQ$11:FQ$14576,'WEEKLY DATA'!$A$11:$A$14576,'MONTHLY DATA'!$A133,'WEEKLY DATA'!$B$11:$B$14576,'MONTHLY DATA'!$B133)</f>
        <v>407.5</v>
      </c>
      <c r="FR133" s="78">
        <f>AVERAGEIFS('WEEKLY DATA'!FR$11:FR$14576,'WEEKLY DATA'!$A$11:$A$14576,'MONTHLY DATA'!$A133,'WEEKLY DATA'!$B$11:$B$14576,'MONTHLY DATA'!$B133)</f>
        <v>402.5</v>
      </c>
      <c r="FS133" s="154">
        <f t="shared" si="99"/>
        <v>1.2578616352201255E-2</v>
      </c>
      <c r="FT133" s="78">
        <f>AVERAGEIFS('WEEKLY DATA'!FT$11:FT$14576,'WEEKLY DATA'!$A$11:$A$14576,'MONTHLY DATA'!$A133,'WEEKLY DATA'!$B$11:$B$14576,'MONTHLY DATA'!$B133)</f>
        <v>485</v>
      </c>
      <c r="FU133" s="78">
        <f>AVERAGEIFS('WEEKLY DATA'!FU$11:FU$14576,'WEEKLY DATA'!$A$11:$A$14576,'MONTHLY DATA'!$A133,'WEEKLY DATA'!$B$11:$B$14576,'MONTHLY DATA'!$B133)</f>
        <v>495</v>
      </c>
      <c r="FV133" s="78">
        <f>AVERAGEIFS('WEEKLY DATA'!FV$11:FV$14576,'WEEKLY DATA'!$A$11:$A$14576,'MONTHLY DATA'!$A133,'WEEKLY DATA'!$B$11:$B$14576,'MONTHLY DATA'!$B133)</f>
        <v>490</v>
      </c>
      <c r="FW133" s="154">
        <f t="shared" si="100"/>
        <v>-3.4482758620689613E-2</v>
      </c>
      <c r="FX133" s="78">
        <f>AVERAGEIFS('WEEKLY DATA'!FX$11:FX$14576,'WEEKLY DATA'!$A$11:$A$14576,'MONTHLY DATA'!$A133,'WEEKLY DATA'!$B$11:$B$14576,'MONTHLY DATA'!$B133)</f>
        <v>392.5</v>
      </c>
      <c r="FY133" s="78">
        <f>AVERAGEIFS('WEEKLY DATA'!FY$11:FY$14576,'WEEKLY DATA'!$A$11:$A$14576,'MONTHLY DATA'!$A133,'WEEKLY DATA'!$B$11:$B$14576,'MONTHLY DATA'!$B133)</f>
        <v>402.5</v>
      </c>
      <c r="FZ133" s="78">
        <f>AVERAGEIFS('WEEKLY DATA'!FZ$11:FZ$14576,'WEEKLY DATA'!$A$11:$A$14576,'MONTHLY DATA'!$A133,'WEEKLY DATA'!$B$11:$B$14576,'MONTHLY DATA'!$B133)</f>
        <v>397.5</v>
      </c>
      <c r="GA133" s="154">
        <f t="shared" si="101"/>
        <v>6.3291139240506666E-3</v>
      </c>
      <c r="GB133" s="78">
        <f>AVERAGEIFS('WEEKLY DATA'!GB$11:GB$14576,'WEEKLY DATA'!$A$11:$A$14576,'MONTHLY DATA'!$A133,'WEEKLY DATA'!$B$11:$B$14576,'MONTHLY DATA'!$B133)</f>
        <v>446.25</v>
      </c>
      <c r="GC133" s="78">
        <f>AVERAGEIFS('WEEKLY DATA'!GC$11:GC$14576,'WEEKLY DATA'!$A$11:$A$14576,'MONTHLY DATA'!$A133,'WEEKLY DATA'!$B$11:$B$14576,'MONTHLY DATA'!$B133)</f>
        <v>456.25</v>
      </c>
      <c r="GD133" s="78">
        <f>AVERAGEIFS('WEEKLY DATA'!GD$11:GD$14576,'WEEKLY DATA'!$A$11:$A$14576,'MONTHLY DATA'!$A133,'WEEKLY DATA'!$B$11:$B$14576,'MONTHLY DATA'!$B133)</f>
        <v>451.25</v>
      </c>
      <c r="GE133" s="154">
        <f t="shared" si="102"/>
        <v>0</v>
      </c>
      <c r="GF133" s="169">
        <f>AVERAGEIFS('WEEKLY DATA'!GF$11:GF$14576,'WEEKLY DATA'!$A$11:$A$14576,'MONTHLY DATA'!$A133,'WEEKLY DATA'!$B$11:$B$14576,'MONTHLY DATA'!$B133)</f>
        <v>381.25</v>
      </c>
      <c r="GG133" s="78">
        <f>AVERAGEIFS('WEEKLY DATA'!GG$11:GG$14576,'WEEKLY DATA'!$A$11:$A$14576,'MONTHLY DATA'!$A133,'WEEKLY DATA'!$B$11:$B$14576,'MONTHLY DATA'!$B133)</f>
        <v>391.25</v>
      </c>
      <c r="GH133" s="78">
        <f>AVERAGEIFS('WEEKLY DATA'!GH$11:GH$14576,'WEEKLY DATA'!$A$11:$A$14576,'MONTHLY DATA'!$A133,'WEEKLY DATA'!$B$11:$B$14576,'MONTHLY DATA'!$B133)</f>
        <v>386.25</v>
      </c>
      <c r="GI133" s="154">
        <f t="shared" si="103"/>
        <v>-3.1347962382445194E-2</v>
      </c>
      <c r="GJ133" s="78">
        <f>AVERAGEIFS('WEEKLY DATA'!GJ$11:GJ$14576,'WEEKLY DATA'!$A$11:$A$14576,'MONTHLY DATA'!$A133,'WEEKLY DATA'!$B$11:$B$14576,'MONTHLY DATA'!$B133)</f>
        <v>507.5</v>
      </c>
      <c r="GK133" s="78">
        <f>AVERAGEIFS('WEEKLY DATA'!GK$11:GK$14576,'WEEKLY DATA'!$A$11:$A$14576,'MONTHLY DATA'!$A133,'WEEKLY DATA'!$B$11:$B$14576,'MONTHLY DATA'!$B133)</f>
        <v>517.5</v>
      </c>
      <c r="GL133" s="78">
        <f>AVERAGEIFS('WEEKLY DATA'!GL$11:GL$14576,'WEEKLY DATA'!$A$11:$A$14576,'MONTHLY DATA'!$A133,'WEEKLY DATA'!$B$11:$B$14576,'MONTHLY DATA'!$B133)</f>
        <v>512.5</v>
      </c>
      <c r="GM133" s="154">
        <f t="shared" si="104"/>
        <v>9.8522167487684609E-3</v>
      </c>
      <c r="GN133" s="78">
        <f>AVERAGEIFS('WEEKLY DATA'!GN$11:GN$14576,'WEEKLY DATA'!$A$11:$A$14576,'MONTHLY DATA'!$A133,'WEEKLY DATA'!$B$11:$B$14576,'MONTHLY DATA'!$B133)</f>
        <v>450</v>
      </c>
      <c r="GO133" s="78">
        <f>AVERAGEIFS('WEEKLY DATA'!GO$11:GO$14576,'WEEKLY DATA'!$A$11:$A$14576,'MONTHLY DATA'!$A133,'WEEKLY DATA'!$B$11:$B$14576,'MONTHLY DATA'!$B133)</f>
        <v>460</v>
      </c>
      <c r="GP133" s="78">
        <f>AVERAGEIFS('WEEKLY DATA'!GP$11:GP$14576,'WEEKLY DATA'!$A$11:$A$14576,'MONTHLY DATA'!$A133,'WEEKLY DATA'!$B$11:$B$14576,'MONTHLY DATA'!$B133)</f>
        <v>455</v>
      </c>
      <c r="GQ133" s="154">
        <f t="shared" si="105"/>
        <v>-2.739726027397249E-3</v>
      </c>
      <c r="GR133" s="78"/>
    </row>
    <row r="134" spans="1:200" ht="15.75" x14ac:dyDescent="0.25">
      <c r="A134">
        <f t="shared" si="55"/>
        <v>4</v>
      </c>
      <c r="B134">
        <f t="shared" si="56"/>
        <v>2020</v>
      </c>
      <c r="C134" s="86">
        <v>43922</v>
      </c>
      <c r="D134" s="78">
        <f>AVERAGEIFS('WEEKLY DATA'!D$11:D$14576,'WEEKLY DATA'!$A$11:$A$14576,'MONTHLY DATA'!$A134,'WEEKLY DATA'!$B$11:$B$14576,'MONTHLY DATA'!$B134)</f>
        <v>487.5</v>
      </c>
      <c r="E134" s="78">
        <f>AVERAGEIFS('WEEKLY DATA'!E$11:E$14576,'WEEKLY DATA'!$A$11:$A$14576,'MONTHLY DATA'!$A134,'WEEKLY DATA'!$B$11:$B$14576,'MONTHLY DATA'!$B134)</f>
        <v>497.5</v>
      </c>
      <c r="F134" s="78">
        <f>AVERAGEIFS('WEEKLY DATA'!F$11:F$14576,'WEEKLY DATA'!$A$11:$A$14576,'MONTHLY DATA'!$A134,'WEEKLY DATA'!$B$11:$B$14576,'MONTHLY DATA'!$B134)</f>
        <v>492.5</v>
      </c>
      <c r="G134" s="154">
        <f t="shared" si="57"/>
        <v>0.1005586592178771</v>
      </c>
      <c r="H134" s="169">
        <f>AVERAGEIFS('WEEKLY DATA'!H$11:H$14576,'WEEKLY DATA'!$A$11:$A$14576,'MONTHLY DATA'!$A134,'WEEKLY DATA'!$B$11:$B$14576,'MONTHLY DATA'!$B134)</f>
        <v>581.25</v>
      </c>
      <c r="I134" s="78">
        <f>AVERAGEIFS('WEEKLY DATA'!I$11:I$14576,'WEEKLY DATA'!$A$11:$A$14576,'MONTHLY DATA'!$A134,'WEEKLY DATA'!$B$11:$B$14576,'MONTHLY DATA'!$B134)</f>
        <v>591.25</v>
      </c>
      <c r="J134" s="78">
        <f>AVERAGEIFS('WEEKLY DATA'!J$11:J$14576,'WEEKLY DATA'!$A$11:$A$14576,'MONTHLY DATA'!$A134,'WEEKLY DATA'!$B$11:$B$14576,'MONTHLY DATA'!$B134)</f>
        <v>586.25</v>
      </c>
      <c r="K134" s="154">
        <f t="shared" si="58"/>
        <v>7.8160919540229967E-2</v>
      </c>
      <c r="L134" s="169">
        <f>AVERAGEIFS('WEEKLY DATA'!L$11:L$14576,'WEEKLY DATA'!$A$11:$A$14576,'MONTHLY DATA'!$A134,'WEEKLY DATA'!$B$11:$B$14576,'MONTHLY DATA'!$B134)</f>
        <v>580</v>
      </c>
      <c r="M134" s="78">
        <f>AVERAGEIFS('WEEKLY DATA'!M$11:M$14576,'WEEKLY DATA'!$A$11:$A$14576,'MONTHLY DATA'!$A134,'WEEKLY DATA'!$B$11:$B$14576,'MONTHLY DATA'!$B134)</f>
        <v>590</v>
      </c>
      <c r="N134" s="78">
        <f>AVERAGEIFS('WEEKLY DATA'!N$11:N$14576,'WEEKLY DATA'!$A$11:$A$14576,'MONTHLY DATA'!$A134,'WEEKLY DATA'!$B$11:$B$14576,'MONTHLY DATA'!$B134)</f>
        <v>585</v>
      </c>
      <c r="O134" s="154">
        <f t="shared" si="59"/>
        <v>1.298701298701288E-2</v>
      </c>
      <c r="P134" s="169">
        <f>AVERAGEIFS('WEEKLY DATA'!P$11:P$14576,'WEEKLY DATA'!$A$11:$A$14576,'MONTHLY DATA'!$A134,'WEEKLY DATA'!$B$11:$B$14576,'MONTHLY DATA'!$B134)</f>
        <v>457.5</v>
      </c>
      <c r="Q134" s="78">
        <f>AVERAGEIFS('WEEKLY DATA'!Q$11:Q$14576,'WEEKLY DATA'!$A$11:$A$14576,'MONTHLY DATA'!$A134,'WEEKLY DATA'!$B$11:$B$14576,'MONTHLY DATA'!$B134)</f>
        <v>467.5</v>
      </c>
      <c r="R134" s="78">
        <f>AVERAGEIFS('WEEKLY DATA'!R$11:R$14576,'WEEKLY DATA'!$A$11:$A$14576,'MONTHLY DATA'!$A134,'WEEKLY DATA'!$B$11:$B$14576,'MONTHLY DATA'!$B134)</f>
        <v>462.5</v>
      </c>
      <c r="S134" s="154">
        <f t="shared" si="60"/>
        <v>2.2099447513812098E-2</v>
      </c>
      <c r="T134" s="169">
        <f>AVERAGEIFS('WEEKLY DATA'!T$11:T$14576,'WEEKLY DATA'!$A$11:$A$14576,'MONTHLY DATA'!$A134,'WEEKLY DATA'!$B$11:$B$14576,'MONTHLY DATA'!$B134)</f>
        <v>482.5</v>
      </c>
      <c r="U134" s="78">
        <f>AVERAGEIFS('WEEKLY DATA'!U$11:U$14576,'WEEKLY DATA'!$A$11:$A$14576,'MONTHLY DATA'!$A134,'WEEKLY DATA'!$B$11:$B$14576,'MONTHLY DATA'!$B134)</f>
        <v>492.5</v>
      </c>
      <c r="V134" s="78">
        <f>AVERAGEIFS('WEEKLY DATA'!V$11:V$14576,'WEEKLY DATA'!$A$11:$A$14576,'MONTHLY DATA'!$A134,'WEEKLY DATA'!$B$11:$B$14576,'MONTHLY DATA'!$B134)</f>
        <v>487.5</v>
      </c>
      <c r="W134" s="154">
        <f t="shared" si="61"/>
        <v>0.10169491525423724</v>
      </c>
      <c r="X134" s="169">
        <f>AVERAGEIFS('WEEKLY DATA'!X$11:X$14576,'WEEKLY DATA'!$A$11:$A$14576,'MONTHLY DATA'!$A134,'WEEKLY DATA'!$B$11:$B$14576,'MONTHLY DATA'!$B134)</f>
        <v>421.25</v>
      </c>
      <c r="Y134" s="78">
        <f>AVERAGEIFS('WEEKLY DATA'!Y$11:Y$14576,'WEEKLY DATA'!$A$11:$A$14576,'MONTHLY DATA'!$A134,'WEEKLY DATA'!$B$11:$B$14576,'MONTHLY DATA'!$B134)</f>
        <v>431.25</v>
      </c>
      <c r="Z134" s="78">
        <f>AVERAGEIFS('WEEKLY DATA'!Z$11:Z$14576,'WEEKLY DATA'!$A$11:$A$14576,'MONTHLY DATA'!$A134,'WEEKLY DATA'!$B$11:$B$14576,'MONTHLY DATA'!$B134)</f>
        <v>426.25</v>
      </c>
      <c r="AA134" s="154">
        <f t="shared" si="62"/>
        <v>0.11074918566775249</v>
      </c>
      <c r="AB134" s="169">
        <f>AVERAGEIFS('WEEKLY DATA'!AB$11:AB$14576,'WEEKLY DATA'!$A$11:$A$14576,'MONTHLY DATA'!$A134,'WEEKLY DATA'!$B$11:$B$14576,'MONTHLY DATA'!$B134)</f>
        <v>575</v>
      </c>
      <c r="AC134" s="78">
        <f>AVERAGEIFS('WEEKLY DATA'!AC$11:AC$14576,'WEEKLY DATA'!$A$11:$A$14576,'MONTHLY DATA'!$A134,'WEEKLY DATA'!$B$11:$B$14576,'MONTHLY DATA'!$B134)</f>
        <v>585</v>
      </c>
      <c r="AD134" s="78">
        <f>AVERAGEIFS('WEEKLY DATA'!AD$11:AD$14576,'WEEKLY DATA'!$A$11:$A$14576,'MONTHLY DATA'!$A134,'WEEKLY DATA'!$B$11:$B$14576,'MONTHLY DATA'!$B134)</f>
        <v>580</v>
      </c>
      <c r="AE134" s="154">
        <f t="shared" si="63"/>
        <v>1.3100436681222627E-2</v>
      </c>
      <c r="AF134" s="169">
        <f>AVERAGEIFS('WEEKLY DATA'!AF$11:AF$14576,'WEEKLY DATA'!$A$11:$A$14576,'MONTHLY DATA'!$A134,'WEEKLY DATA'!$B$11:$B$14576,'MONTHLY DATA'!$B134)</f>
        <v>442.5</v>
      </c>
      <c r="AG134" s="78">
        <f>AVERAGEIFS('WEEKLY DATA'!AG$11:AG$14576,'WEEKLY DATA'!$A$11:$A$14576,'MONTHLY DATA'!$A134,'WEEKLY DATA'!$B$11:$B$14576,'MONTHLY DATA'!$B134)</f>
        <v>452.5</v>
      </c>
      <c r="AH134" s="78">
        <f>AVERAGEIFS('WEEKLY DATA'!AH$11:AH$14576,'WEEKLY DATA'!$A$11:$A$14576,'MONTHLY DATA'!$A134,'WEEKLY DATA'!$B$11:$B$14576,'MONTHLY DATA'!$B134)</f>
        <v>447.5</v>
      </c>
      <c r="AI134" s="154">
        <f t="shared" si="64"/>
        <v>2.2857142857142909E-2</v>
      </c>
      <c r="AJ134" s="169">
        <f>AVERAGEIFS('WEEKLY DATA'!AJ$11:AJ$14576,'WEEKLY DATA'!$A$11:$A$14576,'MONTHLY DATA'!$A134,'WEEKLY DATA'!$B$11:$B$14576,'MONTHLY DATA'!$B134)</f>
        <v>473.75</v>
      </c>
      <c r="AK134" s="78">
        <f>AVERAGEIFS('WEEKLY DATA'!AK$11:AK$14576,'WEEKLY DATA'!$A$11:$A$14576,'MONTHLY DATA'!$A134,'WEEKLY DATA'!$B$11:$B$14576,'MONTHLY DATA'!$B134)</f>
        <v>483.75</v>
      </c>
      <c r="AL134" s="78">
        <f>AVERAGEIFS('WEEKLY DATA'!AL$11:AL$14576,'WEEKLY DATA'!$A$11:$A$14576,'MONTHLY DATA'!$A134,'WEEKLY DATA'!$B$11:$B$14576,'MONTHLY DATA'!$B134)</f>
        <v>478.75</v>
      </c>
      <c r="AM134" s="154">
        <f t="shared" si="65"/>
        <v>9.4285714285714306E-2</v>
      </c>
      <c r="AN134" s="169">
        <f>AVERAGEIFS('WEEKLY DATA'!AN$11:AN$14576,'WEEKLY DATA'!$A$11:$A$14576,'MONTHLY DATA'!$A134,'WEEKLY DATA'!$B$11:$B$14576,'MONTHLY DATA'!$B134)</f>
        <v>448.75</v>
      </c>
      <c r="AO134" s="78">
        <f>AVERAGEIFS('WEEKLY DATA'!AO$11:AO$14576,'WEEKLY DATA'!$A$11:$A$14576,'MONTHLY DATA'!$A134,'WEEKLY DATA'!$B$11:$B$14576,'MONTHLY DATA'!$B134)</f>
        <v>448.75</v>
      </c>
      <c r="AP134" s="78">
        <f>AVERAGEIFS('WEEKLY DATA'!AP$11:AP$14576,'WEEKLY DATA'!$A$11:$A$14576,'MONTHLY DATA'!$A134,'WEEKLY DATA'!$B$11:$B$14576,'MONTHLY DATA'!$B134)</f>
        <v>448.75</v>
      </c>
      <c r="AQ134" s="154">
        <f t="shared" si="66"/>
        <v>0.10802469135802473</v>
      </c>
      <c r="AR134" s="169">
        <f>AVERAGEIFS('WEEKLY DATA'!AR$11:AR$14576,'WEEKLY DATA'!$A$11:$A$14576,'MONTHLY DATA'!$A134,'WEEKLY DATA'!$B$11:$B$14576,'MONTHLY DATA'!$B134)</f>
        <v>585</v>
      </c>
      <c r="AS134" s="78">
        <f>AVERAGEIFS('WEEKLY DATA'!AS$11:AS$14576,'WEEKLY DATA'!$A$11:$A$14576,'MONTHLY DATA'!$A134,'WEEKLY DATA'!$B$11:$B$14576,'MONTHLY DATA'!$B134)</f>
        <v>595</v>
      </c>
      <c r="AT134" s="78">
        <f>AVERAGEIFS('WEEKLY DATA'!AT$11:AT$14576,'WEEKLY DATA'!$A$11:$A$14576,'MONTHLY DATA'!$A134,'WEEKLY DATA'!$B$11:$B$14576,'MONTHLY DATA'!$B134)</f>
        <v>590</v>
      </c>
      <c r="AU134" s="154">
        <f t="shared" si="67"/>
        <v>1.2875536480686733E-2</v>
      </c>
      <c r="AV134" s="169">
        <f>AVERAGEIFS('WEEKLY DATA'!AV$11:AV$14576,'WEEKLY DATA'!$A$11:$A$14576,'MONTHLY DATA'!$A134,'WEEKLY DATA'!$B$11:$B$14576,'MONTHLY DATA'!$B134)</f>
        <v>452.5</v>
      </c>
      <c r="AW134" s="78">
        <f>AVERAGEIFS('WEEKLY DATA'!AW$11:AW$14576,'WEEKLY DATA'!$A$11:$A$14576,'MONTHLY DATA'!$A134,'WEEKLY DATA'!$B$11:$B$14576,'MONTHLY DATA'!$B134)</f>
        <v>462.5</v>
      </c>
      <c r="AX134" s="78">
        <f>AVERAGEIFS('WEEKLY DATA'!AX$11:AX$14576,'WEEKLY DATA'!$A$11:$A$14576,'MONTHLY DATA'!$A134,'WEEKLY DATA'!$B$11:$B$14576,'MONTHLY DATA'!$B134)</f>
        <v>457.5</v>
      </c>
      <c r="AY134" s="154">
        <f t="shared" si="68"/>
        <v>2.5210084033613356E-2</v>
      </c>
      <c r="AZ134" s="169">
        <f>AVERAGEIFS('WEEKLY DATA'!AZ$11:AZ$14576,'WEEKLY DATA'!$A$11:$A$14576,'MONTHLY DATA'!$A134,'WEEKLY DATA'!$B$11:$B$14576,'MONTHLY DATA'!$B134)</f>
        <v>413.75</v>
      </c>
      <c r="BA134" s="78">
        <f>AVERAGEIFS('WEEKLY DATA'!BA$11:BA$14576,'WEEKLY DATA'!$A$11:$A$14576,'MONTHLY DATA'!$A134,'WEEKLY DATA'!$B$11:$B$14576,'MONTHLY DATA'!$B134)</f>
        <v>423.75</v>
      </c>
      <c r="BB134" s="78">
        <f>AVERAGEIFS('WEEKLY DATA'!BB$11:BB$14576,'WEEKLY DATA'!$A$11:$A$14576,'MONTHLY DATA'!$A134,'WEEKLY DATA'!$B$11:$B$14576,'MONTHLY DATA'!$B134)</f>
        <v>418.75</v>
      </c>
      <c r="BC134" s="154">
        <f t="shared" si="69"/>
        <v>0.10927152317880795</v>
      </c>
      <c r="BD134" s="169">
        <f>AVERAGEIFS('WEEKLY DATA'!BD$11:BD$14576,'WEEKLY DATA'!$A$11:$A$14576,'MONTHLY DATA'!$A134,'WEEKLY DATA'!$B$11:$B$14576,'MONTHLY DATA'!$B134)</f>
        <v>358.75</v>
      </c>
      <c r="BE134" s="78">
        <f>AVERAGEIFS('WEEKLY DATA'!BE$11:BE$14576,'WEEKLY DATA'!$A$11:$A$14576,'MONTHLY DATA'!$A134,'WEEKLY DATA'!$B$11:$B$14576,'MONTHLY DATA'!$B134)</f>
        <v>368.75</v>
      </c>
      <c r="BF134" s="78">
        <f>AVERAGEIFS('WEEKLY DATA'!BF$11:BF$14576,'WEEKLY DATA'!$A$11:$A$14576,'MONTHLY DATA'!$A134,'WEEKLY DATA'!$B$11:$B$14576,'MONTHLY DATA'!$B134)</f>
        <v>363.75</v>
      </c>
      <c r="BG134" s="154">
        <f t="shared" si="70"/>
        <v>0.13671875</v>
      </c>
      <c r="BH134" s="169">
        <f>AVERAGEIFS('WEEKLY DATA'!BH$11:BH$14576,'WEEKLY DATA'!$A$11:$A$14576,'MONTHLY DATA'!$A134,'WEEKLY DATA'!$B$11:$B$14576,'MONTHLY DATA'!$B134)</f>
        <v>475</v>
      </c>
      <c r="BI134" s="78">
        <f>AVERAGEIFS('WEEKLY DATA'!BI$11:BI$14576,'WEEKLY DATA'!$A$11:$A$14576,'MONTHLY DATA'!$A134,'WEEKLY DATA'!$B$11:$B$14576,'MONTHLY DATA'!$B134)</f>
        <v>485</v>
      </c>
      <c r="BJ134" s="78">
        <f>AVERAGEIFS('WEEKLY DATA'!BJ$11:BJ$14576,'WEEKLY DATA'!$A$11:$A$14576,'MONTHLY DATA'!$A134,'WEEKLY DATA'!$B$11:$B$14576,'MONTHLY DATA'!$B134)</f>
        <v>480</v>
      </c>
      <c r="BK134" s="154">
        <f t="shared" si="71"/>
        <v>1.5873015873015817E-2</v>
      </c>
      <c r="BL134" s="169">
        <f>AVERAGEIFS('WEEKLY DATA'!BL$11:BL$14576,'WEEKLY DATA'!$A$11:$A$14576,'MONTHLY DATA'!$A134,'WEEKLY DATA'!$B$11:$B$14576,'MONTHLY DATA'!$B134)</f>
        <v>442.5</v>
      </c>
      <c r="BM134" s="78">
        <f>AVERAGEIFS('WEEKLY DATA'!BM$11:BM$14576,'WEEKLY DATA'!$A$11:$A$14576,'MONTHLY DATA'!$A134,'WEEKLY DATA'!$B$11:$B$14576,'MONTHLY DATA'!$B134)</f>
        <v>452.5</v>
      </c>
      <c r="BN134" s="78">
        <f>AVERAGEIFS('WEEKLY DATA'!BN$11:BN$14576,'WEEKLY DATA'!$A$11:$A$14576,'MONTHLY DATA'!$A134,'WEEKLY DATA'!$B$11:$B$14576,'MONTHLY DATA'!$B134)</f>
        <v>447.5</v>
      </c>
      <c r="BO134" s="154">
        <f t="shared" si="72"/>
        <v>2.5787965616045794E-2</v>
      </c>
      <c r="BP134" s="78">
        <f>AVERAGEIFS('WEEKLY DATA'!BP$11:BP$14576,'WEEKLY DATA'!$A$11:$A$14576,'MONTHLY DATA'!$A134,'WEEKLY DATA'!$B$11:$B$14576,'MONTHLY DATA'!$B134)</f>
        <v>450</v>
      </c>
      <c r="BQ134" s="78">
        <f>AVERAGEIFS('WEEKLY DATA'!BQ$11:BQ$14576,'WEEKLY DATA'!$A$11:$A$14576,'MONTHLY DATA'!$A134,'WEEKLY DATA'!$B$11:$B$14576,'MONTHLY DATA'!$B134)</f>
        <v>460</v>
      </c>
      <c r="BR134" s="78">
        <f>AVERAGEIFS('WEEKLY DATA'!BR$11:BR$14576,'WEEKLY DATA'!$A$11:$A$14576,'MONTHLY DATA'!$A134,'WEEKLY DATA'!$B$11:$B$14576,'MONTHLY DATA'!$B134)</f>
        <v>455</v>
      </c>
      <c r="BS134" s="154">
        <f t="shared" si="73"/>
        <v>8.6567164179104372E-2</v>
      </c>
      <c r="BT134" s="78">
        <f>AVERAGEIFS('WEEKLY DATA'!BT$11:BT$14576,'WEEKLY DATA'!$A$11:$A$14576,'MONTHLY DATA'!$A134,'WEEKLY DATA'!$B$11:$B$14576,'MONTHLY DATA'!$B134)</f>
        <v>393.75</v>
      </c>
      <c r="BU134" s="78">
        <f>AVERAGEIFS('WEEKLY DATA'!BU$11:BU$14576,'WEEKLY DATA'!$A$11:$A$14576,'MONTHLY DATA'!$A134,'WEEKLY DATA'!$B$11:$B$14576,'MONTHLY DATA'!$B134)</f>
        <v>403.75</v>
      </c>
      <c r="BV134" s="78">
        <f>AVERAGEIFS('WEEKLY DATA'!BV$11:BV$14576,'WEEKLY DATA'!$A$11:$A$14576,'MONTHLY DATA'!$A134,'WEEKLY DATA'!$B$11:$B$14576,'MONTHLY DATA'!$B134)</f>
        <v>398.75</v>
      </c>
      <c r="BW134" s="154">
        <f t="shared" si="74"/>
        <v>5.6291390728476776E-2</v>
      </c>
      <c r="BX134" s="78">
        <f>AVERAGEIFS('WEEKLY DATA'!BX$11:BX$14576,'WEEKLY DATA'!$A$11:$A$14576,'MONTHLY DATA'!$A134,'WEEKLY DATA'!$B$11:$B$14576,'MONTHLY DATA'!$B134)</f>
        <v>505</v>
      </c>
      <c r="BY134" s="78">
        <f>AVERAGEIFS('WEEKLY DATA'!BY$11:BY$14576,'WEEKLY DATA'!$A$11:$A$14576,'MONTHLY DATA'!$A134,'WEEKLY DATA'!$B$11:$B$14576,'MONTHLY DATA'!$B134)</f>
        <v>515</v>
      </c>
      <c r="BZ134" s="78">
        <f>AVERAGEIFS('WEEKLY DATA'!BZ$11:BZ$14576,'WEEKLY DATA'!$A$11:$A$14576,'MONTHLY DATA'!$A134,'WEEKLY DATA'!$B$11:$B$14576,'MONTHLY DATA'!$B134)</f>
        <v>510</v>
      </c>
      <c r="CA134" s="154">
        <f t="shared" si="75"/>
        <v>1.4925373134328401E-2</v>
      </c>
      <c r="CB134" s="78">
        <f>AVERAGEIFS('WEEKLY DATA'!CB$11:CB$14576,'WEEKLY DATA'!$A$11:$A$14576,'MONTHLY DATA'!$A134,'WEEKLY DATA'!$B$11:$B$14576,'MONTHLY DATA'!$B134)</f>
        <v>440</v>
      </c>
      <c r="CC134" s="78">
        <f>AVERAGEIFS('WEEKLY DATA'!CC$11:CC$14576,'WEEKLY DATA'!$A$11:$A$14576,'MONTHLY DATA'!$A134,'WEEKLY DATA'!$B$11:$B$14576,'MONTHLY DATA'!$B134)</f>
        <v>450</v>
      </c>
      <c r="CD134" s="78">
        <f>AVERAGEIFS('WEEKLY DATA'!CD$11:CD$14576,'WEEKLY DATA'!$A$11:$A$14576,'MONTHLY DATA'!$A134,'WEEKLY DATA'!$B$11:$B$14576,'MONTHLY DATA'!$B134)</f>
        <v>445</v>
      </c>
      <c r="CE134" s="154">
        <f t="shared" si="76"/>
        <v>0</v>
      </c>
      <c r="CF134" s="78">
        <f>AVERAGEIFS('WEEKLY DATA'!CF$11:CF$14576,'WEEKLY DATA'!$A$11:$A$14576,'MONTHLY DATA'!$A134,'WEEKLY DATA'!$B$11:$B$14576,'MONTHLY DATA'!$B134)</f>
        <v>380</v>
      </c>
      <c r="CG134" s="78">
        <f>AVERAGEIFS('WEEKLY DATA'!CG$11:CG$14576,'WEEKLY DATA'!$A$11:$A$14576,'MONTHLY DATA'!$A134,'WEEKLY DATA'!$B$11:$B$14576,'MONTHLY DATA'!$B134)</f>
        <v>390</v>
      </c>
      <c r="CH134" s="78">
        <f>AVERAGEIFS('WEEKLY DATA'!CH$11:CH$14576,'WEEKLY DATA'!$A$11:$A$14576,'MONTHLY DATA'!$A134,'WEEKLY DATA'!$B$11:$B$14576,'MONTHLY DATA'!$B134)</f>
        <v>385</v>
      </c>
      <c r="CI134" s="154">
        <f t="shared" si="77"/>
        <v>0.10394265232974909</v>
      </c>
      <c r="CJ134" s="78">
        <f>AVERAGEIFS('WEEKLY DATA'!CJ$11:CJ$14576,'WEEKLY DATA'!$A$11:$A$14576,'MONTHLY DATA'!$A134,'WEEKLY DATA'!$B$11:$B$14576,'MONTHLY DATA'!$B134)</f>
        <v>323.75</v>
      </c>
      <c r="CK134" s="78">
        <f>AVERAGEIFS('WEEKLY DATA'!CK$11:CK$14576,'WEEKLY DATA'!$A$11:$A$14576,'MONTHLY DATA'!$A134,'WEEKLY DATA'!$B$11:$B$14576,'MONTHLY DATA'!$B134)</f>
        <v>333.75</v>
      </c>
      <c r="CL134" s="78">
        <f>AVERAGEIFS('WEEKLY DATA'!CL$11:CL$14576,'WEEKLY DATA'!$A$11:$A$14576,'MONTHLY DATA'!$A134,'WEEKLY DATA'!$B$11:$B$14576,'MONTHLY DATA'!$B134)</f>
        <v>328.75</v>
      </c>
      <c r="CM134" s="154">
        <f t="shared" si="78"/>
        <v>6.9105691056910556E-2</v>
      </c>
      <c r="CN134" s="78">
        <f>AVERAGEIFS('WEEKLY DATA'!CN$11:CN$14576,'WEEKLY DATA'!$A$11:$A$14576,'MONTHLY DATA'!$A134,'WEEKLY DATA'!$B$11:$B$14576,'MONTHLY DATA'!$B134)</f>
        <v>505</v>
      </c>
      <c r="CO134" s="78">
        <f>AVERAGEIFS('WEEKLY DATA'!CO$11:CO$14576,'WEEKLY DATA'!$A$11:$A$14576,'MONTHLY DATA'!$A134,'WEEKLY DATA'!$B$11:$B$14576,'MONTHLY DATA'!$B134)</f>
        <v>515</v>
      </c>
      <c r="CP134" s="78">
        <f>AVERAGEIFS('WEEKLY DATA'!CP$11:CP$14576,'WEEKLY DATA'!$A$11:$A$14576,'MONTHLY DATA'!$A134,'WEEKLY DATA'!$B$11:$B$14576,'MONTHLY DATA'!$B134)</f>
        <v>510</v>
      </c>
      <c r="CQ134" s="154">
        <f t="shared" si="79"/>
        <v>1.4925373134328401E-2</v>
      </c>
      <c r="CR134" s="78">
        <f>AVERAGEIFS('WEEKLY DATA'!CR$11:CR$14576,'WEEKLY DATA'!$A$11:$A$14576,'MONTHLY DATA'!$A134,'WEEKLY DATA'!$B$11:$B$14576,'MONTHLY DATA'!$B134)</f>
        <v>400</v>
      </c>
      <c r="CS134" s="78">
        <f>AVERAGEIFS('WEEKLY DATA'!CS$11:CS$14576,'WEEKLY DATA'!$A$11:$A$14576,'MONTHLY DATA'!$A134,'WEEKLY DATA'!$B$11:$B$14576,'MONTHLY DATA'!$B134)</f>
        <v>410</v>
      </c>
      <c r="CT134" s="78">
        <f>AVERAGEIFS('WEEKLY DATA'!CT$11:CT$14576,'WEEKLY DATA'!$A$11:$A$14576,'MONTHLY DATA'!$A134,'WEEKLY DATA'!$B$11:$B$14576,'MONTHLY DATA'!$B134)</f>
        <v>405</v>
      </c>
      <c r="CU134" s="154">
        <f t="shared" si="80"/>
        <v>0</v>
      </c>
      <c r="CV134" s="169">
        <f>AVERAGEIFS('WEEKLY DATA'!CV$11:CV$14576,'WEEKLY DATA'!$A$11:$A$14576,'MONTHLY DATA'!$A134,'WEEKLY DATA'!$B$11:$B$14576,'MONTHLY DATA'!$B134)</f>
        <v>377.5</v>
      </c>
      <c r="CW134" s="78">
        <f>AVERAGEIFS('WEEKLY DATA'!CW$11:CW$14576,'WEEKLY DATA'!$A$11:$A$14576,'MONTHLY DATA'!$A134,'WEEKLY DATA'!$B$11:$B$14576,'MONTHLY DATA'!$B134)</f>
        <v>387.5</v>
      </c>
      <c r="CX134" s="78">
        <f>AVERAGEIFS('WEEKLY DATA'!CX$11:CX$14576,'WEEKLY DATA'!$A$11:$A$14576,'MONTHLY DATA'!$A134,'WEEKLY DATA'!$B$11:$B$14576,'MONTHLY DATA'!$B134)</f>
        <v>382.5</v>
      </c>
      <c r="CY134" s="154">
        <f t="shared" si="81"/>
        <v>0.10469314079422376</v>
      </c>
      <c r="CZ134" s="169">
        <f>AVERAGEIFS('WEEKLY DATA'!CZ$11:CZ$14576,'WEEKLY DATA'!$A$11:$A$14576,'MONTHLY DATA'!$A134,'WEEKLY DATA'!$B$11:$B$14576,'MONTHLY DATA'!$B134)</f>
        <v>328.75</v>
      </c>
      <c r="DA134" s="78">
        <f>AVERAGEIFS('WEEKLY DATA'!DA$11:DA$14576,'WEEKLY DATA'!$A$11:$A$14576,'MONTHLY DATA'!$A134,'WEEKLY DATA'!$B$11:$B$14576,'MONTHLY DATA'!$B134)</f>
        <v>338.75</v>
      </c>
      <c r="DB134" s="78">
        <f>AVERAGEIFS('WEEKLY DATA'!DB$11:DB$14576,'WEEKLY DATA'!$A$11:$A$14576,'MONTHLY DATA'!$A134,'WEEKLY DATA'!$B$11:$B$14576,'MONTHLY DATA'!$B134)</f>
        <v>333.75</v>
      </c>
      <c r="DC134" s="154">
        <f t="shared" si="82"/>
        <v>5.5335968379446543E-2</v>
      </c>
      <c r="DD134" s="78">
        <f>AVERAGEIFS('WEEKLY DATA'!DD$11:DD$14576,'WEEKLY DATA'!$A$11:$A$14576,'MONTHLY DATA'!$A134,'WEEKLY DATA'!$B$11:$B$14576,'MONTHLY DATA'!$B134)</f>
        <v>505</v>
      </c>
      <c r="DE134" s="78">
        <f>AVERAGEIFS('WEEKLY DATA'!DE$11:DE$14576,'WEEKLY DATA'!$A$11:$A$14576,'MONTHLY DATA'!$A134,'WEEKLY DATA'!$B$11:$B$14576,'MONTHLY DATA'!$B134)</f>
        <v>515</v>
      </c>
      <c r="DF134" s="78">
        <f>AVERAGEIFS('WEEKLY DATA'!DF$11:DF$14576,'WEEKLY DATA'!$A$11:$A$14576,'MONTHLY DATA'!$A134,'WEEKLY DATA'!$B$11:$B$14576,'MONTHLY DATA'!$B134)</f>
        <v>510</v>
      </c>
      <c r="DG134" s="154">
        <f t="shared" si="83"/>
        <v>1.4925373134328401E-2</v>
      </c>
      <c r="DH134" s="78">
        <f>AVERAGEIFS('WEEKLY DATA'!DH$11:DH$14576,'WEEKLY DATA'!$A$11:$A$14576,'MONTHLY DATA'!$A134,'WEEKLY DATA'!$B$11:$B$14576,'MONTHLY DATA'!$B134)</f>
        <v>420</v>
      </c>
      <c r="DI134" s="78">
        <f>AVERAGEIFS('WEEKLY DATA'!DI$11:DI$14576,'WEEKLY DATA'!$A$11:$A$14576,'MONTHLY DATA'!$A134,'WEEKLY DATA'!$B$11:$B$14576,'MONTHLY DATA'!$B134)</f>
        <v>430</v>
      </c>
      <c r="DJ134" s="78">
        <f>AVERAGEIFS('WEEKLY DATA'!DJ$11:DJ$14576,'WEEKLY DATA'!$A$11:$A$14576,'MONTHLY DATA'!$A134,'WEEKLY DATA'!$B$11:$B$14576,'MONTHLY DATA'!$B134)</f>
        <v>425</v>
      </c>
      <c r="DK134" s="154">
        <f t="shared" si="84"/>
        <v>0</v>
      </c>
      <c r="DL134" s="169">
        <f>AVERAGEIFS('WEEKLY DATA'!DL$11:DL$14576,'WEEKLY DATA'!$A$11:$A$14576,'MONTHLY DATA'!$A134,'WEEKLY DATA'!$B$11:$B$14576,'MONTHLY DATA'!$B134)</f>
        <v>367.5</v>
      </c>
      <c r="DM134" s="78">
        <f>AVERAGEIFS('WEEKLY DATA'!DM$11:DM$14576,'WEEKLY DATA'!$A$11:$A$14576,'MONTHLY DATA'!$A134,'WEEKLY DATA'!$B$11:$B$14576,'MONTHLY DATA'!$B134)</f>
        <v>377.5</v>
      </c>
      <c r="DN134" s="78">
        <f>AVERAGEIFS('WEEKLY DATA'!DN$11:DN$14576,'WEEKLY DATA'!$A$11:$A$14576,'MONTHLY DATA'!$A134,'WEEKLY DATA'!$B$11:$B$14576,'MONTHLY DATA'!$B134)</f>
        <v>372.5</v>
      </c>
      <c r="DO134" s="154">
        <f t="shared" si="85"/>
        <v>0.10780669144981414</v>
      </c>
      <c r="DP134" s="78">
        <f>AVERAGEIFS('WEEKLY DATA'!DP$11:DP$14576,'WEEKLY DATA'!$A$11:$A$14576,'MONTHLY DATA'!$A134,'WEEKLY DATA'!$B$11:$B$14576,'MONTHLY DATA'!$B134)</f>
        <v>308.75</v>
      </c>
      <c r="DQ134" s="78">
        <f>AVERAGEIFS('WEEKLY DATA'!DQ$11:DQ$14576,'WEEKLY DATA'!$A$11:$A$14576,'MONTHLY DATA'!$A134,'WEEKLY DATA'!$B$11:$B$14576,'MONTHLY DATA'!$B134)</f>
        <v>318.75</v>
      </c>
      <c r="DR134" s="78">
        <f>AVERAGEIFS('WEEKLY DATA'!DR$11:DR$14576,'WEEKLY DATA'!$A$11:$A$14576,'MONTHLY DATA'!$A134,'WEEKLY DATA'!$B$11:$B$14576,'MONTHLY DATA'!$B134)</f>
        <v>313.75</v>
      </c>
      <c r="DS134" s="154">
        <f t="shared" si="86"/>
        <v>5.9071729957805852E-2</v>
      </c>
      <c r="DT134" s="78">
        <f>AVERAGEIFS('WEEKLY DATA'!DT$11:DT$14576,'WEEKLY DATA'!$A$11:$A$14576,'MONTHLY DATA'!$A134,'WEEKLY DATA'!$B$11:$B$14576,'MONTHLY DATA'!$B134)</f>
        <v>505</v>
      </c>
      <c r="DU134" s="78">
        <f>AVERAGEIFS('WEEKLY DATA'!DU$11:DU$14576,'WEEKLY DATA'!$A$11:$A$14576,'MONTHLY DATA'!$A134,'WEEKLY DATA'!$B$11:$B$14576,'MONTHLY DATA'!$B134)</f>
        <v>515</v>
      </c>
      <c r="DV134" s="78">
        <f>AVERAGEIFS('WEEKLY DATA'!DV$11:DV$14576,'WEEKLY DATA'!$A$11:$A$14576,'MONTHLY DATA'!$A134,'WEEKLY DATA'!$B$11:$B$14576,'MONTHLY DATA'!$B134)</f>
        <v>510</v>
      </c>
      <c r="DW134" s="154">
        <f t="shared" si="87"/>
        <v>1.4925373134328401E-2</v>
      </c>
      <c r="DX134" s="78">
        <f>AVERAGEIFS('WEEKLY DATA'!DX$11:DX$14576,'WEEKLY DATA'!$A$11:$A$14576,'MONTHLY DATA'!$A134,'WEEKLY DATA'!$B$11:$B$14576,'MONTHLY DATA'!$B134)</f>
        <v>415</v>
      </c>
      <c r="DY134" s="78">
        <f>AVERAGEIFS('WEEKLY DATA'!DY$11:DY$14576,'WEEKLY DATA'!$A$11:$A$14576,'MONTHLY DATA'!$A134,'WEEKLY DATA'!$B$11:$B$14576,'MONTHLY DATA'!$B134)</f>
        <v>425</v>
      </c>
      <c r="DZ134" s="78">
        <f>AVERAGEIFS('WEEKLY DATA'!DZ$11:DZ$14576,'WEEKLY DATA'!$A$11:$A$14576,'MONTHLY DATA'!$A134,'WEEKLY DATA'!$B$11:$B$14576,'MONTHLY DATA'!$B134)</f>
        <v>420</v>
      </c>
      <c r="EA134" s="154">
        <f t="shared" si="88"/>
        <v>0</v>
      </c>
      <c r="EB134" s="78">
        <f>AVERAGEIFS('WEEKLY DATA'!EB$11:EB$14576,'WEEKLY DATA'!$A$11:$A$14576,'MONTHLY DATA'!$A134,'WEEKLY DATA'!$B$11:$B$14576,'MONTHLY DATA'!$B134)</f>
        <v>367.5</v>
      </c>
      <c r="EC134" s="78">
        <f>AVERAGEIFS('WEEKLY DATA'!EC$11:EC$14576,'WEEKLY DATA'!$A$11:$A$14576,'MONTHLY DATA'!$A134,'WEEKLY DATA'!$B$11:$B$14576,'MONTHLY DATA'!$B134)</f>
        <v>377.5</v>
      </c>
      <c r="ED134" s="78">
        <f>AVERAGEIFS('WEEKLY DATA'!ED$11:ED$14576,'WEEKLY DATA'!$A$11:$A$14576,'MONTHLY DATA'!$A134,'WEEKLY DATA'!$B$11:$B$14576,'MONTHLY DATA'!$B134)</f>
        <v>372.5</v>
      </c>
      <c r="EE134" s="154">
        <f t="shared" si="89"/>
        <v>0.13740458015267176</v>
      </c>
      <c r="EF134" s="169">
        <f>AVERAGEIFS('WEEKLY DATA'!EF$11:EF$14576,'WEEKLY DATA'!$A$11:$A$14576,'MONTHLY DATA'!$A134,'WEEKLY DATA'!$B$11:$B$14576,'MONTHLY DATA'!$B134)</f>
        <v>293.75</v>
      </c>
      <c r="EG134" s="78">
        <f>AVERAGEIFS('WEEKLY DATA'!EG$11:EG$14576,'WEEKLY DATA'!$A$11:$A$14576,'MONTHLY DATA'!$A134,'WEEKLY DATA'!$B$11:$B$14576,'MONTHLY DATA'!$B134)</f>
        <v>303.75</v>
      </c>
      <c r="EH134" s="78">
        <f>AVERAGEIFS('WEEKLY DATA'!EH$11:EH$14576,'WEEKLY DATA'!$A$11:$A$14576,'MONTHLY DATA'!$A134,'WEEKLY DATA'!$B$11:$B$14576,'MONTHLY DATA'!$B134)</f>
        <v>298.75</v>
      </c>
      <c r="EI134" s="154">
        <f t="shared" si="90"/>
        <v>9.1324200913242004E-2</v>
      </c>
      <c r="EJ134" s="78">
        <f>AVERAGEIFS('WEEKLY DATA'!EJ$11:EJ$14576,'WEEKLY DATA'!$A$11:$A$14576,'MONTHLY DATA'!$A134,'WEEKLY DATA'!$B$11:$B$14576,'MONTHLY DATA'!$B134)</f>
        <v>520</v>
      </c>
      <c r="EK134" s="78">
        <f>AVERAGEIFS('WEEKLY DATA'!EK$11:EK$14576,'WEEKLY DATA'!$A$11:$A$14576,'MONTHLY DATA'!$A134,'WEEKLY DATA'!$B$11:$B$14576,'MONTHLY DATA'!$B134)</f>
        <v>530</v>
      </c>
      <c r="EL134" s="78">
        <f>AVERAGEIFS('WEEKLY DATA'!EL$11:EL$14576,'WEEKLY DATA'!$A$11:$A$14576,'MONTHLY DATA'!$A134,'WEEKLY DATA'!$B$11:$B$14576,'MONTHLY DATA'!$B134)</f>
        <v>525</v>
      </c>
      <c r="EM134" s="154">
        <f t="shared" si="91"/>
        <v>1.449275362318847E-2</v>
      </c>
      <c r="EN134" s="78">
        <f>AVERAGEIFS('WEEKLY DATA'!EN$11:EN$14576,'WEEKLY DATA'!$A$11:$A$14576,'MONTHLY DATA'!$A134,'WEEKLY DATA'!$B$11:$B$14576,'MONTHLY DATA'!$B134)</f>
        <v>295</v>
      </c>
      <c r="EO134" s="78">
        <f>AVERAGEIFS('WEEKLY DATA'!EO$11:EO$14576,'WEEKLY DATA'!$A$11:$A$14576,'MONTHLY DATA'!$A134,'WEEKLY DATA'!$B$11:$B$14576,'MONTHLY DATA'!$B134)</f>
        <v>305</v>
      </c>
      <c r="EP134" s="78">
        <f>AVERAGEIFS('WEEKLY DATA'!EP$11:EP$14576,'WEEKLY DATA'!$A$11:$A$14576,'MONTHLY DATA'!$A134,'WEEKLY DATA'!$B$11:$B$14576,'MONTHLY DATA'!$B134)</f>
        <v>300</v>
      </c>
      <c r="EQ134" s="154">
        <f t="shared" si="92"/>
        <v>0</v>
      </c>
      <c r="ER134" s="78">
        <f>AVERAGEIFS('WEEKLY DATA'!ER$11:ER$14576,'WEEKLY DATA'!$A$11:$A$14576,'MONTHLY DATA'!$A134,'WEEKLY DATA'!$B$11:$B$14576,'MONTHLY DATA'!$B134)</f>
        <v>347.5</v>
      </c>
      <c r="ES134" s="78">
        <f>AVERAGEIFS('WEEKLY DATA'!ES$11:ES$14576,'WEEKLY DATA'!$A$11:$A$14576,'MONTHLY DATA'!$A134,'WEEKLY DATA'!$B$11:$B$14576,'MONTHLY DATA'!$B134)</f>
        <v>357.5</v>
      </c>
      <c r="ET134" s="78">
        <f>AVERAGEIFS('WEEKLY DATA'!ET$11:ET$14576,'WEEKLY DATA'!$A$11:$A$14576,'MONTHLY DATA'!$A134,'WEEKLY DATA'!$B$11:$B$14576,'MONTHLY DATA'!$B134)</f>
        <v>352.5</v>
      </c>
      <c r="EU134" s="154">
        <f t="shared" si="93"/>
        <v>0.14634146341463405</v>
      </c>
      <c r="EV134" s="78">
        <f>AVERAGEIFS('WEEKLY DATA'!EV$11:EV$14576,'WEEKLY DATA'!$A$11:$A$14576,'MONTHLY DATA'!$A134,'WEEKLY DATA'!$B$11:$B$14576,'MONTHLY DATA'!$B134)</f>
        <v>283.75</v>
      </c>
      <c r="EW134" s="78">
        <f>AVERAGEIFS('WEEKLY DATA'!EW$11:EW$14576,'WEEKLY DATA'!$A$11:$A$14576,'MONTHLY DATA'!$A134,'WEEKLY DATA'!$B$11:$B$14576,'MONTHLY DATA'!$B134)</f>
        <v>293.75</v>
      </c>
      <c r="EX134" s="78">
        <f>AVERAGEIFS('WEEKLY DATA'!EX$11:EX$14576,'WEEKLY DATA'!$A$11:$A$14576,'MONTHLY DATA'!$A134,'WEEKLY DATA'!$B$11:$B$14576,'MONTHLY DATA'!$B134)</f>
        <v>288.75</v>
      </c>
      <c r="EY134" s="154">
        <f t="shared" si="94"/>
        <v>9.4786729857819996E-2</v>
      </c>
      <c r="EZ134" s="78">
        <f>AVERAGEIFS('WEEKLY DATA'!EZ$11:EZ$14576,'WEEKLY DATA'!$A$11:$A$14576,'MONTHLY DATA'!$A134,'WEEKLY DATA'!$B$11:$B$14576,'MONTHLY DATA'!$B134)</f>
        <v>505</v>
      </c>
      <c r="FA134" s="78">
        <f>AVERAGEIFS('WEEKLY DATA'!FA$11:FA$14576,'WEEKLY DATA'!$A$11:$A$14576,'MONTHLY DATA'!$A134,'WEEKLY DATA'!$B$11:$B$14576,'MONTHLY DATA'!$B134)</f>
        <v>515</v>
      </c>
      <c r="FB134" s="78">
        <f>AVERAGEIFS('WEEKLY DATA'!FB$11:FB$14576,'WEEKLY DATA'!$A$11:$A$14576,'MONTHLY DATA'!$A134,'WEEKLY DATA'!$B$11:$B$14576,'MONTHLY DATA'!$B134)</f>
        <v>510</v>
      </c>
      <c r="FC134" s="154">
        <f t="shared" si="95"/>
        <v>1.4925373134328401E-2</v>
      </c>
      <c r="FD134" s="78">
        <f>AVERAGEIFS('WEEKLY DATA'!FD$11:FD$14576,'WEEKLY DATA'!$A$11:$A$14576,'MONTHLY DATA'!$A134,'WEEKLY DATA'!$B$11:$B$14576,'MONTHLY DATA'!$B134)</f>
        <v>410</v>
      </c>
      <c r="FE134" s="78">
        <f>AVERAGEIFS('WEEKLY DATA'!FE$11:FE$14576,'WEEKLY DATA'!$A$11:$A$14576,'MONTHLY DATA'!$A134,'WEEKLY DATA'!$B$11:$B$14576,'MONTHLY DATA'!$B134)</f>
        <v>420</v>
      </c>
      <c r="FF134" s="78">
        <f>AVERAGEIFS('WEEKLY DATA'!FF$11:FF$14576,'WEEKLY DATA'!$A$11:$A$14576,'MONTHLY DATA'!$A134,'WEEKLY DATA'!$B$11:$B$14576,'MONTHLY DATA'!$B134)</f>
        <v>415</v>
      </c>
      <c r="FG134" s="154">
        <f t="shared" si="96"/>
        <v>0</v>
      </c>
      <c r="FH134" s="78">
        <f>AVERAGEIFS('WEEKLY DATA'!FH$11:FH$14576,'WEEKLY DATA'!$A$11:$A$14576,'MONTHLY DATA'!$A134,'WEEKLY DATA'!$B$11:$B$14576,'MONTHLY DATA'!$B134)</f>
        <v>366.25</v>
      </c>
      <c r="FI134" s="78">
        <f>AVERAGEIFS('WEEKLY DATA'!FI$11:FI$14576,'WEEKLY DATA'!$A$11:$A$14576,'MONTHLY DATA'!$A134,'WEEKLY DATA'!$B$11:$B$14576,'MONTHLY DATA'!$B134)</f>
        <v>376.25</v>
      </c>
      <c r="FJ134" s="78">
        <f>AVERAGEIFS('WEEKLY DATA'!FJ$11:FJ$14576,'WEEKLY DATA'!$A$11:$A$14576,'MONTHLY DATA'!$A134,'WEEKLY DATA'!$B$11:$B$14576,'MONTHLY DATA'!$B134)</f>
        <v>371.25</v>
      </c>
      <c r="FK134" s="154">
        <f t="shared" si="97"/>
        <v>0.11654135338345872</v>
      </c>
      <c r="FL134" s="169">
        <f>AVERAGEIFS('WEEKLY DATA'!FL$11:FL$14576,'WEEKLY DATA'!$A$11:$A$14576,'MONTHLY DATA'!$A134,'WEEKLY DATA'!$B$11:$B$14576,'MONTHLY DATA'!$B134)</f>
        <v>277.5</v>
      </c>
      <c r="FM134" s="78">
        <f>AVERAGEIFS('WEEKLY DATA'!FM$11:FM$14576,'WEEKLY DATA'!$A$11:$A$14576,'MONTHLY DATA'!$A134,'WEEKLY DATA'!$B$11:$B$14576,'MONTHLY DATA'!$B134)</f>
        <v>287.5</v>
      </c>
      <c r="FN134" s="78">
        <f>AVERAGEIFS('WEEKLY DATA'!FN$11:FN$14576,'WEEKLY DATA'!$A$11:$A$14576,'MONTHLY DATA'!$A134,'WEEKLY DATA'!$B$11:$B$14576,'MONTHLY DATA'!$B134)</f>
        <v>282.5</v>
      </c>
      <c r="FO134" s="154">
        <f t="shared" si="98"/>
        <v>3.1963470319634757E-2</v>
      </c>
      <c r="FP134" s="78">
        <f>AVERAGEIFS('WEEKLY DATA'!FP$11:FP$14576,'WEEKLY DATA'!$A$11:$A$14576,'MONTHLY DATA'!$A134,'WEEKLY DATA'!$B$11:$B$14576,'MONTHLY DATA'!$B134)</f>
        <v>397.5</v>
      </c>
      <c r="FQ134" s="78">
        <f>AVERAGEIFS('WEEKLY DATA'!FQ$11:FQ$14576,'WEEKLY DATA'!$A$11:$A$14576,'MONTHLY DATA'!$A134,'WEEKLY DATA'!$B$11:$B$14576,'MONTHLY DATA'!$B134)</f>
        <v>407.5</v>
      </c>
      <c r="FR134" s="78">
        <f>AVERAGEIFS('WEEKLY DATA'!FR$11:FR$14576,'WEEKLY DATA'!$A$11:$A$14576,'MONTHLY DATA'!$A134,'WEEKLY DATA'!$B$11:$B$14576,'MONTHLY DATA'!$B134)</f>
        <v>402.5</v>
      </c>
      <c r="FS134" s="154">
        <f t="shared" si="99"/>
        <v>0</v>
      </c>
      <c r="FT134" s="78">
        <f>AVERAGEIFS('WEEKLY DATA'!FT$11:FT$14576,'WEEKLY DATA'!$A$11:$A$14576,'MONTHLY DATA'!$A134,'WEEKLY DATA'!$B$11:$B$14576,'MONTHLY DATA'!$B134)</f>
        <v>365</v>
      </c>
      <c r="FU134" s="78">
        <f>AVERAGEIFS('WEEKLY DATA'!FU$11:FU$14576,'WEEKLY DATA'!$A$11:$A$14576,'MONTHLY DATA'!$A134,'WEEKLY DATA'!$B$11:$B$14576,'MONTHLY DATA'!$B134)</f>
        <v>375</v>
      </c>
      <c r="FV134" s="78">
        <f>AVERAGEIFS('WEEKLY DATA'!FV$11:FV$14576,'WEEKLY DATA'!$A$11:$A$14576,'MONTHLY DATA'!$A134,'WEEKLY DATA'!$B$11:$B$14576,'MONTHLY DATA'!$B134)</f>
        <v>370</v>
      </c>
      <c r="FW134" s="154">
        <f t="shared" si="100"/>
        <v>-0.24489795918367352</v>
      </c>
      <c r="FX134" s="78">
        <f>AVERAGEIFS('WEEKLY DATA'!FX$11:FX$14576,'WEEKLY DATA'!$A$11:$A$14576,'MONTHLY DATA'!$A134,'WEEKLY DATA'!$B$11:$B$14576,'MONTHLY DATA'!$B134)</f>
        <v>395</v>
      </c>
      <c r="FY134" s="78">
        <f>AVERAGEIFS('WEEKLY DATA'!FY$11:FY$14576,'WEEKLY DATA'!$A$11:$A$14576,'MONTHLY DATA'!$A134,'WEEKLY DATA'!$B$11:$B$14576,'MONTHLY DATA'!$B134)</f>
        <v>405</v>
      </c>
      <c r="FZ134" s="78">
        <f>AVERAGEIFS('WEEKLY DATA'!FZ$11:FZ$14576,'WEEKLY DATA'!$A$11:$A$14576,'MONTHLY DATA'!$A134,'WEEKLY DATA'!$B$11:$B$14576,'MONTHLY DATA'!$B134)</f>
        <v>400</v>
      </c>
      <c r="GA134" s="154">
        <f t="shared" si="101"/>
        <v>6.2893081761006275E-3</v>
      </c>
      <c r="GB134" s="78">
        <f>AVERAGEIFS('WEEKLY DATA'!GB$11:GB$14576,'WEEKLY DATA'!$A$11:$A$14576,'MONTHLY DATA'!$A134,'WEEKLY DATA'!$B$11:$B$14576,'MONTHLY DATA'!$B134)</f>
        <v>482.5</v>
      </c>
      <c r="GC134" s="78">
        <f>AVERAGEIFS('WEEKLY DATA'!GC$11:GC$14576,'WEEKLY DATA'!$A$11:$A$14576,'MONTHLY DATA'!$A134,'WEEKLY DATA'!$B$11:$B$14576,'MONTHLY DATA'!$B134)</f>
        <v>492.5</v>
      </c>
      <c r="GD134" s="78">
        <f>AVERAGEIFS('WEEKLY DATA'!GD$11:GD$14576,'WEEKLY DATA'!$A$11:$A$14576,'MONTHLY DATA'!$A134,'WEEKLY DATA'!$B$11:$B$14576,'MONTHLY DATA'!$B134)</f>
        <v>487.5</v>
      </c>
      <c r="GE134" s="154">
        <f t="shared" si="102"/>
        <v>8.0332409972299068E-2</v>
      </c>
      <c r="GF134" s="169">
        <f>AVERAGEIFS('WEEKLY DATA'!GF$11:GF$14576,'WEEKLY DATA'!$A$11:$A$14576,'MONTHLY DATA'!$A134,'WEEKLY DATA'!$B$11:$B$14576,'MONTHLY DATA'!$B134)</f>
        <v>398.75</v>
      </c>
      <c r="GG134" s="78">
        <f>AVERAGEIFS('WEEKLY DATA'!GG$11:GG$14576,'WEEKLY DATA'!$A$11:$A$14576,'MONTHLY DATA'!$A134,'WEEKLY DATA'!$B$11:$B$14576,'MONTHLY DATA'!$B134)</f>
        <v>408.75</v>
      </c>
      <c r="GH134" s="78">
        <f>AVERAGEIFS('WEEKLY DATA'!GH$11:GH$14576,'WEEKLY DATA'!$A$11:$A$14576,'MONTHLY DATA'!$A134,'WEEKLY DATA'!$B$11:$B$14576,'MONTHLY DATA'!$B134)</f>
        <v>403.75</v>
      </c>
      <c r="GI134" s="154">
        <f t="shared" si="103"/>
        <v>4.5307443365695699E-2</v>
      </c>
      <c r="GJ134" s="78">
        <f>AVERAGEIFS('WEEKLY DATA'!GJ$11:GJ$14576,'WEEKLY DATA'!$A$11:$A$14576,'MONTHLY DATA'!$A134,'WEEKLY DATA'!$B$11:$B$14576,'MONTHLY DATA'!$B134)</f>
        <v>515</v>
      </c>
      <c r="GK134" s="78">
        <f>AVERAGEIFS('WEEKLY DATA'!GK$11:GK$14576,'WEEKLY DATA'!$A$11:$A$14576,'MONTHLY DATA'!$A134,'WEEKLY DATA'!$B$11:$B$14576,'MONTHLY DATA'!$B134)</f>
        <v>525</v>
      </c>
      <c r="GL134" s="78">
        <f>AVERAGEIFS('WEEKLY DATA'!GL$11:GL$14576,'WEEKLY DATA'!$A$11:$A$14576,'MONTHLY DATA'!$A134,'WEEKLY DATA'!$B$11:$B$14576,'MONTHLY DATA'!$B134)</f>
        <v>520</v>
      </c>
      <c r="GM134" s="154">
        <f t="shared" si="104"/>
        <v>1.4634146341463428E-2</v>
      </c>
      <c r="GN134" s="78">
        <f>AVERAGEIFS('WEEKLY DATA'!GN$11:GN$14576,'WEEKLY DATA'!$A$11:$A$14576,'MONTHLY DATA'!$A134,'WEEKLY DATA'!$B$11:$B$14576,'MONTHLY DATA'!$B134)</f>
        <v>450</v>
      </c>
      <c r="GO134" s="78">
        <f>AVERAGEIFS('WEEKLY DATA'!GO$11:GO$14576,'WEEKLY DATA'!$A$11:$A$14576,'MONTHLY DATA'!$A134,'WEEKLY DATA'!$B$11:$B$14576,'MONTHLY DATA'!$B134)</f>
        <v>460</v>
      </c>
      <c r="GP134" s="78">
        <f>AVERAGEIFS('WEEKLY DATA'!GP$11:GP$14576,'WEEKLY DATA'!$A$11:$A$14576,'MONTHLY DATA'!$A134,'WEEKLY DATA'!$B$11:$B$14576,'MONTHLY DATA'!$B134)</f>
        <v>455</v>
      </c>
      <c r="GQ134" s="154">
        <f t="shared" si="105"/>
        <v>0</v>
      </c>
      <c r="GR134" s="78"/>
    </row>
    <row r="135" spans="1:200" ht="15.75" x14ac:dyDescent="0.25">
      <c r="A135">
        <f t="shared" si="55"/>
        <v>5</v>
      </c>
      <c r="B135">
        <f t="shared" si="56"/>
        <v>2020</v>
      </c>
      <c r="C135" s="86">
        <v>43952</v>
      </c>
      <c r="D135" s="78">
        <f>AVERAGEIFS('WEEKLY DATA'!D$11:D$14576,'WEEKLY DATA'!$A$11:$A$14576,'MONTHLY DATA'!$A135,'WEEKLY DATA'!$B$11:$B$14576,'MONTHLY DATA'!$B135)</f>
        <v>440</v>
      </c>
      <c r="E135" s="78">
        <f>AVERAGEIFS('WEEKLY DATA'!E$11:E$14576,'WEEKLY DATA'!$A$11:$A$14576,'MONTHLY DATA'!$A135,'WEEKLY DATA'!$B$11:$B$14576,'MONTHLY DATA'!$B135)</f>
        <v>450</v>
      </c>
      <c r="F135" s="78">
        <f>AVERAGEIFS('WEEKLY DATA'!F$11:F$14576,'WEEKLY DATA'!$A$11:$A$14576,'MONTHLY DATA'!$A135,'WEEKLY DATA'!$B$11:$B$14576,'MONTHLY DATA'!$B135)</f>
        <v>445</v>
      </c>
      <c r="G135" s="154">
        <f t="shared" si="57"/>
        <v>-9.6446700507614169E-2</v>
      </c>
      <c r="H135" s="169">
        <f>AVERAGEIFS('WEEKLY DATA'!H$11:H$14576,'WEEKLY DATA'!$A$11:$A$14576,'MONTHLY DATA'!$A135,'WEEKLY DATA'!$B$11:$B$14576,'MONTHLY DATA'!$B135)</f>
        <v>486.66666666666669</v>
      </c>
      <c r="I135" s="78">
        <f>AVERAGEIFS('WEEKLY DATA'!I$11:I$14576,'WEEKLY DATA'!$A$11:$A$14576,'MONTHLY DATA'!$A135,'WEEKLY DATA'!$B$11:$B$14576,'MONTHLY DATA'!$B135)</f>
        <v>496.66666666666669</v>
      </c>
      <c r="J135" s="78">
        <f>AVERAGEIFS('WEEKLY DATA'!J$11:J$14576,'WEEKLY DATA'!$A$11:$A$14576,'MONTHLY DATA'!$A135,'WEEKLY DATA'!$B$11:$B$14576,'MONTHLY DATA'!$B135)</f>
        <v>451.25</v>
      </c>
      <c r="K135" s="154">
        <f t="shared" si="58"/>
        <v>-0.23027718550106613</v>
      </c>
      <c r="L135" s="169">
        <f>AVERAGEIFS('WEEKLY DATA'!L$11:L$14576,'WEEKLY DATA'!$A$11:$A$14576,'MONTHLY DATA'!$A135,'WEEKLY DATA'!$B$11:$B$14576,'MONTHLY DATA'!$B135)</f>
        <v>580</v>
      </c>
      <c r="M135" s="78">
        <f>AVERAGEIFS('WEEKLY DATA'!M$11:M$14576,'WEEKLY DATA'!$A$11:$A$14576,'MONTHLY DATA'!$A135,'WEEKLY DATA'!$B$11:$B$14576,'MONTHLY DATA'!$B135)</f>
        <v>590</v>
      </c>
      <c r="N135" s="78">
        <f>AVERAGEIFS('WEEKLY DATA'!N$11:N$14576,'WEEKLY DATA'!$A$11:$A$14576,'MONTHLY DATA'!$A135,'WEEKLY DATA'!$B$11:$B$14576,'MONTHLY DATA'!$B135)</f>
        <v>585</v>
      </c>
      <c r="O135" s="154">
        <f t="shared" si="59"/>
        <v>0</v>
      </c>
      <c r="P135" s="169">
        <f>AVERAGEIFS('WEEKLY DATA'!P$11:P$14576,'WEEKLY DATA'!$A$11:$A$14576,'MONTHLY DATA'!$A135,'WEEKLY DATA'!$B$11:$B$14576,'MONTHLY DATA'!$B135)</f>
        <v>412</v>
      </c>
      <c r="Q135" s="78">
        <f>AVERAGEIFS('WEEKLY DATA'!Q$11:Q$14576,'WEEKLY DATA'!$A$11:$A$14576,'MONTHLY DATA'!$A135,'WEEKLY DATA'!$B$11:$B$14576,'MONTHLY DATA'!$B135)</f>
        <v>422</v>
      </c>
      <c r="R135" s="78">
        <f>AVERAGEIFS('WEEKLY DATA'!R$11:R$14576,'WEEKLY DATA'!$A$11:$A$14576,'MONTHLY DATA'!$A135,'WEEKLY DATA'!$B$11:$B$14576,'MONTHLY DATA'!$B135)</f>
        <v>417</v>
      </c>
      <c r="S135" s="154">
        <f t="shared" si="60"/>
        <v>-9.8378378378378373E-2</v>
      </c>
      <c r="T135" s="169">
        <f>AVERAGEIFS('WEEKLY DATA'!T$11:T$14576,'WEEKLY DATA'!$A$11:$A$14576,'MONTHLY DATA'!$A135,'WEEKLY DATA'!$B$11:$B$14576,'MONTHLY DATA'!$B135)</f>
        <v>435</v>
      </c>
      <c r="U135" s="78">
        <f>AVERAGEIFS('WEEKLY DATA'!U$11:U$14576,'WEEKLY DATA'!$A$11:$A$14576,'MONTHLY DATA'!$A135,'WEEKLY DATA'!$B$11:$B$14576,'MONTHLY DATA'!$B135)</f>
        <v>445</v>
      </c>
      <c r="V135" s="78">
        <f>AVERAGEIFS('WEEKLY DATA'!V$11:V$14576,'WEEKLY DATA'!$A$11:$A$14576,'MONTHLY DATA'!$A135,'WEEKLY DATA'!$B$11:$B$14576,'MONTHLY DATA'!$B135)</f>
        <v>440</v>
      </c>
      <c r="W135" s="154">
        <f t="shared" si="61"/>
        <v>-9.7435897435897423E-2</v>
      </c>
      <c r="X135" s="169">
        <f>AVERAGEIFS('WEEKLY DATA'!X$11:X$14576,'WEEKLY DATA'!$A$11:$A$14576,'MONTHLY DATA'!$A135,'WEEKLY DATA'!$B$11:$B$14576,'MONTHLY DATA'!$B135)</f>
        <v>378.33333333333331</v>
      </c>
      <c r="Y135" s="78">
        <f>AVERAGEIFS('WEEKLY DATA'!Y$11:Y$14576,'WEEKLY DATA'!$A$11:$A$14576,'MONTHLY DATA'!$A135,'WEEKLY DATA'!$B$11:$B$14576,'MONTHLY DATA'!$B135)</f>
        <v>388.33333333333331</v>
      </c>
      <c r="Z135" s="78">
        <f>AVERAGEIFS('WEEKLY DATA'!Z$11:Z$14576,'WEEKLY DATA'!$A$11:$A$14576,'MONTHLY DATA'!$A135,'WEEKLY DATA'!$B$11:$B$14576,'MONTHLY DATA'!$B135)</f>
        <v>368.75</v>
      </c>
      <c r="AA135" s="154">
        <f t="shared" si="62"/>
        <v>-0.13489736070381231</v>
      </c>
      <c r="AB135" s="169">
        <f>AVERAGEIFS('WEEKLY DATA'!AB$11:AB$14576,'WEEKLY DATA'!$A$11:$A$14576,'MONTHLY DATA'!$A135,'WEEKLY DATA'!$B$11:$B$14576,'MONTHLY DATA'!$B135)</f>
        <v>575</v>
      </c>
      <c r="AC135" s="78">
        <f>AVERAGEIFS('WEEKLY DATA'!AC$11:AC$14576,'WEEKLY DATA'!$A$11:$A$14576,'MONTHLY DATA'!$A135,'WEEKLY DATA'!$B$11:$B$14576,'MONTHLY DATA'!$B135)</f>
        <v>585</v>
      </c>
      <c r="AD135" s="78">
        <f>AVERAGEIFS('WEEKLY DATA'!AD$11:AD$14576,'WEEKLY DATA'!$A$11:$A$14576,'MONTHLY DATA'!$A135,'WEEKLY DATA'!$B$11:$B$14576,'MONTHLY DATA'!$B135)</f>
        <v>580</v>
      </c>
      <c r="AE135" s="154">
        <f t="shared" si="63"/>
        <v>0</v>
      </c>
      <c r="AF135" s="169">
        <f>AVERAGEIFS('WEEKLY DATA'!AF$11:AF$14576,'WEEKLY DATA'!$A$11:$A$14576,'MONTHLY DATA'!$A135,'WEEKLY DATA'!$B$11:$B$14576,'MONTHLY DATA'!$B135)</f>
        <v>397</v>
      </c>
      <c r="AG135" s="78">
        <f>AVERAGEIFS('WEEKLY DATA'!AG$11:AG$14576,'WEEKLY DATA'!$A$11:$A$14576,'MONTHLY DATA'!$A135,'WEEKLY DATA'!$B$11:$B$14576,'MONTHLY DATA'!$B135)</f>
        <v>407</v>
      </c>
      <c r="AH135" s="78">
        <f>AVERAGEIFS('WEEKLY DATA'!AH$11:AH$14576,'WEEKLY DATA'!$A$11:$A$14576,'MONTHLY DATA'!$A135,'WEEKLY DATA'!$B$11:$B$14576,'MONTHLY DATA'!$B135)</f>
        <v>402</v>
      </c>
      <c r="AI135" s="154">
        <f t="shared" si="64"/>
        <v>-0.10167597765363123</v>
      </c>
      <c r="AJ135" s="169">
        <f>AVERAGEIFS('WEEKLY DATA'!AJ$11:AJ$14576,'WEEKLY DATA'!$A$11:$A$14576,'MONTHLY DATA'!$A135,'WEEKLY DATA'!$B$11:$B$14576,'MONTHLY DATA'!$B135)</f>
        <v>415</v>
      </c>
      <c r="AK135" s="78">
        <f>AVERAGEIFS('WEEKLY DATA'!AK$11:AK$14576,'WEEKLY DATA'!$A$11:$A$14576,'MONTHLY DATA'!$A135,'WEEKLY DATA'!$B$11:$B$14576,'MONTHLY DATA'!$B135)</f>
        <v>425</v>
      </c>
      <c r="AL135" s="78">
        <f>AVERAGEIFS('WEEKLY DATA'!AL$11:AL$14576,'WEEKLY DATA'!$A$11:$A$14576,'MONTHLY DATA'!$A135,'WEEKLY DATA'!$B$11:$B$14576,'MONTHLY DATA'!$B135)</f>
        <v>420</v>
      </c>
      <c r="AM135" s="154">
        <f t="shared" si="65"/>
        <v>-0.12271540469973885</v>
      </c>
      <c r="AN135" s="169">
        <f>AVERAGEIFS('WEEKLY DATA'!AN$11:AN$14576,'WEEKLY DATA'!$A$11:$A$14576,'MONTHLY DATA'!$A135,'WEEKLY DATA'!$B$11:$B$14576,'MONTHLY DATA'!$B135)</f>
        <v>385</v>
      </c>
      <c r="AO135" s="78">
        <f>AVERAGEIFS('WEEKLY DATA'!AO$11:AO$14576,'WEEKLY DATA'!$A$11:$A$14576,'MONTHLY DATA'!$A135,'WEEKLY DATA'!$B$11:$B$14576,'MONTHLY DATA'!$B135)</f>
        <v>388.33333333333331</v>
      </c>
      <c r="AP135" s="78">
        <f>AVERAGEIFS('WEEKLY DATA'!AP$11:AP$14576,'WEEKLY DATA'!$A$11:$A$14576,'MONTHLY DATA'!$A135,'WEEKLY DATA'!$B$11:$B$14576,'MONTHLY DATA'!$B135)</f>
        <v>366.25</v>
      </c>
      <c r="AQ135" s="154">
        <f t="shared" si="66"/>
        <v>-0.18384401114206128</v>
      </c>
      <c r="AR135" s="169">
        <f>AVERAGEIFS('WEEKLY DATA'!AR$11:AR$14576,'WEEKLY DATA'!$A$11:$A$14576,'MONTHLY DATA'!$A135,'WEEKLY DATA'!$B$11:$B$14576,'MONTHLY DATA'!$B135)</f>
        <v>585</v>
      </c>
      <c r="AS135" s="78">
        <f>AVERAGEIFS('WEEKLY DATA'!AS$11:AS$14576,'WEEKLY DATA'!$A$11:$A$14576,'MONTHLY DATA'!$A135,'WEEKLY DATA'!$B$11:$B$14576,'MONTHLY DATA'!$B135)</f>
        <v>595</v>
      </c>
      <c r="AT135" s="78">
        <f>AVERAGEIFS('WEEKLY DATA'!AT$11:AT$14576,'WEEKLY DATA'!$A$11:$A$14576,'MONTHLY DATA'!$A135,'WEEKLY DATA'!$B$11:$B$14576,'MONTHLY DATA'!$B135)</f>
        <v>590</v>
      </c>
      <c r="AU135" s="154">
        <f t="shared" si="67"/>
        <v>0</v>
      </c>
      <c r="AV135" s="169">
        <f>AVERAGEIFS('WEEKLY DATA'!AV$11:AV$14576,'WEEKLY DATA'!$A$11:$A$14576,'MONTHLY DATA'!$A135,'WEEKLY DATA'!$B$11:$B$14576,'MONTHLY DATA'!$B135)</f>
        <v>407</v>
      </c>
      <c r="AW135" s="78">
        <f>AVERAGEIFS('WEEKLY DATA'!AW$11:AW$14576,'WEEKLY DATA'!$A$11:$A$14576,'MONTHLY DATA'!$A135,'WEEKLY DATA'!$B$11:$B$14576,'MONTHLY DATA'!$B135)</f>
        <v>417</v>
      </c>
      <c r="AX135" s="78">
        <f>AVERAGEIFS('WEEKLY DATA'!AX$11:AX$14576,'WEEKLY DATA'!$A$11:$A$14576,'MONTHLY DATA'!$A135,'WEEKLY DATA'!$B$11:$B$14576,'MONTHLY DATA'!$B135)</f>
        <v>412</v>
      </c>
      <c r="AY135" s="154">
        <f t="shared" si="68"/>
        <v>-9.9453551912568328E-2</v>
      </c>
      <c r="AZ135" s="169">
        <f>AVERAGEIFS('WEEKLY DATA'!AZ$11:AZ$14576,'WEEKLY DATA'!$A$11:$A$14576,'MONTHLY DATA'!$A135,'WEEKLY DATA'!$B$11:$B$14576,'MONTHLY DATA'!$B135)</f>
        <v>355</v>
      </c>
      <c r="BA135" s="78">
        <f>AVERAGEIFS('WEEKLY DATA'!BA$11:BA$14576,'WEEKLY DATA'!$A$11:$A$14576,'MONTHLY DATA'!$A135,'WEEKLY DATA'!$B$11:$B$14576,'MONTHLY DATA'!$B135)</f>
        <v>365</v>
      </c>
      <c r="BB135" s="78">
        <f>AVERAGEIFS('WEEKLY DATA'!BB$11:BB$14576,'WEEKLY DATA'!$A$11:$A$14576,'MONTHLY DATA'!$A135,'WEEKLY DATA'!$B$11:$B$14576,'MONTHLY DATA'!$B135)</f>
        <v>360</v>
      </c>
      <c r="BC135" s="154">
        <f t="shared" si="69"/>
        <v>-0.14029850746268657</v>
      </c>
      <c r="BD135" s="169">
        <f>AVERAGEIFS('WEEKLY DATA'!BD$11:BD$14576,'WEEKLY DATA'!$A$11:$A$14576,'MONTHLY DATA'!$A135,'WEEKLY DATA'!$B$11:$B$14576,'MONTHLY DATA'!$B135)</f>
        <v>305</v>
      </c>
      <c r="BE135" s="78">
        <f>AVERAGEIFS('WEEKLY DATA'!BE$11:BE$14576,'WEEKLY DATA'!$A$11:$A$14576,'MONTHLY DATA'!$A135,'WEEKLY DATA'!$B$11:$B$14576,'MONTHLY DATA'!$B135)</f>
        <v>315</v>
      </c>
      <c r="BF135" s="78">
        <f>AVERAGEIFS('WEEKLY DATA'!BF$11:BF$14576,'WEEKLY DATA'!$A$11:$A$14576,'MONTHLY DATA'!$A135,'WEEKLY DATA'!$B$11:$B$14576,'MONTHLY DATA'!$B135)</f>
        <v>293.75</v>
      </c>
      <c r="BG135" s="154">
        <f t="shared" si="70"/>
        <v>-0.19243986254295531</v>
      </c>
      <c r="BH135" s="169">
        <f>AVERAGEIFS('WEEKLY DATA'!BH$11:BH$14576,'WEEKLY DATA'!$A$11:$A$14576,'MONTHLY DATA'!$A135,'WEEKLY DATA'!$B$11:$B$14576,'MONTHLY DATA'!$B135)</f>
        <v>475</v>
      </c>
      <c r="BI135" s="78">
        <f>AVERAGEIFS('WEEKLY DATA'!BI$11:BI$14576,'WEEKLY DATA'!$A$11:$A$14576,'MONTHLY DATA'!$A135,'WEEKLY DATA'!$B$11:$B$14576,'MONTHLY DATA'!$B135)</f>
        <v>485</v>
      </c>
      <c r="BJ135" s="78">
        <f>AVERAGEIFS('WEEKLY DATA'!BJ$11:BJ$14576,'WEEKLY DATA'!$A$11:$A$14576,'MONTHLY DATA'!$A135,'WEEKLY DATA'!$B$11:$B$14576,'MONTHLY DATA'!$B135)</f>
        <v>480</v>
      </c>
      <c r="BK135" s="154">
        <f t="shared" si="71"/>
        <v>0</v>
      </c>
      <c r="BL135" s="169">
        <f>AVERAGEIFS('WEEKLY DATA'!BL$11:BL$14576,'WEEKLY DATA'!$A$11:$A$14576,'MONTHLY DATA'!$A135,'WEEKLY DATA'!$B$11:$B$14576,'MONTHLY DATA'!$B135)</f>
        <v>397</v>
      </c>
      <c r="BM135" s="78">
        <f>AVERAGEIFS('WEEKLY DATA'!BM$11:BM$14576,'WEEKLY DATA'!$A$11:$A$14576,'MONTHLY DATA'!$A135,'WEEKLY DATA'!$B$11:$B$14576,'MONTHLY DATA'!$B135)</f>
        <v>407</v>
      </c>
      <c r="BN135" s="78">
        <f>AVERAGEIFS('WEEKLY DATA'!BN$11:BN$14576,'WEEKLY DATA'!$A$11:$A$14576,'MONTHLY DATA'!$A135,'WEEKLY DATA'!$B$11:$B$14576,'MONTHLY DATA'!$B135)</f>
        <v>402</v>
      </c>
      <c r="BO135" s="154">
        <f t="shared" si="72"/>
        <v>-0.10167597765363123</v>
      </c>
      <c r="BP135" s="78">
        <f>AVERAGEIFS('WEEKLY DATA'!BP$11:BP$14576,'WEEKLY DATA'!$A$11:$A$14576,'MONTHLY DATA'!$A135,'WEEKLY DATA'!$B$11:$B$14576,'MONTHLY DATA'!$B135)</f>
        <v>430</v>
      </c>
      <c r="BQ135" s="78">
        <f>AVERAGEIFS('WEEKLY DATA'!BQ$11:BQ$14576,'WEEKLY DATA'!$A$11:$A$14576,'MONTHLY DATA'!$A135,'WEEKLY DATA'!$B$11:$B$14576,'MONTHLY DATA'!$B135)</f>
        <v>440</v>
      </c>
      <c r="BR135" s="78">
        <f>AVERAGEIFS('WEEKLY DATA'!BR$11:BR$14576,'WEEKLY DATA'!$A$11:$A$14576,'MONTHLY DATA'!$A135,'WEEKLY DATA'!$B$11:$B$14576,'MONTHLY DATA'!$B135)</f>
        <v>435</v>
      </c>
      <c r="BS135" s="154">
        <f t="shared" si="73"/>
        <v>-4.3956043956043911E-2</v>
      </c>
      <c r="BT135" s="78">
        <f>AVERAGEIFS('WEEKLY DATA'!BT$11:BT$14576,'WEEKLY DATA'!$A$11:$A$14576,'MONTHLY DATA'!$A135,'WEEKLY DATA'!$B$11:$B$14576,'MONTHLY DATA'!$B135)</f>
        <v>330</v>
      </c>
      <c r="BU135" s="78">
        <f>AVERAGEIFS('WEEKLY DATA'!BU$11:BU$14576,'WEEKLY DATA'!$A$11:$A$14576,'MONTHLY DATA'!$A135,'WEEKLY DATA'!$B$11:$B$14576,'MONTHLY DATA'!$B135)</f>
        <v>340</v>
      </c>
      <c r="BV135" s="78">
        <f>AVERAGEIFS('WEEKLY DATA'!BV$11:BV$14576,'WEEKLY DATA'!$A$11:$A$14576,'MONTHLY DATA'!$A135,'WEEKLY DATA'!$B$11:$B$14576,'MONTHLY DATA'!$B135)</f>
        <v>335</v>
      </c>
      <c r="BW135" s="154">
        <f t="shared" si="74"/>
        <v>-0.15987460815047017</v>
      </c>
      <c r="BX135" s="78">
        <f>AVERAGEIFS('WEEKLY DATA'!BX$11:BX$14576,'WEEKLY DATA'!$A$11:$A$14576,'MONTHLY DATA'!$A135,'WEEKLY DATA'!$B$11:$B$14576,'MONTHLY DATA'!$B135)</f>
        <v>505</v>
      </c>
      <c r="BY135" s="78">
        <f>AVERAGEIFS('WEEKLY DATA'!BY$11:BY$14576,'WEEKLY DATA'!$A$11:$A$14576,'MONTHLY DATA'!$A135,'WEEKLY DATA'!$B$11:$B$14576,'MONTHLY DATA'!$B135)</f>
        <v>515</v>
      </c>
      <c r="BZ135" s="78">
        <f>AVERAGEIFS('WEEKLY DATA'!BZ$11:BZ$14576,'WEEKLY DATA'!$A$11:$A$14576,'MONTHLY DATA'!$A135,'WEEKLY DATA'!$B$11:$B$14576,'MONTHLY DATA'!$B135)</f>
        <v>510</v>
      </c>
      <c r="CA135" s="154">
        <f t="shared" si="75"/>
        <v>0</v>
      </c>
      <c r="CB135" s="78">
        <f>AVERAGEIFS('WEEKLY DATA'!CB$11:CB$14576,'WEEKLY DATA'!$A$11:$A$14576,'MONTHLY DATA'!$A135,'WEEKLY DATA'!$B$11:$B$14576,'MONTHLY DATA'!$B135)</f>
        <v>440</v>
      </c>
      <c r="CC135" s="78">
        <f>AVERAGEIFS('WEEKLY DATA'!CC$11:CC$14576,'WEEKLY DATA'!$A$11:$A$14576,'MONTHLY DATA'!$A135,'WEEKLY DATA'!$B$11:$B$14576,'MONTHLY DATA'!$B135)</f>
        <v>450</v>
      </c>
      <c r="CD135" s="78">
        <f>AVERAGEIFS('WEEKLY DATA'!CD$11:CD$14576,'WEEKLY DATA'!$A$11:$A$14576,'MONTHLY DATA'!$A135,'WEEKLY DATA'!$B$11:$B$14576,'MONTHLY DATA'!$B135)</f>
        <v>445</v>
      </c>
      <c r="CE135" s="154">
        <f t="shared" si="76"/>
        <v>0</v>
      </c>
      <c r="CF135" s="78">
        <f>AVERAGEIFS('WEEKLY DATA'!CF$11:CF$14576,'WEEKLY DATA'!$A$11:$A$14576,'MONTHLY DATA'!$A135,'WEEKLY DATA'!$B$11:$B$14576,'MONTHLY DATA'!$B135)</f>
        <v>360</v>
      </c>
      <c r="CG135" s="78">
        <f>AVERAGEIFS('WEEKLY DATA'!CG$11:CG$14576,'WEEKLY DATA'!$A$11:$A$14576,'MONTHLY DATA'!$A135,'WEEKLY DATA'!$B$11:$B$14576,'MONTHLY DATA'!$B135)</f>
        <v>370</v>
      </c>
      <c r="CH135" s="78">
        <f>AVERAGEIFS('WEEKLY DATA'!CH$11:CH$14576,'WEEKLY DATA'!$A$11:$A$14576,'MONTHLY DATA'!$A135,'WEEKLY DATA'!$B$11:$B$14576,'MONTHLY DATA'!$B135)</f>
        <v>365</v>
      </c>
      <c r="CI135" s="154">
        <f t="shared" si="77"/>
        <v>-5.1948051948051965E-2</v>
      </c>
      <c r="CJ135" s="78">
        <f>AVERAGEIFS('WEEKLY DATA'!CJ$11:CJ$14576,'WEEKLY DATA'!$A$11:$A$14576,'MONTHLY DATA'!$A135,'WEEKLY DATA'!$B$11:$B$14576,'MONTHLY DATA'!$B135)</f>
        <v>260</v>
      </c>
      <c r="CK135" s="78">
        <f>AVERAGEIFS('WEEKLY DATA'!CK$11:CK$14576,'WEEKLY DATA'!$A$11:$A$14576,'MONTHLY DATA'!$A135,'WEEKLY DATA'!$B$11:$B$14576,'MONTHLY DATA'!$B135)</f>
        <v>270</v>
      </c>
      <c r="CL135" s="78">
        <f>AVERAGEIFS('WEEKLY DATA'!CL$11:CL$14576,'WEEKLY DATA'!$A$11:$A$14576,'MONTHLY DATA'!$A135,'WEEKLY DATA'!$B$11:$B$14576,'MONTHLY DATA'!$B135)</f>
        <v>265</v>
      </c>
      <c r="CM135" s="154">
        <f t="shared" si="78"/>
        <v>-0.19391634980988592</v>
      </c>
      <c r="CN135" s="78">
        <f>AVERAGEIFS('WEEKLY DATA'!CN$11:CN$14576,'WEEKLY DATA'!$A$11:$A$14576,'MONTHLY DATA'!$A135,'WEEKLY DATA'!$B$11:$B$14576,'MONTHLY DATA'!$B135)</f>
        <v>505</v>
      </c>
      <c r="CO135" s="78">
        <f>AVERAGEIFS('WEEKLY DATA'!CO$11:CO$14576,'WEEKLY DATA'!$A$11:$A$14576,'MONTHLY DATA'!$A135,'WEEKLY DATA'!$B$11:$B$14576,'MONTHLY DATA'!$B135)</f>
        <v>515</v>
      </c>
      <c r="CP135" s="78">
        <f>AVERAGEIFS('WEEKLY DATA'!CP$11:CP$14576,'WEEKLY DATA'!$A$11:$A$14576,'MONTHLY DATA'!$A135,'WEEKLY DATA'!$B$11:$B$14576,'MONTHLY DATA'!$B135)</f>
        <v>510</v>
      </c>
      <c r="CQ135" s="154">
        <f t="shared" si="79"/>
        <v>0</v>
      </c>
      <c r="CR135" s="78">
        <f>AVERAGEIFS('WEEKLY DATA'!CR$11:CR$14576,'WEEKLY DATA'!$A$11:$A$14576,'MONTHLY DATA'!$A135,'WEEKLY DATA'!$B$11:$B$14576,'MONTHLY DATA'!$B135)</f>
        <v>400</v>
      </c>
      <c r="CS135" s="78">
        <f>AVERAGEIFS('WEEKLY DATA'!CS$11:CS$14576,'WEEKLY DATA'!$A$11:$A$14576,'MONTHLY DATA'!$A135,'WEEKLY DATA'!$B$11:$B$14576,'MONTHLY DATA'!$B135)</f>
        <v>410</v>
      </c>
      <c r="CT135" s="78">
        <f>AVERAGEIFS('WEEKLY DATA'!CT$11:CT$14576,'WEEKLY DATA'!$A$11:$A$14576,'MONTHLY DATA'!$A135,'WEEKLY DATA'!$B$11:$B$14576,'MONTHLY DATA'!$B135)</f>
        <v>405</v>
      </c>
      <c r="CU135" s="154">
        <f t="shared" si="80"/>
        <v>0</v>
      </c>
      <c r="CV135" s="169">
        <f>AVERAGEIFS('WEEKLY DATA'!CV$11:CV$14576,'WEEKLY DATA'!$A$11:$A$14576,'MONTHLY DATA'!$A135,'WEEKLY DATA'!$B$11:$B$14576,'MONTHLY DATA'!$B135)</f>
        <v>355</v>
      </c>
      <c r="CW135" s="78">
        <f>AVERAGEIFS('WEEKLY DATA'!CW$11:CW$14576,'WEEKLY DATA'!$A$11:$A$14576,'MONTHLY DATA'!$A135,'WEEKLY DATA'!$B$11:$B$14576,'MONTHLY DATA'!$B135)</f>
        <v>365</v>
      </c>
      <c r="CX135" s="78">
        <f>AVERAGEIFS('WEEKLY DATA'!CX$11:CX$14576,'WEEKLY DATA'!$A$11:$A$14576,'MONTHLY DATA'!$A135,'WEEKLY DATA'!$B$11:$B$14576,'MONTHLY DATA'!$B135)</f>
        <v>360</v>
      </c>
      <c r="CY135" s="154">
        <f t="shared" si="81"/>
        <v>-5.8823529411764719E-2</v>
      </c>
      <c r="CZ135" s="169">
        <f>AVERAGEIFS('WEEKLY DATA'!CZ$11:CZ$14576,'WEEKLY DATA'!$A$11:$A$14576,'MONTHLY DATA'!$A135,'WEEKLY DATA'!$B$11:$B$14576,'MONTHLY DATA'!$B135)</f>
        <v>274</v>
      </c>
      <c r="DA135" s="78">
        <f>AVERAGEIFS('WEEKLY DATA'!DA$11:DA$14576,'WEEKLY DATA'!$A$11:$A$14576,'MONTHLY DATA'!$A135,'WEEKLY DATA'!$B$11:$B$14576,'MONTHLY DATA'!$B135)</f>
        <v>284</v>
      </c>
      <c r="DB135" s="78">
        <f>AVERAGEIFS('WEEKLY DATA'!DB$11:DB$14576,'WEEKLY DATA'!$A$11:$A$14576,'MONTHLY DATA'!$A135,'WEEKLY DATA'!$B$11:$B$14576,'MONTHLY DATA'!$B135)</f>
        <v>279</v>
      </c>
      <c r="DC135" s="154">
        <f t="shared" si="82"/>
        <v>-0.16404494382022472</v>
      </c>
      <c r="DD135" s="78">
        <f>AVERAGEIFS('WEEKLY DATA'!DD$11:DD$14576,'WEEKLY DATA'!$A$11:$A$14576,'MONTHLY DATA'!$A135,'WEEKLY DATA'!$B$11:$B$14576,'MONTHLY DATA'!$B135)</f>
        <v>505</v>
      </c>
      <c r="DE135" s="78">
        <f>AVERAGEIFS('WEEKLY DATA'!DE$11:DE$14576,'WEEKLY DATA'!$A$11:$A$14576,'MONTHLY DATA'!$A135,'WEEKLY DATA'!$B$11:$B$14576,'MONTHLY DATA'!$B135)</f>
        <v>515</v>
      </c>
      <c r="DF135" s="78">
        <f>AVERAGEIFS('WEEKLY DATA'!DF$11:DF$14576,'WEEKLY DATA'!$A$11:$A$14576,'MONTHLY DATA'!$A135,'WEEKLY DATA'!$B$11:$B$14576,'MONTHLY DATA'!$B135)</f>
        <v>510</v>
      </c>
      <c r="DG135" s="154">
        <f t="shared" si="83"/>
        <v>0</v>
      </c>
      <c r="DH135" s="78">
        <f>AVERAGEIFS('WEEKLY DATA'!DH$11:DH$14576,'WEEKLY DATA'!$A$11:$A$14576,'MONTHLY DATA'!$A135,'WEEKLY DATA'!$B$11:$B$14576,'MONTHLY DATA'!$B135)</f>
        <v>420</v>
      </c>
      <c r="DI135" s="78">
        <f>AVERAGEIFS('WEEKLY DATA'!DI$11:DI$14576,'WEEKLY DATA'!$A$11:$A$14576,'MONTHLY DATA'!$A135,'WEEKLY DATA'!$B$11:$B$14576,'MONTHLY DATA'!$B135)</f>
        <v>430</v>
      </c>
      <c r="DJ135" s="78">
        <f>AVERAGEIFS('WEEKLY DATA'!DJ$11:DJ$14576,'WEEKLY DATA'!$A$11:$A$14576,'MONTHLY DATA'!$A135,'WEEKLY DATA'!$B$11:$B$14576,'MONTHLY DATA'!$B135)</f>
        <v>425</v>
      </c>
      <c r="DK135" s="154">
        <f t="shared" si="84"/>
        <v>0</v>
      </c>
      <c r="DL135" s="169">
        <f>AVERAGEIFS('WEEKLY DATA'!DL$11:DL$14576,'WEEKLY DATA'!$A$11:$A$14576,'MONTHLY DATA'!$A135,'WEEKLY DATA'!$B$11:$B$14576,'MONTHLY DATA'!$B135)</f>
        <v>345</v>
      </c>
      <c r="DM135" s="78">
        <f>AVERAGEIFS('WEEKLY DATA'!DM$11:DM$14576,'WEEKLY DATA'!$A$11:$A$14576,'MONTHLY DATA'!$A135,'WEEKLY DATA'!$B$11:$B$14576,'MONTHLY DATA'!$B135)</f>
        <v>355</v>
      </c>
      <c r="DN135" s="78">
        <f>AVERAGEIFS('WEEKLY DATA'!DN$11:DN$14576,'WEEKLY DATA'!$A$11:$A$14576,'MONTHLY DATA'!$A135,'WEEKLY DATA'!$B$11:$B$14576,'MONTHLY DATA'!$B135)</f>
        <v>350</v>
      </c>
      <c r="DO135" s="154">
        <f t="shared" si="85"/>
        <v>-6.0402684563758413E-2</v>
      </c>
      <c r="DP135" s="78">
        <f>AVERAGEIFS('WEEKLY DATA'!DP$11:DP$14576,'WEEKLY DATA'!$A$11:$A$14576,'MONTHLY DATA'!$A135,'WEEKLY DATA'!$B$11:$B$14576,'MONTHLY DATA'!$B135)</f>
        <v>254</v>
      </c>
      <c r="DQ135" s="78">
        <f>AVERAGEIFS('WEEKLY DATA'!DQ$11:DQ$14576,'WEEKLY DATA'!$A$11:$A$14576,'MONTHLY DATA'!$A135,'WEEKLY DATA'!$B$11:$B$14576,'MONTHLY DATA'!$B135)</f>
        <v>264</v>
      </c>
      <c r="DR135" s="78">
        <f>AVERAGEIFS('WEEKLY DATA'!DR$11:DR$14576,'WEEKLY DATA'!$A$11:$A$14576,'MONTHLY DATA'!$A135,'WEEKLY DATA'!$B$11:$B$14576,'MONTHLY DATA'!$B135)</f>
        <v>259</v>
      </c>
      <c r="DS135" s="154">
        <f t="shared" si="86"/>
        <v>-0.17450199203187255</v>
      </c>
      <c r="DT135" s="78">
        <f>AVERAGEIFS('WEEKLY DATA'!DT$11:DT$14576,'WEEKLY DATA'!$A$11:$A$14576,'MONTHLY DATA'!$A135,'WEEKLY DATA'!$B$11:$B$14576,'MONTHLY DATA'!$B135)</f>
        <v>505</v>
      </c>
      <c r="DU135" s="78">
        <f>AVERAGEIFS('WEEKLY DATA'!DU$11:DU$14576,'WEEKLY DATA'!$A$11:$A$14576,'MONTHLY DATA'!$A135,'WEEKLY DATA'!$B$11:$B$14576,'MONTHLY DATA'!$B135)</f>
        <v>515</v>
      </c>
      <c r="DV135" s="78">
        <f>AVERAGEIFS('WEEKLY DATA'!DV$11:DV$14576,'WEEKLY DATA'!$A$11:$A$14576,'MONTHLY DATA'!$A135,'WEEKLY DATA'!$B$11:$B$14576,'MONTHLY DATA'!$B135)</f>
        <v>510</v>
      </c>
      <c r="DW135" s="154">
        <f t="shared" si="87"/>
        <v>0</v>
      </c>
      <c r="DX135" s="78">
        <f>AVERAGEIFS('WEEKLY DATA'!DX$11:DX$14576,'WEEKLY DATA'!$A$11:$A$14576,'MONTHLY DATA'!$A135,'WEEKLY DATA'!$B$11:$B$14576,'MONTHLY DATA'!$B135)</f>
        <v>415</v>
      </c>
      <c r="DY135" s="78">
        <f>AVERAGEIFS('WEEKLY DATA'!DY$11:DY$14576,'WEEKLY DATA'!$A$11:$A$14576,'MONTHLY DATA'!$A135,'WEEKLY DATA'!$B$11:$B$14576,'MONTHLY DATA'!$B135)</f>
        <v>425</v>
      </c>
      <c r="DZ135" s="78">
        <f>AVERAGEIFS('WEEKLY DATA'!DZ$11:DZ$14576,'WEEKLY DATA'!$A$11:$A$14576,'MONTHLY DATA'!$A135,'WEEKLY DATA'!$B$11:$B$14576,'MONTHLY DATA'!$B135)</f>
        <v>420</v>
      </c>
      <c r="EA135" s="154">
        <f t="shared" si="88"/>
        <v>0</v>
      </c>
      <c r="EB135" s="78">
        <f>AVERAGEIFS('WEEKLY DATA'!EB$11:EB$14576,'WEEKLY DATA'!$A$11:$A$14576,'MONTHLY DATA'!$A135,'WEEKLY DATA'!$B$11:$B$14576,'MONTHLY DATA'!$B135)</f>
        <v>342</v>
      </c>
      <c r="EC135" s="78">
        <f>AVERAGEIFS('WEEKLY DATA'!EC$11:EC$14576,'WEEKLY DATA'!$A$11:$A$14576,'MONTHLY DATA'!$A135,'WEEKLY DATA'!$B$11:$B$14576,'MONTHLY DATA'!$B135)</f>
        <v>352</v>
      </c>
      <c r="ED135" s="78">
        <f>AVERAGEIFS('WEEKLY DATA'!ED$11:ED$14576,'WEEKLY DATA'!$A$11:$A$14576,'MONTHLY DATA'!$A135,'WEEKLY DATA'!$B$11:$B$14576,'MONTHLY DATA'!$B135)</f>
        <v>347</v>
      </c>
      <c r="EE135" s="154">
        <f t="shared" si="89"/>
        <v>-6.8456375838926165E-2</v>
      </c>
      <c r="EF135" s="169">
        <f>AVERAGEIFS('WEEKLY DATA'!EF$11:EF$14576,'WEEKLY DATA'!$A$11:$A$14576,'MONTHLY DATA'!$A135,'WEEKLY DATA'!$B$11:$B$14576,'MONTHLY DATA'!$B135)</f>
        <v>248</v>
      </c>
      <c r="EG135" s="78">
        <f>AVERAGEIFS('WEEKLY DATA'!EG$11:EG$14576,'WEEKLY DATA'!$A$11:$A$14576,'MONTHLY DATA'!$A135,'WEEKLY DATA'!$B$11:$B$14576,'MONTHLY DATA'!$B135)</f>
        <v>258</v>
      </c>
      <c r="EH135" s="78">
        <f>AVERAGEIFS('WEEKLY DATA'!EH$11:EH$14576,'WEEKLY DATA'!$A$11:$A$14576,'MONTHLY DATA'!$A135,'WEEKLY DATA'!$B$11:$B$14576,'MONTHLY DATA'!$B135)</f>
        <v>253</v>
      </c>
      <c r="EI135" s="154">
        <f t="shared" si="90"/>
        <v>-0.15313807531380752</v>
      </c>
      <c r="EJ135" s="78">
        <f>AVERAGEIFS('WEEKLY DATA'!EJ$11:EJ$14576,'WEEKLY DATA'!$A$11:$A$14576,'MONTHLY DATA'!$A135,'WEEKLY DATA'!$B$11:$B$14576,'MONTHLY DATA'!$B135)</f>
        <v>520</v>
      </c>
      <c r="EK135" s="78">
        <f>AVERAGEIFS('WEEKLY DATA'!EK$11:EK$14576,'WEEKLY DATA'!$A$11:$A$14576,'MONTHLY DATA'!$A135,'WEEKLY DATA'!$B$11:$B$14576,'MONTHLY DATA'!$B135)</f>
        <v>530</v>
      </c>
      <c r="EL135" s="78">
        <f>AVERAGEIFS('WEEKLY DATA'!EL$11:EL$14576,'WEEKLY DATA'!$A$11:$A$14576,'MONTHLY DATA'!$A135,'WEEKLY DATA'!$B$11:$B$14576,'MONTHLY DATA'!$B135)</f>
        <v>525</v>
      </c>
      <c r="EM135" s="154">
        <f t="shared" si="91"/>
        <v>0</v>
      </c>
      <c r="EN135" s="78">
        <f>AVERAGEIFS('WEEKLY DATA'!EN$11:EN$14576,'WEEKLY DATA'!$A$11:$A$14576,'MONTHLY DATA'!$A135,'WEEKLY DATA'!$B$11:$B$14576,'MONTHLY DATA'!$B135)</f>
        <v>295</v>
      </c>
      <c r="EO135" s="78">
        <f>AVERAGEIFS('WEEKLY DATA'!EO$11:EO$14576,'WEEKLY DATA'!$A$11:$A$14576,'MONTHLY DATA'!$A135,'WEEKLY DATA'!$B$11:$B$14576,'MONTHLY DATA'!$B135)</f>
        <v>305</v>
      </c>
      <c r="EP135" s="78">
        <f>AVERAGEIFS('WEEKLY DATA'!EP$11:EP$14576,'WEEKLY DATA'!$A$11:$A$14576,'MONTHLY DATA'!$A135,'WEEKLY DATA'!$B$11:$B$14576,'MONTHLY DATA'!$B135)</f>
        <v>300</v>
      </c>
      <c r="EQ135" s="154">
        <f t="shared" si="92"/>
        <v>0</v>
      </c>
      <c r="ER135" s="78">
        <f>AVERAGEIFS('WEEKLY DATA'!ER$11:ER$14576,'WEEKLY DATA'!$A$11:$A$14576,'MONTHLY DATA'!$A135,'WEEKLY DATA'!$B$11:$B$14576,'MONTHLY DATA'!$B135)</f>
        <v>322</v>
      </c>
      <c r="ES135" s="78">
        <f>AVERAGEIFS('WEEKLY DATA'!ES$11:ES$14576,'WEEKLY DATA'!$A$11:$A$14576,'MONTHLY DATA'!$A135,'WEEKLY DATA'!$B$11:$B$14576,'MONTHLY DATA'!$B135)</f>
        <v>332</v>
      </c>
      <c r="ET135" s="78">
        <f>AVERAGEIFS('WEEKLY DATA'!ET$11:ET$14576,'WEEKLY DATA'!$A$11:$A$14576,'MONTHLY DATA'!$A135,'WEEKLY DATA'!$B$11:$B$14576,'MONTHLY DATA'!$B135)</f>
        <v>327</v>
      </c>
      <c r="EU135" s="154">
        <f t="shared" si="93"/>
        <v>-7.2340425531914887E-2</v>
      </c>
      <c r="EV135" s="78">
        <f>AVERAGEIFS('WEEKLY DATA'!EV$11:EV$14576,'WEEKLY DATA'!$A$11:$A$14576,'MONTHLY DATA'!$A135,'WEEKLY DATA'!$B$11:$B$14576,'MONTHLY DATA'!$B135)</f>
        <v>238</v>
      </c>
      <c r="EW135" s="78">
        <f>AVERAGEIFS('WEEKLY DATA'!EW$11:EW$14576,'WEEKLY DATA'!$A$11:$A$14576,'MONTHLY DATA'!$A135,'WEEKLY DATA'!$B$11:$B$14576,'MONTHLY DATA'!$B135)</f>
        <v>248</v>
      </c>
      <c r="EX135" s="78">
        <f>AVERAGEIFS('WEEKLY DATA'!EX$11:EX$14576,'WEEKLY DATA'!$A$11:$A$14576,'MONTHLY DATA'!$A135,'WEEKLY DATA'!$B$11:$B$14576,'MONTHLY DATA'!$B135)</f>
        <v>243</v>
      </c>
      <c r="EY135" s="154">
        <f t="shared" si="94"/>
        <v>-0.15844155844155849</v>
      </c>
      <c r="EZ135" s="78">
        <f>AVERAGEIFS('WEEKLY DATA'!EZ$11:EZ$14576,'WEEKLY DATA'!$A$11:$A$14576,'MONTHLY DATA'!$A135,'WEEKLY DATA'!$B$11:$B$14576,'MONTHLY DATA'!$B135)</f>
        <v>505</v>
      </c>
      <c r="FA135" s="78">
        <f>AVERAGEIFS('WEEKLY DATA'!FA$11:FA$14576,'WEEKLY DATA'!$A$11:$A$14576,'MONTHLY DATA'!$A135,'WEEKLY DATA'!$B$11:$B$14576,'MONTHLY DATA'!$B135)</f>
        <v>515</v>
      </c>
      <c r="FB135" s="78">
        <f>AVERAGEIFS('WEEKLY DATA'!FB$11:FB$14576,'WEEKLY DATA'!$A$11:$A$14576,'MONTHLY DATA'!$A135,'WEEKLY DATA'!$B$11:$B$14576,'MONTHLY DATA'!$B135)</f>
        <v>510</v>
      </c>
      <c r="FC135" s="154">
        <f t="shared" si="95"/>
        <v>0</v>
      </c>
      <c r="FD135" s="78">
        <f>AVERAGEIFS('WEEKLY DATA'!FD$11:FD$14576,'WEEKLY DATA'!$A$11:$A$14576,'MONTHLY DATA'!$A135,'WEEKLY DATA'!$B$11:$B$14576,'MONTHLY DATA'!$B135)</f>
        <v>392</v>
      </c>
      <c r="FE135" s="78">
        <f>AVERAGEIFS('WEEKLY DATA'!FE$11:FE$14576,'WEEKLY DATA'!$A$11:$A$14576,'MONTHLY DATA'!$A135,'WEEKLY DATA'!$B$11:$B$14576,'MONTHLY DATA'!$B135)</f>
        <v>402</v>
      </c>
      <c r="FF135" s="78">
        <f>AVERAGEIFS('WEEKLY DATA'!FF$11:FF$14576,'WEEKLY DATA'!$A$11:$A$14576,'MONTHLY DATA'!$A135,'WEEKLY DATA'!$B$11:$B$14576,'MONTHLY DATA'!$B135)</f>
        <v>397</v>
      </c>
      <c r="FG135" s="154">
        <f t="shared" si="96"/>
        <v>-4.3373493975903621E-2</v>
      </c>
      <c r="FH135" s="78">
        <f>AVERAGEIFS('WEEKLY DATA'!FH$11:FH$14576,'WEEKLY DATA'!$A$11:$A$14576,'MONTHLY DATA'!$A135,'WEEKLY DATA'!$B$11:$B$14576,'MONTHLY DATA'!$B135)</f>
        <v>341</v>
      </c>
      <c r="FI135" s="78">
        <f>AVERAGEIFS('WEEKLY DATA'!FI$11:FI$14576,'WEEKLY DATA'!$A$11:$A$14576,'MONTHLY DATA'!$A135,'WEEKLY DATA'!$B$11:$B$14576,'MONTHLY DATA'!$B135)</f>
        <v>351</v>
      </c>
      <c r="FJ135" s="78">
        <f>AVERAGEIFS('WEEKLY DATA'!FJ$11:FJ$14576,'WEEKLY DATA'!$A$11:$A$14576,'MONTHLY DATA'!$A135,'WEEKLY DATA'!$B$11:$B$14576,'MONTHLY DATA'!$B135)</f>
        <v>346</v>
      </c>
      <c r="FK135" s="154">
        <f t="shared" si="97"/>
        <v>-6.801346801346797E-2</v>
      </c>
      <c r="FL135" s="169">
        <f>AVERAGEIFS('WEEKLY DATA'!FL$11:FL$14576,'WEEKLY DATA'!$A$11:$A$14576,'MONTHLY DATA'!$A135,'WEEKLY DATA'!$B$11:$B$14576,'MONTHLY DATA'!$B135)</f>
        <v>232</v>
      </c>
      <c r="FM135" s="78">
        <f>AVERAGEIFS('WEEKLY DATA'!FM$11:FM$14576,'WEEKLY DATA'!$A$11:$A$14576,'MONTHLY DATA'!$A135,'WEEKLY DATA'!$B$11:$B$14576,'MONTHLY DATA'!$B135)</f>
        <v>242</v>
      </c>
      <c r="FN135" s="78">
        <f>AVERAGEIFS('WEEKLY DATA'!FN$11:FN$14576,'WEEKLY DATA'!$A$11:$A$14576,'MONTHLY DATA'!$A135,'WEEKLY DATA'!$B$11:$B$14576,'MONTHLY DATA'!$B135)</f>
        <v>237</v>
      </c>
      <c r="FO135" s="154">
        <f t="shared" si="98"/>
        <v>-0.16106194690265485</v>
      </c>
      <c r="FP135" s="78">
        <f>AVERAGEIFS('WEEKLY DATA'!FP$11:FP$14576,'WEEKLY DATA'!$A$11:$A$14576,'MONTHLY DATA'!$A135,'WEEKLY DATA'!$B$11:$B$14576,'MONTHLY DATA'!$B135)</f>
        <v>395</v>
      </c>
      <c r="FQ135" s="78">
        <f>AVERAGEIFS('WEEKLY DATA'!FQ$11:FQ$14576,'WEEKLY DATA'!$A$11:$A$14576,'MONTHLY DATA'!$A135,'WEEKLY DATA'!$B$11:$B$14576,'MONTHLY DATA'!$B135)</f>
        <v>405</v>
      </c>
      <c r="FR135" s="78">
        <f>AVERAGEIFS('WEEKLY DATA'!FR$11:FR$14576,'WEEKLY DATA'!$A$11:$A$14576,'MONTHLY DATA'!$A135,'WEEKLY DATA'!$B$11:$B$14576,'MONTHLY DATA'!$B135)</f>
        <v>400</v>
      </c>
      <c r="FS135" s="154">
        <f t="shared" si="99"/>
        <v>-6.2111801242236142E-3</v>
      </c>
      <c r="FT135" s="78">
        <f>AVERAGEIFS('WEEKLY DATA'!FT$11:FT$14576,'WEEKLY DATA'!$A$11:$A$14576,'MONTHLY DATA'!$A135,'WEEKLY DATA'!$B$11:$B$14576,'MONTHLY DATA'!$B135)</f>
        <v>363</v>
      </c>
      <c r="FU135" s="78">
        <f>AVERAGEIFS('WEEKLY DATA'!FU$11:FU$14576,'WEEKLY DATA'!$A$11:$A$14576,'MONTHLY DATA'!$A135,'WEEKLY DATA'!$B$11:$B$14576,'MONTHLY DATA'!$B135)</f>
        <v>373</v>
      </c>
      <c r="FV135" s="78">
        <f>AVERAGEIFS('WEEKLY DATA'!FV$11:FV$14576,'WEEKLY DATA'!$A$11:$A$14576,'MONTHLY DATA'!$A135,'WEEKLY DATA'!$B$11:$B$14576,'MONTHLY DATA'!$B135)</f>
        <v>368</v>
      </c>
      <c r="FW135" s="154">
        <f t="shared" si="100"/>
        <v>-5.4054054054053502E-3</v>
      </c>
      <c r="FX135" s="78">
        <f>AVERAGEIFS('WEEKLY DATA'!FX$11:FX$14576,'WEEKLY DATA'!$A$11:$A$14576,'MONTHLY DATA'!$A135,'WEEKLY DATA'!$B$11:$B$14576,'MONTHLY DATA'!$B135)</f>
        <v>385</v>
      </c>
      <c r="FY135" s="78">
        <f>AVERAGEIFS('WEEKLY DATA'!FY$11:FY$14576,'WEEKLY DATA'!$A$11:$A$14576,'MONTHLY DATA'!$A135,'WEEKLY DATA'!$B$11:$B$14576,'MONTHLY DATA'!$B135)</f>
        <v>395</v>
      </c>
      <c r="FZ135" s="78">
        <f>AVERAGEIFS('WEEKLY DATA'!FZ$11:FZ$14576,'WEEKLY DATA'!$A$11:$A$14576,'MONTHLY DATA'!$A135,'WEEKLY DATA'!$B$11:$B$14576,'MONTHLY DATA'!$B135)</f>
        <v>390</v>
      </c>
      <c r="GA135" s="154">
        <f t="shared" si="101"/>
        <v>-2.5000000000000022E-2</v>
      </c>
      <c r="GB135" s="78">
        <f>AVERAGEIFS('WEEKLY DATA'!GB$11:GB$14576,'WEEKLY DATA'!$A$11:$A$14576,'MONTHLY DATA'!$A135,'WEEKLY DATA'!$B$11:$B$14576,'MONTHLY DATA'!$B135)</f>
        <v>460</v>
      </c>
      <c r="GC135" s="78">
        <f>AVERAGEIFS('WEEKLY DATA'!GC$11:GC$14576,'WEEKLY DATA'!$A$11:$A$14576,'MONTHLY DATA'!$A135,'WEEKLY DATA'!$B$11:$B$14576,'MONTHLY DATA'!$B135)</f>
        <v>470</v>
      </c>
      <c r="GD135" s="78">
        <f>AVERAGEIFS('WEEKLY DATA'!GD$11:GD$14576,'WEEKLY DATA'!$A$11:$A$14576,'MONTHLY DATA'!$A135,'WEEKLY DATA'!$B$11:$B$14576,'MONTHLY DATA'!$B135)</f>
        <v>465</v>
      </c>
      <c r="GE135" s="154">
        <f t="shared" si="102"/>
        <v>-4.6153846153846101E-2</v>
      </c>
      <c r="GF135" s="169">
        <f>AVERAGEIFS('WEEKLY DATA'!GF$11:GF$14576,'WEEKLY DATA'!$A$11:$A$14576,'MONTHLY DATA'!$A135,'WEEKLY DATA'!$B$11:$B$14576,'MONTHLY DATA'!$B135)</f>
        <v>344</v>
      </c>
      <c r="GG135" s="78">
        <f>AVERAGEIFS('WEEKLY DATA'!GG$11:GG$14576,'WEEKLY DATA'!$A$11:$A$14576,'MONTHLY DATA'!$A135,'WEEKLY DATA'!$B$11:$B$14576,'MONTHLY DATA'!$B135)</f>
        <v>354</v>
      </c>
      <c r="GH135" s="78">
        <f>AVERAGEIFS('WEEKLY DATA'!GH$11:GH$14576,'WEEKLY DATA'!$A$11:$A$14576,'MONTHLY DATA'!$A135,'WEEKLY DATA'!$B$11:$B$14576,'MONTHLY DATA'!$B135)</f>
        <v>349</v>
      </c>
      <c r="GI135" s="154">
        <f t="shared" si="103"/>
        <v>-0.13560371517027858</v>
      </c>
      <c r="GJ135" s="78">
        <f>AVERAGEIFS('WEEKLY DATA'!GJ$11:GJ$14576,'WEEKLY DATA'!$A$11:$A$14576,'MONTHLY DATA'!$A135,'WEEKLY DATA'!$B$11:$B$14576,'MONTHLY DATA'!$B135)</f>
        <v>515</v>
      </c>
      <c r="GK135" s="78">
        <f>AVERAGEIFS('WEEKLY DATA'!GK$11:GK$14576,'WEEKLY DATA'!$A$11:$A$14576,'MONTHLY DATA'!$A135,'WEEKLY DATA'!$B$11:$B$14576,'MONTHLY DATA'!$B135)</f>
        <v>525</v>
      </c>
      <c r="GL135" s="78">
        <f>AVERAGEIFS('WEEKLY DATA'!GL$11:GL$14576,'WEEKLY DATA'!$A$11:$A$14576,'MONTHLY DATA'!$A135,'WEEKLY DATA'!$B$11:$B$14576,'MONTHLY DATA'!$B135)</f>
        <v>520</v>
      </c>
      <c r="GM135" s="154">
        <f t="shared" si="104"/>
        <v>0</v>
      </c>
      <c r="GN135" s="78">
        <f>AVERAGEIFS('WEEKLY DATA'!GN$11:GN$14576,'WEEKLY DATA'!$A$11:$A$14576,'MONTHLY DATA'!$A135,'WEEKLY DATA'!$B$11:$B$14576,'MONTHLY DATA'!$B135)</f>
        <v>450</v>
      </c>
      <c r="GO135" s="78">
        <f>AVERAGEIFS('WEEKLY DATA'!GO$11:GO$14576,'WEEKLY DATA'!$A$11:$A$14576,'MONTHLY DATA'!$A135,'WEEKLY DATA'!$B$11:$B$14576,'MONTHLY DATA'!$B135)</f>
        <v>460</v>
      </c>
      <c r="GP135" s="78">
        <f>AVERAGEIFS('WEEKLY DATA'!GP$11:GP$14576,'WEEKLY DATA'!$A$11:$A$14576,'MONTHLY DATA'!$A135,'WEEKLY DATA'!$B$11:$B$14576,'MONTHLY DATA'!$B135)</f>
        <v>455</v>
      </c>
      <c r="GQ135" s="154">
        <f t="shared" si="105"/>
        <v>0</v>
      </c>
      <c r="GR135" s="78"/>
    </row>
    <row r="136" spans="1:200" ht="15.75" x14ac:dyDescent="0.25">
      <c r="A136">
        <f t="shared" si="55"/>
        <v>6</v>
      </c>
      <c r="B136">
        <f t="shared" si="56"/>
        <v>2020</v>
      </c>
      <c r="C136" s="86">
        <v>43983</v>
      </c>
      <c r="D136" s="78">
        <f>AVERAGEIFS('WEEKLY DATA'!D$11:D$14576,'WEEKLY DATA'!$A$11:$A$14576,'MONTHLY DATA'!$A136,'WEEKLY DATA'!$B$11:$B$14576,'MONTHLY DATA'!$B136)</f>
        <v>393.75</v>
      </c>
      <c r="E136" s="78">
        <f>AVERAGEIFS('WEEKLY DATA'!E$11:E$14576,'WEEKLY DATA'!$A$11:$A$14576,'MONTHLY DATA'!$A136,'WEEKLY DATA'!$B$11:$B$14576,'MONTHLY DATA'!$B136)</f>
        <v>403.75</v>
      </c>
      <c r="F136" s="78">
        <f>AVERAGEIFS('WEEKLY DATA'!F$11:F$14576,'WEEKLY DATA'!$A$11:$A$14576,'MONTHLY DATA'!$A136,'WEEKLY DATA'!$B$11:$B$14576,'MONTHLY DATA'!$B136)</f>
        <v>398.75</v>
      </c>
      <c r="G136" s="154">
        <f t="shared" si="57"/>
        <v>-0.1039325842696629</v>
      </c>
      <c r="H136" s="169">
        <f>AVERAGEIFS('WEEKLY DATA'!H$11:H$14576,'WEEKLY DATA'!$A$11:$A$14576,'MONTHLY DATA'!$A136,'WEEKLY DATA'!$B$11:$B$14576,'MONTHLY DATA'!$B136)</f>
        <v>333.75</v>
      </c>
      <c r="I136" s="78">
        <f>AVERAGEIFS('WEEKLY DATA'!I$11:I$14576,'WEEKLY DATA'!$A$11:$A$14576,'MONTHLY DATA'!$A136,'WEEKLY DATA'!$B$11:$B$14576,'MONTHLY DATA'!$B136)</f>
        <v>343.75</v>
      </c>
      <c r="J136" s="78">
        <f>AVERAGEIFS('WEEKLY DATA'!J$11:J$14576,'WEEKLY DATA'!$A$11:$A$14576,'MONTHLY DATA'!$A136,'WEEKLY DATA'!$B$11:$B$14576,'MONTHLY DATA'!$B136)</f>
        <v>338.75</v>
      </c>
      <c r="K136" s="154">
        <f t="shared" si="58"/>
        <v>-0.24930747922437668</v>
      </c>
      <c r="L136" s="169">
        <f>AVERAGEIFS('WEEKLY DATA'!L$11:L$14576,'WEEKLY DATA'!$A$11:$A$14576,'MONTHLY DATA'!$A136,'WEEKLY DATA'!$B$11:$B$14576,'MONTHLY DATA'!$B136)</f>
        <v>563.75</v>
      </c>
      <c r="M136" s="78">
        <f>AVERAGEIFS('WEEKLY DATA'!M$11:M$14576,'WEEKLY DATA'!$A$11:$A$14576,'MONTHLY DATA'!$A136,'WEEKLY DATA'!$B$11:$B$14576,'MONTHLY DATA'!$B136)</f>
        <v>573.75</v>
      </c>
      <c r="N136" s="78">
        <f>AVERAGEIFS('WEEKLY DATA'!N$11:N$14576,'WEEKLY DATA'!$A$11:$A$14576,'MONTHLY DATA'!$A136,'WEEKLY DATA'!$B$11:$B$14576,'MONTHLY DATA'!$B136)</f>
        <v>568.75</v>
      </c>
      <c r="O136" s="154">
        <f t="shared" si="59"/>
        <v>-2.777777777777779E-2</v>
      </c>
      <c r="P136" s="169">
        <f>AVERAGEIFS('WEEKLY DATA'!P$11:P$14576,'WEEKLY DATA'!$A$11:$A$14576,'MONTHLY DATA'!$A136,'WEEKLY DATA'!$B$11:$B$14576,'MONTHLY DATA'!$B136)</f>
        <v>357.5</v>
      </c>
      <c r="Q136" s="78">
        <f>AVERAGEIFS('WEEKLY DATA'!Q$11:Q$14576,'WEEKLY DATA'!$A$11:$A$14576,'MONTHLY DATA'!$A136,'WEEKLY DATA'!$B$11:$B$14576,'MONTHLY DATA'!$B136)</f>
        <v>367.5</v>
      </c>
      <c r="R136" s="78">
        <f>AVERAGEIFS('WEEKLY DATA'!R$11:R$14576,'WEEKLY DATA'!$A$11:$A$14576,'MONTHLY DATA'!$A136,'WEEKLY DATA'!$B$11:$B$14576,'MONTHLY DATA'!$B136)</f>
        <v>362.5</v>
      </c>
      <c r="S136" s="154">
        <f t="shared" si="60"/>
        <v>-0.1306954436450839</v>
      </c>
      <c r="T136" s="169">
        <f>AVERAGEIFS('WEEKLY DATA'!T$11:T$14576,'WEEKLY DATA'!$A$11:$A$14576,'MONTHLY DATA'!$A136,'WEEKLY DATA'!$B$11:$B$14576,'MONTHLY DATA'!$B136)</f>
        <v>388.75</v>
      </c>
      <c r="U136" s="78">
        <f>AVERAGEIFS('WEEKLY DATA'!U$11:U$14576,'WEEKLY DATA'!$A$11:$A$14576,'MONTHLY DATA'!$A136,'WEEKLY DATA'!$B$11:$B$14576,'MONTHLY DATA'!$B136)</f>
        <v>398.75</v>
      </c>
      <c r="V136" s="78">
        <f>AVERAGEIFS('WEEKLY DATA'!V$11:V$14576,'WEEKLY DATA'!$A$11:$A$14576,'MONTHLY DATA'!$A136,'WEEKLY DATA'!$B$11:$B$14576,'MONTHLY DATA'!$B136)</f>
        <v>393.75</v>
      </c>
      <c r="W136" s="154">
        <f t="shared" si="61"/>
        <v>-0.10511363636363635</v>
      </c>
      <c r="X136" s="169">
        <f>AVERAGEIFS('WEEKLY DATA'!X$11:X$14576,'WEEKLY DATA'!$A$11:$A$14576,'MONTHLY DATA'!$A136,'WEEKLY DATA'!$B$11:$B$14576,'MONTHLY DATA'!$B136)</f>
        <v>328.75</v>
      </c>
      <c r="Y136" s="78">
        <f>AVERAGEIFS('WEEKLY DATA'!Y$11:Y$14576,'WEEKLY DATA'!$A$11:$A$14576,'MONTHLY DATA'!$A136,'WEEKLY DATA'!$B$11:$B$14576,'MONTHLY DATA'!$B136)</f>
        <v>338.75</v>
      </c>
      <c r="Z136" s="78">
        <f>AVERAGEIFS('WEEKLY DATA'!Z$11:Z$14576,'WEEKLY DATA'!$A$11:$A$14576,'MONTHLY DATA'!$A136,'WEEKLY DATA'!$B$11:$B$14576,'MONTHLY DATA'!$B136)</f>
        <v>333.75</v>
      </c>
      <c r="AA136" s="154">
        <f t="shared" si="62"/>
        <v>-9.4915254237288083E-2</v>
      </c>
      <c r="AB136" s="169">
        <f>AVERAGEIFS('WEEKLY DATA'!AB$11:AB$14576,'WEEKLY DATA'!$A$11:$A$14576,'MONTHLY DATA'!$A136,'WEEKLY DATA'!$B$11:$B$14576,'MONTHLY DATA'!$B136)</f>
        <v>558.75</v>
      </c>
      <c r="AC136" s="78">
        <f>AVERAGEIFS('WEEKLY DATA'!AC$11:AC$14576,'WEEKLY DATA'!$A$11:$A$14576,'MONTHLY DATA'!$A136,'WEEKLY DATA'!$B$11:$B$14576,'MONTHLY DATA'!$B136)</f>
        <v>568.75</v>
      </c>
      <c r="AD136" s="78">
        <f>AVERAGEIFS('WEEKLY DATA'!AD$11:AD$14576,'WEEKLY DATA'!$A$11:$A$14576,'MONTHLY DATA'!$A136,'WEEKLY DATA'!$B$11:$B$14576,'MONTHLY DATA'!$B136)</f>
        <v>563.75</v>
      </c>
      <c r="AE136" s="154">
        <f t="shared" si="63"/>
        <v>-2.8017241379310387E-2</v>
      </c>
      <c r="AF136" s="169">
        <f>AVERAGEIFS('WEEKLY DATA'!AF$11:AF$14576,'WEEKLY DATA'!$A$11:$A$14576,'MONTHLY DATA'!$A136,'WEEKLY DATA'!$B$11:$B$14576,'MONTHLY DATA'!$B136)</f>
        <v>342.5</v>
      </c>
      <c r="AG136" s="78">
        <f>AVERAGEIFS('WEEKLY DATA'!AG$11:AG$14576,'WEEKLY DATA'!$A$11:$A$14576,'MONTHLY DATA'!$A136,'WEEKLY DATA'!$B$11:$B$14576,'MONTHLY DATA'!$B136)</f>
        <v>352.5</v>
      </c>
      <c r="AH136" s="78">
        <f>AVERAGEIFS('WEEKLY DATA'!AH$11:AH$14576,'WEEKLY DATA'!$A$11:$A$14576,'MONTHLY DATA'!$A136,'WEEKLY DATA'!$B$11:$B$14576,'MONTHLY DATA'!$B136)</f>
        <v>347.5</v>
      </c>
      <c r="AI136" s="154">
        <f t="shared" si="64"/>
        <v>-0.13557213930348255</v>
      </c>
      <c r="AJ136" s="169">
        <f>AVERAGEIFS('WEEKLY DATA'!AJ$11:AJ$14576,'WEEKLY DATA'!$A$11:$A$14576,'MONTHLY DATA'!$A136,'WEEKLY DATA'!$B$11:$B$14576,'MONTHLY DATA'!$B136)</f>
        <v>367.5</v>
      </c>
      <c r="AK136" s="78">
        <f>AVERAGEIFS('WEEKLY DATA'!AK$11:AK$14576,'WEEKLY DATA'!$A$11:$A$14576,'MONTHLY DATA'!$A136,'WEEKLY DATA'!$B$11:$B$14576,'MONTHLY DATA'!$B136)</f>
        <v>377.5</v>
      </c>
      <c r="AL136" s="78">
        <f>AVERAGEIFS('WEEKLY DATA'!AL$11:AL$14576,'WEEKLY DATA'!$A$11:$A$14576,'MONTHLY DATA'!$A136,'WEEKLY DATA'!$B$11:$B$14576,'MONTHLY DATA'!$B136)</f>
        <v>372.5</v>
      </c>
      <c r="AM136" s="154">
        <f t="shared" si="65"/>
        <v>-0.11309523809523814</v>
      </c>
      <c r="AN136" s="169">
        <f>AVERAGEIFS('WEEKLY DATA'!AN$11:AN$14576,'WEEKLY DATA'!$A$11:$A$14576,'MONTHLY DATA'!$A136,'WEEKLY DATA'!$B$11:$B$14576,'MONTHLY DATA'!$B136)</f>
        <v>310</v>
      </c>
      <c r="AO136" s="78">
        <f>AVERAGEIFS('WEEKLY DATA'!AO$11:AO$14576,'WEEKLY DATA'!$A$11:$A$14576,'MONTHLY DATA'!$A136,'WEEKLY DATA'!$B$11:$B$14576,'MONTHLY DATA'!$B136)</f>
        <v>320</v>
      </c>
      <c r="AP136" s="78">
        <f>AVERAGEIFS('WEEKLY DATA'!AP$11:AP$14576,'WEEKLY DATA'!$A$11:$A$14576,'MONTHLY DATA'!$A136,'WEEKLY DATA'!$B$11:$B$14576,'MONTHLY DATA'!$B136)</f>
        <v>315</v>
      </c>
      <c r="AQ136" s="154">
        <f t="shared" si="66"/>
        <v>-0.13993174061433444</v>
      </c>
      <c r="AR136" s="169">
        <f>AVERAGEIFS('WEEKLY DATA'!AR$11:AR$14576,'WEEKLY DATA'!$A$11:$A$14576,'MONTHLY DATA'!$A136,'WEEKLY DATA'!$B$11:$B$14576,'MONTHLY DATA'!$B136)</f>
        <v>568.75</v>
      </c>
      <c r="AS136" s="78">
        <f>AVERAGEIFS('WEEKLY DATA'!AS$11:AS$14576,'WEEKLY DATA'!$A$11:$A$14576,'MONTHLY DATA'!$A136,'WEEKLY DATA'!$B$11:$B$14576,'MONTHLY DATA'!$B136)</f>
        <v>578.75</v>
      </c>
      <c r="AT136" s="78">
        <f>AVERAGEIFS('WEEKLY DATA'!AT$11:AT$14576,'WEEKLY DATA'!$A$11:$A$14576,'MONTHLY DATA'!$A136,'WEEKLY DATA'!$B$11:$B$14576,'MONTHLY DATA'!$B136)</f>
        <v>573.75</v>
      </c>
      <c r="AU136" s="154">
        <f t="shared" si="67"/>
        <v>-2.754237288135597E-2</v>
      </c>
      <c r="AV136" s="169">
        <f>AVERAGEIFS('WEEKLY DATA'!AV$11:AV$14576,'WEEKLY DATA'!$A$11:$A$14576,'MONTHLY DATA'!$A136,'WEEKLY DATA'!$B$11:$B$14576,'MONTHLY DATA'!$B136)</f>
        <v>352.5</v>
      </c>
      <c r="AW136" s="78">
        <f>AVERAGEIFS('WEEKLY DATA'!AW$11:AW$14576,'WEEKLY DATA'!$A$11:$A$14576,'MONTHLY DATA'!$A136,'WEEKLY DATA'!$B$11:$B$14576,'MONTHLY DATA'!$B136)</f>
        <v>362.5</v>
      </c>
      <c r="AX136" s="78">
        <f>AVERAGEIFS('WEEKLY DATA'!AX$11:AX$14576,'WEEKLY DATA'!$A$11:$A$14576,'MONTHLY DATA'!$A136,'WEEKLY DATA'!$B$11:$B$14576,'MONTHLY DATA'!$B136)</f>
        <v>357.5</v>
      </c>
      <c r="AY136" s="154">
        <f t="shared" si="68"/>
        <v>-0.13228155339805825</v>
      </c>
      <c r="AZ136" s="169">
        <f>AVERAGEIFS('WEEKLY DATA'!AZ$11:AZ$14576,'WEEKLY DATA'!$A$11:$A$14576,'MONTHLY DATA'!$A136,'WEEKLY DATA'!$B$11:$B$14576,'MONTHLY DATA'!$B136)</f>
        <v>307.5</v>
      </c>
      <c r="BA136" s="78">
        <f>AVERAGEIFS('WEEKLY DATA'!BA$11:BA$14576,'WEEKLY DATA'!$A$11:$A$14576,'MONTHLY DATA'!$A136,'WEEKLY DATA'!$B$11:$B$14576,'MONTHLY DATA'!$B136)</f>
        <v>317.5</v>
      </c>
      <c r="BB136" s="78">
        <f>AVERAGEIFS('WEEKLY DATA'!BB$11:BB$14576,'WEEKLY DATA'!$A$11:$A$14576,'MONTHLY DATA'!$A136,'WEEKLY DATA'!$B$11:$B$14576,'MONTHLY DATA'!$B136)</f>
        <v>312.5</v>
      </c>
      <c r="BC136" s="154">
        <f t="shared" si="69"/>
        <v>-0.13194444444444442</v>
      </c>
      <c r="BD136" s="169">
        <f>AVERAGEIFS('WEEKLY DATA'!BD$11:BD$14576,'WEEKLY DATA'!$A$11:$A$14576,'MONTHLY DATA'!$A136,'WEEKLY DATA'!$B$11:$B$14576,'MONTHLY DATA'!$B136)</f>
        <v>250</v>
      </c>
      <c r="BE136" s="78">
        <f>AVERAGEIFS('WEEKLY DATA'!BE$11:BE$14576,'WEEKLY DATA'!$A$11:$A$14576,'MONTHLY DATA'!$A136,'WEEKLY DATA'!$B$11:$B$14576,'MONTHLY DATA'!$B136)</f>
        <v>260</v>
      </c>
      <c r="BF136" s="78">
        <f>AVERAGEIFS('WEEKLY DATA'!BF$11:BF$14576,'WEEKLY DATA'!$A$11:$A$14576,'MONTHLY DATA'!$A136,'WEEKLY DATA'!$B$11:$B$14576,'MONTHLY DATA'!$B136)</f>
        <v>255</v>
      </c>
      <c r="BG136" s="154">
        <f t="shared" si="70"/>
        <v>-0.13191489361702124</v>
      </c>
      <c r="BH136" s="169">
        <f>AVERAGEIFS('WEEKLY DATA'!BH$11:BH$14576,'WEEKLY DATA'!$A$11:$A$14576,'MONTHLY DATA'!$A136,'WEEKLY DATA'!$B$11:$B$14576,'MONTHLY DATA'!$B136)</f>
        <v>458.75</v>
      </c>
      <c r="BI136" s="78">
        <f>AVERAGEIFS('WEEKLY DATA'!BI$11:BI$14576,'WEEKLY DATA'!$A$11:$A$14576,'MONTHLY DATA'!$A136,'WEEKLY DATA'!$B$11:$B$14576,'MONTHLY DATA'!$B136)</f>
        <v>468.75</v>
      </c>
      <c r="BJ136" s="78">
        <f>AVERAGEIFS('WEEKLY DATA'!BJ$11:BJ$14576,'WEEKLY DATA'!$A$11:$A$14576,'MONTHLY DATA'!$A136,'WEEKLY DATA'!$B$11:$B$14576,'MONTHLY DATA'!$B136)</f>
        <v>463.75</v>
      </c>
      <c r="BK136" s="154">
        <f t="shared" si="71"/>
        <v>-3.385416666666663E-2</v>
      </c>
      <c r="BL136" s="169">
        <f>AVERAGEIFS('WEEKLY DATA'!BL$11:BL$14576,'WEEKLY DATA'!$A$11:$A$14576,'MONTHLY DATA'!$A136,'WEEKLY DATA'!$B$11:$B$14576,'MONTHLY DATA'!$B136)</f>
        <v>342.5</v>
      </c>
      <c r="BM136" s="78">
        <f>AVERAGEIFS('WEEKLY DATA'!BM$11:BM$14576,'WEEKLY DATA'!$A$11:$A$14576,'MONTHLY DATA'!$A136,'WEEKLY DATA'!$B$11:$B$14576,'MONTHLY DATA'!$B136)</f>
        <v>352.5</v>
      </c>
      <c r="BN136" s="78">
        <f>AVERAGEIFS('WEEKLY DATA'!BN$11:BN$14576,'WEEKLY DATA'!$A$11:$A$14576,'MONTHLY DATA'!$A136,'WEEKLY DATA'!$B$11:$B$14576,'MONTHLY DATA'!$B136)</f>
        <v>347.5</v>
      </c>
      <c r="BO136" s="154">
        <f t="shared" si="72"/>
        <v>-0.13557213930348255</v>
      </c>
      <c r="BP136" s="78">
        <f>AVERAGEIFS('WEEKLY DATA'!BP$11:BP$14576,'WEEKLY DATA'!$A$11:$A$14576,'MONTHLY DATA'!$A136,'WEEKLY DATA'!$B$11:$B$14576,'MONTHLY DATA'!$B136)</f>
        <v>411.25</v>
      </c>
      <c r="BQ136" s="78">
        <f>AVERAGEIFS('WEEKLY DATA'!BQ$11:BQ$14576,'WEEKLY DATA'!$A$11:$A$14576,'MONTHLY DATA'!$A136,'WEEKLY DATA'!$B$11:$B$14576,'MONTHLY DATA'!$B136)</f>
        <v>421.25</v>
      </c>
      <c r="BR136" s="78">
        <f>AVERAGEIFS('WEEKLY DATA'!BR$11:BR$14576,'WEEKLY DATA'!$A$11:$A$14576,'MONTHLY DATA'!$A136,'WEEKLY DATA'!$B$11:$B$14576,'MONTHLY DATA'!$B136)</f>
        <v>416.25</v>
      </c>
      <c r="BS136" s="154">
        <f t="shared" si="73"/>
        <v>-4.31034482758621E-2</v>
      </c>
      <c r="BT136" s="78">
        <f>AVERAGEIFS('WEEKLY DATA'!BT$11:BT$14576,'WEEKLY DATA'!$A$11:$A$14576,'MONTHLY DATA'!$A136,'WEEKLY DATA'!$B$11:$B$14576,'MONTHLY DATA'!$B136)</f>
        <v>313.75</v>
      </c>
      <c r="BU136" s="78">
        <f>AVERAGEIFS('WEEKLY DATA'!BU$11:BU$14576,'WEEKLY DATA'!$A$11:$A$14576,'MONTHLY DATA'!$A136,'WEEKLY DATA'!$B$11:$B$14576,'MONTHLY DATA'!$B136)</f>
        <v>323.75</v>
      </c>
      <c r="BV136" s="78">
        <f>AVERAGEIFS('WEEKLY DATA'!BV$11:BV$14576,'WEEKLY DATA'!$A$11:$A$14576,'MONTHLY DATA'!$A136,'WEEKLY DATA'!$B$11:$B$14576,'MONTHLY DATA'!$B136)</f>
        <v>318.75</v>
      </c>
      <c r="BW136" s="154">
        <f t="shared" si="74"/>
        <v>-4.8507462686567138E-2</v>
      </c>
      <c r="BX136" s="78">
        <f>AVERAGEIFS('WEEKLY DATA'!BX$11:BX$14576,'WEEKLY DATA'!$A$11:$A$14576,'MONTHLY DATA'!$A136,'WEEKLY DATA'!$B$11:$B$14576,'MONTHLY DATA'!$B136)</f>
        <v>488.75</v>
      </c>
      <c r="BY136" s="78">
        <f>AVERAGEIFS('WEEKLY DATA'!BY$11:BY$14576,'WEEKLY DATA'!$A$11:$A$14576,'MONTHLY DATA'!$A136,'WEEKLY DATA'!$B$11:$B$14576,'MONTHLY DATA'!$B136)</f>
        <v>498.75</v>
      </c>
      <c r="BZ136" s="78">
        <f>AVERAGEIFS('WEEKLY DATA'!BZ$11:BZ$14576,'WEEKLY DATA'!$A$11:$A$14576,'MONTHLY DATA'!$A136,'WEEKLY DATA'!$B$11:$B$14576,'MONTHLY DATA'!$B136)</f>
        <v>493.75</v>
      </c>
      <c r="CA136" s="154">
        <f t="shared" si="75"/>
        <v>-3.1862745098039214E-2</v>
      </c>
      <c r="CB136" s="78">
        <f>AVERAGEIFS('WEEKLY DATA'!CB$11:CB$14576,'WEEKLY DATA'!$A$11:$A$14576,'MONTHLY DATA'!$A136,'WEEKLY DATA'!$B$11:$B$14576,'MONTHLY DATA'!$B136)</f>
        <v>440</v>
      </c>
      <c r="CC136" s="78">
        <f>AVERAGEIFS('WEEKLY DATA'!CC$11:CC$14576,'WEEKLY DATA'!$A$11:$A$14576,'MONTHLY DATA'!$A136,'WEEKLY DATA'!$B$11:$B$14576,'MONTHLY DATA'!$B136)</f>
        <v>450</v>
      </c>
      <c r="CD136" s="78">
        <f>AVERAGEIFS('WEEKLY DATA'!CD$11:CD$14576,'WEEKLY DATA'!$A$11:$A$14576,'MONTHLY DATA'!$A136,'WEEKLY DATA'!$B$11:$B$14576,'MONTHLY DATA'!$B136)</f>
        <v>445</v>
      </c>
      <c r="CE136" s="154">
        <f t="shared" si="76"/>
        <v>0</v>
      </c>
      <c r="CF136" s="78">
        <f>AVERAGEIFS('WEEKLY DATA'!CF$11:CF$14576,'WEEKLY DATA'!$A$11:$A$14576,'MONTHLY DATA'!$A136,'WEEKLY DATA'!$B$11:$B$14576,'MONTHLY DATA'!$B136)</f>
        <v>341.25</v>
      </c>
      <c r="CG136" s="78">
        <f>AVERAGEIFS('WEEKLY DATA'!CG$11:CG$14576,'WEEKLY DATA'!$A$11:$A$14576,'MONTHLY DATA'!$A136,'WEEKLY DATA'!$B$11:$B$14576,'MONTHLY DATA'!$B136)</f>
        <v>351.25</v>
      </c>
      <c r="CH136" s="78">
        <f>AVERAGEIFS('WEEKLY DATA'!CH$11:CH$14576,'WEEKLY DATA'!$A$11:$A$14576,'MONTHLY DATA'!$A136,'WEEKLY DATA'!$B$11:$B$14576,'MONTHLY DATA'!$B136)</f>
        <v>346.25</v>
      </c>
      <c r="CI136" s="154">
        <f t="shared" si="77"/>
        <v>-5.1369863013698613E-2</v>
      </c>
      <c r="CJ136" s="78">
        <f>AVERAGEIFS('WEEKLY DATA'!CJ$11:CJ$14576,'WEEKLY DATA'!$A$11:$A$14576,'MONTHLY DATA'!$A136,'WEEKLY DATA'!$B$11:$B$14576,'MONTHLY DATA'!$B136)</f>
        <v>243.75</v>
      </c>
      <c r="CK136" s="78">
        <f>AVERAGEIFS('WEEKLY DATA'!CK$11:CK$14576,'WEEKLY DATA'!$A$11:$A$14576,'MONTHLY DATA'!$A136,'WEEKLY DATA'!$B$11:$B$14576,'MONTHLY DATA'!$B136)</f>
        <v>253.75</v>
      </c>
      <c r="CL136" s="78">
        <f>AVERAGEIFS('WEEKLY DATA'!CL$11:CL$14576,'WEEKLY DATA'!$A$11:$A$14576,'MONTHLY DATA'!$A136,'WEEKLY DATA'!$B$11:$B$14576,'MONTHLY DATA'!$B136)</f>
        <v>248.75</v>
      </c>
      <c r="CM136" s="154">
        <f t="shared" si="78"/>
        <v>-6.1320754716981174E-2</v>
      </c>
      <c r="CN136" s="78">
        <f>AVERAGEIFS('WEEKLY DATA'!CN$11:CN$14576,'WEEKLY DATA'!$A$11:$A$14576,'MONTHLY DATA'!$A136,'WEEKLY DATA'!$B$11:$B$14576,'MONTHLY DATA'!$B136)</f>
        <v>488.75</v>
      </c>
      <c r="CO136" s="78">
        <f>AVERAGEIFS('WEEKLY DATA'!CO$11:CO$14576,'WEEKLY DATA'!$A$11:$A$14576,'MONTHLY DATA'!$A136,'WEEKLY DATA'!$B$11:$B$14576,'MONTHLY DATA'!$B136)</f>
        <v>498.75</v>
      </c>
      <c r="CP136" s="78">
        <f>AVERAGEIFS('WEEKLY DATA'!CP$11:CP$14576,'WEEKLY DATA'!$A$11:$A$14576,'MONTHLY DATA'!$A136,'WEEKLY DATA'!$B$11:$B$14576,'MONTHLY DATA'!$B136)</f>
        <v>493.75</v>
      </c>
      <c r="CQ136" s="154">
        <f t="shared" si="79"/>
        <v>-3.1862745098039214E-2</v>
      </c>
      <c r="CR136" s="78">
        <f>AVERAGEIFS('WEEKLY DATA'!CR$11:CR$14576,'WEEKLY DATA'!$A$11:$A$14576,'MONTHLY DATA'!$A136,'WEEKLY DATA'!$B$11:$B$14576,'MONTHLY DATA'!$B136)</f>
        <v>400</v>
      </c>
      <c r="CS136" s="78">
        <f>AVERAGEIFS('WEEKLY DATA'!CS$11:CS$14576,'WEEKLY DATA'!$A$11:$A$14576,'MONTHLY DATA'!$A136,'WEEKLY DATA'!$B$11:$B$14576,'MONTHLY DATA'!$B136)</f>
        <v>410</v>
      </c>
      <c r="CT136" s="78">
        <f>AVERAGEIFS('WEEKLY DATA'!CT$11:CT$14576,'WEEKLY DATA'!$A$11:$A$14576,'MONTHLY DATA'!$A136,'WEEKLY DATA'!$B$11:$B$14576,'MONTHLY DATA'!$B136)</f>
        <v>405</v>
      </c>
      <c r="CU136" s="154">
        <f t="shared" si="80"/>
        <v>0</v>
      </c>
      <c r="CV136" s="169">
        <f>AVERAGEIFS('WEEKLY DATA'!CV$11:CV$14576,'WEEKLY DATA'!$A$11:$A$14576,'MONTHLY DATA'!$A136,'WEEKLY DATA'!$B$11:$B$14576,'MONTHLY DATA'!$B136)</f>
        <v>330</v>
      </c>
      <c r="CW136" s="78">
        <f>AVERAGEIFS('WEEKLY DATA'!CW$11:CW$14576,'WEEKLY DATA'!$A$11:$A$14576,'MONTHLY DATA'!$A136,'WEEKLY DATA'!$B$11:$B$14576,'MONTHLY DATA'!$B136)</f>
        <v>340</v>
      </c>
      <c r="CX136" s="78">
        <f>AVERAGEIFS('WEEKLY DATA'!CX$11:CX$14576,'WEEKLY DATA'!$A$11:$A$14576,'MONTHLY DATA'!$A136,'WEEKLY DATA'!$B$11:$B$14576,'MONTHLY DATA'!$B136)</f>
        <v>335</v>
      </c>
      <c r="CY136" s="154">
        <f t="shared" si="81"/>
        <v>-6.944444444444442E-2</v>
      </c>
      <c r="CZ136" s="169">
        <f>AVERAGEIFS('WEEKLY DATA'!CZ$11:CZ$14576,'WEEKLY DATA'!$A$11:$A$14576,'MONTHLY DATA'!$A136,'WEEKLY DATA'!$B$11:$B$14576,'MONTHLY DATA'!$B136)</f>
        <v>257.5</v>
      </c>
      <c r="DA136" s="78">
        <f>AVERAGEIFS('WEEKLY DATA'!DA$11:DA$14576,'WEEKLY DATA'!$A$11:$A$14576,'MONTHLY DATA'!$A136,'WEEKLY DATA'!$B$11:$B$14576,'MONTHLY DATA'!$B136)</f>
        <v>267.5</v>
      </c>
      <c r="DB136" s="78">
        <f>AVERAGEIFS('WEEKLY DATA'!DB$11:DB$14576,'WEEKLY DATA'!$A$11:$A$14576,'MONTHLY DATA'!$A136,'WEEKLY DATA'!$B$11:$B$14576,'MONTHLY DATA'!$B136)</f>
        <v>262.5</v>
      </c>
      <c r="DC136" s="154">
        <f t="shared" si="82"/>
        <v>-5.9139784946236507E-2</v>
      </c>
      <c r="DD136" s="78">
        <f>AVERAGEIFS('WEEKLY DATA'!DD$11:DD$14576,'WEEKLY DATA'!$A$11:$A$14576,'MONTHLY DATA'!$A136,'WEEKLY DATA'!$B$11:$B$14576,'MONTHLY DATA'!$B136)</f>
        <v>488.75</v>
      </c>
      <c r="DE136" s="78">
        <f>AVERAGEIFS('WEEKLY DATA'!DE$11:DE$14576,'WEEKLY DATA'!$A$11:$A$14576,'MONTHLY DATA'!$A136,'WEEKLY DATA'!$B$11:$B$14576,'MONTHLY DATA'!$B136)</f>
        <v>498.75</v>
      </c>
      <c r="DF136" s="78">
        <f>AVERAGEIFS('WEEKLY DATA'!DF$11:DF$14576,'WEEKLY DATA'!$A$11:$A$14576,'MONTHLY DATA'!$A136,'WEEKLY DATA'!$B$11:$B$14576,'MONTHLY DATA'!$B136)</f>
        <v>493.75</v>
      </c>
      <c r="DG136" s="154">
        <f t="shared" si="83"/>
        <v>-3.1862745098039214E-2</v>
      </c>
      <c r="DH136" s="78">
        <f>AVERAGEIFS('WEEKLY DATA'!DH$11:DH$14576,'WEEKLY DATA'!$A$11:$A$14576,'MONTHLY DATA'!$A136,'WEEKLY DATA'!$B$11:$B$14576,'MONTHLY DATA'!$B136)</f>
        <v>420</v>
      </c>
      <c r="DI136" s="78">
        <f>AVERAGEIFS('WEEKLY DATA'!DI$11:DI$14576,'WEEKLY DATA'!$A$11:$A$14576,'MONTHLY DATA'!$A136,'WEEKLY DATA'!$B$11:$B$14576,'MONTHLY DATA'!$B136)</f>
        <v>430</v>
      </c>
      <c r="DJ136" s="78">
        <f>AVERAGEIFS('WEEKLY DATA'!DJ$11:DJ$14576,'WEEKLY DATA'!$A$11:$A$14576,'MONTHLY DATA'!$A136,'WEEKLY DATA'!$B$11:$B$14576,'MONTHLY DATA'!$B136)</f>
        <v>425</v>
      </c>
      <c r="DK136" s="154">
        <f t="shared" si="84"/>
        <v>0</v>
      </c>
      <c r="DL136" s="169">
        <f>AVERAGEIFS('WEEKLY DATA'!DL$11:DL$14576,'WEEKLY DATA'!$A$11:$A$14576,'MONTHLY DATA'!$A136,'WEEKLY DATA'!$B$11:$B$14576,'MONTHLY DATA'!$B136)</f>
        <v>320</v>
      </c>
      <c r="DM136" s="78">
        <f>AVERAGEIFS('WEEKLY DATA'!DM$11:DM$14576,'WEEKLY DATA'!$A$11:$A$14576,'MONTHLY DATA'!$A136,'WEEKLY DATA'!$B$11:$B$14576,'MONTHLY DATA'!$B136)</f>
        <v>330</v>
      </c>
      <c r="DN136" s="78">
        <f>AVERAGEIFS('WEEKLY DATA'!DN$11:DN$14576,'WEEKLY DATA'!$A$11:$A$14576,'MONTHLY DATA'!$A136,'WEEKLY DATA'!$B$11:$B$14576,'MONTHLY DATA'!$B136)</f>
        <v>325</v>
      </c>
      <c r="DO136" s="154">
        <f t="shared" si="85"/>
        <v>-7.1428571428571397E-2</v>
      </c>
      <c r="DP136" s="78">
        <f>AVERAGEIFS('WEEKLY DATA'!DP$11:DP$14576,'WEEKLY DATA'!$A$11:$A$14576,'MONTHLY DATA'!$A136,'WEEKLY DATA'!$B$11:$B$14576,'MONTHLY DATA'!$B136)</f>
        <v>237.5</v>
      </c>
      <c r="DQ136" s="78">
        <f>AVERAGEIFS('WEEKLY DATA'!DQ$11:DQ$14576,'WEEKLY DATA'!$A$11:$A$14576,'MONTHLY DATA'!$A136,'WEEKLY DATA'!$B$11:$B$14576,'MONTHLY DATA'!$B136)</f>
        <v>247.5</v>
      </c>
      <c r="DR136" s="78">
        <f>AVERAGEIFS('WEEKLY DATA'!DR$11:DR$14576,'WEEKLY DATA'!$A$11:$A$14576,'MONTHLY DATA'!$A136,'WEEKLY DATA'!$B$11:$B$14576,'MONTHLY DATA'!$B136)</f>
        <v>242.5</v>
      </c>
      <c r="DS136" s="154">
        <f t="shared" si="86"/>
        <v>-6.370656370656369E-2</v>
      </c>
      <c r="DT136" s="78">
        <f>AVERAGEIFS('WEEKLY DATA'!DT$11:DT$14576,'WEEKLY DATA'!$A$11:$A$14576,'MONTHLY DATA'!$A136,'WEEKLY DATA'!$B$11:$B$14576,'MONTHLY DATA'!$B136)</f>
        <v>488.75</v>
      </c>
      <c r="DU136" s="78">
        <f>AVERAGEIFS('WEEKLY DATA'!DU$11:DU$14576,'WEEKLY DATA'!$A$11:$A$14576,'MONTHLY DATA'!$A136,'WEEKLY DATA'!$B$11:$B$14576,'MONTHLY DATA'!$B136)</f>
        <v>498.75</v>
      </c>
      <c r="DV136" s="78">
        <f>AVERAGEIFS('WEEKLY DATA'!DV$11:DV$14576,'WEEKLY DATA'!$A$11:$A$14576,'MONTHLY DATA'!$A136,'WEEKLY DATA'!$B$11:$B$14576,'MONTHLY DATA'!$B136)</f>
        <v>493.75</v>
      </c>
      <c r="DW136" s="154">
        <f t="shared" si="87"/>
        <v>-3.1862745098039214E-2</v>
      </c>
      <c r="DX136" s="78">
        <f>AVERAGEIFS('WEEKLY DATA'!DX$11:DX$14576,'WEEKLY DATA'!$A$11:$A$14576,'MONTHLY DATA'!$A136,'WEEKLY DATA'!$B$11:$B$14576,'MONTHLY DATA'!$B136)</f>
        <v>415</v>
      </c>
      <c r="DY136" s="78">
        <f>AVERAGEIFS('WEEKLY DATA'!DY$11:DY$14576,'WEEKLY DATA'!$A$11:$A$14576,'MONTHLY DATA'!$A136,'WEEKLY DATA'!$B$11:$B$14576,'MONTHLY DATA'!$B136)</f>
        <v>425</v>
      </c>
      <c r="DZ136" s="78">
        <f>AVERAGEIFS('WEEKLY DATA'!DZ$11:DZ$14576,'WEEKLY DATA'!$A$11:$A$14576,'MONTHLY DATA'!$A136,'WEEKLY DATA'!$B$11:$B$14576,'MONTHLY DATA'!$B136)</f>
        <v>420</v>
      </c>
      <c r="EA136" s="154">
        <f t="shared" si="88"/>
        <v>0</v>
      </c>
      <c r="EB136" s="78">
        <f>AVERAGEIFS('WEEKLY DATA'!EB$11:EB$14576,'WEEKLY DATA'!$A$11:$A$14576,'MONTHLY DATA'!$A136,'WEEKLY DATA'!$B$11:$B$14576,'MONTHLY DATA'!$B136)</f>
        <v>312.5</v>
      </c>
      <c r="EC136" s="78">
        <f>AVERAGEIFS('WEEKLY DATA'!EC$11:EC$14576,'WEEKLY DATA'!$A$11:$A$14576,'MONTHLY DATA'!$A136,'WEEKLY DATA'!$B$11:$B$14576,'MONTHLY DATA'!$B136)</f>
        <v>322.5</v>
      </c>
      <c r="ED136" s="78">
        <f>AVERAGEIFS('WEEKLY DATA'!ED$11:ED$14576,'WEEKLY DATA'!$A$11:$A$14576,'MONTHLY DATA'!$A136,'WEEKLY DATA'!$B$11:$B$14576,'MONTHLY DATA'!$B136)</f>
        <v>317.5</v>
      </c>
      <c r="EE136" s="154">
        <f t="shared" si="89"/>
        <v>-8.5014409221902065E-2</v>
      </c>
      <c r="EF136" s="169">
        <f>AVERAGEIFS('WEEKLY DATA'!EF$11:EF$14576,'WEEKLY DATA'!$A$11:$A$14576,'MONTHLY DATA'!$A136,'WEEKLY DATA'!$B$11:$B$14576,'MONTHLY DATA'!$B136)</f>
        <v>232.5</v>
      </c>
      <c r="EG136" s="78">
        <f>AVERAGEIFS('WEEKLY DATA'!EG$11:EG$14576,'WEEKLY DATA'!$A$11:$A$14576,'MONTHLY DATA'!$A136,'WEEKLY DATA'!$B$11:$B$14576,'MONTHLY DATA'!$B136)</f>
        <v>237.5</v>
      </c>
      <c r="EH136" s="78">
        <f>AVERAGEIFS('WEEKLY DATA'!EH$11:EH$14576,'WEEKLY DATA'!$A$11:$A$14576,'MONTHLY DATA'!$A136,'WEEKLY DATA'!$B$11:$B$14576,'MONTHLY DATA'!$B136)</f>
        <v>235</v>
      </c>
      <c r="EI136" s="154">
        <f t="shared" si="90"/>
        <v>-7.1146245059288571E-2</v>
      </c>
      <c r="EJ136" s="78">
        <f>AVERAGEIFS('WEEKLY DATA'!EJ$11:EJ$14576,'WEEKLY DATA'!$A$11:$A$14576,'MONTHLY DATA'!$A136,'WEEKLY DATA'!$B$11:$B$14576,'MONTHLY DATA'!$B136)</f>
        <v>518.75</v>
      </c>
      <c r="EK136" s="78">
        <f>AVERAGEIFS('WEEKLY DATA'!EK$11:EK$14576,'WEEKLY DATA'!$A$11:$A$14576,'MONTHLY DATA'!$A136,'WEEKLY DATA'!$B$11:$B$14576,'MONTHLY DATA'!$B136)</f>
        <v>528.75</v>
      </c>
      <c r="EL136" s="78">
        <f>AVERAGEIFS('WEEKLY DATA'!EL$11:EL$14576,'WEEKLY DATA'!$A$11:$A$14576,'MONTHLY DATA'!$A136,'WEEKLY DATA'!$B$11:$B$14576,'MONTHLY DATA'!$B136)</f>
        <v>523.75</v>
      </c>
      <c r="EM136" s="154">
        <f t="shared" si="91"/>
        <v>-2.3809523809523725E-3</v>
      </c>
      <c r="EN136" s="78">
        <f>AVERAGEIFS('WEEKLY DATA'!EN$11:EN$14576,'WEEKLY DATA'!$A$11:$A$14576,'MONTHLY DATA'!$A136,'WEEKLY DATA'!$B$11:$B$14576,'MONTHLY DATA'!$B136)</f>
        <v>295</v>
      </c>
      <c r="EO136" s="78">
        <f>AVERAGEIFS('WEEKLY DATA'!EO$11:EO$14576,'WEEKLY DATA'!$A$11:$A$14576,'MONTHLY DATA'!$A136,'WEEKLY DATA'!$B$11:$B$14576,'MONTHLY DATA'!$B136)</f>
        <v>305</v>
      </c>
      <c r="EP136" s="78">
        <f>AVERAGEIFS('WEEKLY DATA'!EP$11:EP$14576,'WEEKLY DATA'!$A$11:$A$14576,'MONTHLY DATA'!$A136,'WEEKLY DATA'!$B$11:$B$14576,'MONTHLY DATA'!$B136)</f>
        <v>300</v>
      </c>
      <c r="EQ136" s="154">
        <f t="shared" si="92"/>
        <v>0</v>
      </c>
      <c r="ER136" s="78">
        <f>AVERAGEIFS('WEEKLY DATA'!ER$11:ER$14576,'WEEKLY DATA'!$A$11:$A$14576,'MONTHLY DATA'!$A136,'WEEKLY DATA'!$B$11:$B$14576,'MONTHLY DATA'!$B136)</f>
        <v>292.5</v>
      </c>
      <c r="ES136" s="78">
        <f>AVERAGEIFS('WEEKLY DATA'!ES$11:ES$14576,'WEEKLY DATA'!$A$11:$A$14576,'MONTHLY DATA'!$A136,'WEEKLY DATA'!$B$11:$B$14576,'MONTHLY DATA'!$B136)</f>
        <v>302.5</v>
      </c>
      <c r="ET136" s="78">
        <f>AVERAGEIFS('WEEKLY DATA'!ET$11:ET$14576,'WEEKLY DATA'!$A$11:$A$14576,'MONTHLY DATA'!$A136,'WEEKLY DATA'!$B$11:$B$14576,'MONTHLY DATA'!$B136)</f>
        <v>297.5</v>
      </c>
      <c r="EU136" s="154">
        <f t="shared" si="93"/>
        <v>-9.0214067278287513E-2</v>
      </c>
      <c r="EV136" s="78">
        <f>AVERAGEIFS('WEEKLY DATA'!EV$11:EV$14576,'WEEKLY DATA'!$A$11:$A$14576,'MONTHLY DATA'!$A136,'WEEKLY DATA'!$B$11:$B$14576,'MONTHLY DATA'!$B136)</f>
        <v>227.5</v>
      </c>
      <c r="EW136" s="78">
        <f>AVERAGEIFS('WEEKLY DATA'!EW$11:EW$14576,'WEEKLY DATA'!$A$11:$A$14576,'MONTHLY DATA'!$A136,'WEEKLY DATA'!$B$11:$B$14576,'MONTHLY DATA'!$B136)</f>
        <v>232.5</v>
      </c>
      <c r="EX136" s="78">
        <f>AVERAGEIFS('WEEKLY DATA'!EX$11:EX$14576,'WEEKLY DATA'!$A$11:$A$14576,'MONTHLY DATA'!$A136,'WEEKLY DATA'!$B$11:$B$14576,'MONTHLY DATA'!$B136)</f>
        <v>230</v>
      </c>
      <c r="EY136" s="154">
        <f t="shared" si="94"/>
        <v>-5.3497942386831254E-2</v>
      </c>
      <c r="EZ136" s="78">
        <f>AVERAGEIFS('WEEKLY DATA'!EZ$11:EZ$14576,'WEEKLY DATA'!$A$11:$A$14576,'MONTHLY DATA'!$A136,'WEEKLY DATA'!$B$11:$B$14576,'MONTHLY DATA'!$B136)</f>
        <v>503.75</v>
      </c>
      <c r="FA136" s="78">
        <f>AVERAGEIFS('WEEKLY DATA'!FA$11:FA$14576,'WEEKLY DATA'!$A$11:$A$14576,'MONTHLY DATA'!$A136,'WEEKLY DATA'!$B$11:$B$14576,'MONTHLY DATA'!$B136)</f>
        <v>513.75</v>
      </c>
      <c r="FB136" s="78">
        <f>AVERAGEIFS('WEEKLY DATA'!FB$11:FB$14576,'WEEKLY DATA'!$A$11:$A$14576,'MONTHLY DATA'!$A136,'WEEKLY DATA'!$B$11:$B$14576,'MONTHLY DATA'!$B136)</f>
        <v>508.75</v>
      </c>
      <c r="FC136" s="154">
        <f t="shared" si="95"/>
        <v>-2.450980392156854E-3</v>
      </c>
      <c r="FD136" s="78">
        <f>AVERAGEIFS('WEEKLY DATA'!FD$11:FD$14576,'WEEKLY DATA'!$A$11:$A$14576,'MONTHLY DATA'!$A136,'WEEKLY DATA'!$B$11:$B$14576,'MONTHLY DATA'!$B136)</f>
        <v>380</v>
      </c>
      <c r="FE136" s="78">
        <f>AVERAGEIFS('WEEKLY DATA'!FE$11:FE$14576,'WEEKLY DATA'!$A$11:$A$14576,'MONTHLY DATA'!$A136,'WEEKLY DATA'!$B$11:$B$14576,'MONTHLY DATA'!$B136)</f>
        <v>390</v>
      </c>
      <c r="FF136" s="78">
        <f>AVERAGEIFS('WEEKLY DATA'!FF$11:FF$14576,'WEEKLY DATA'!$A$11:$A$14576,'MONTHLY DATA'!$A136,'WEEKLY DATA'!$B$11:$B$14576,'MONTHLY DATA'!$B136)</f>
        <v>385</v>
      </c>
      <c r="FG136" s="154">
        <f t="shared" si="96"/>
        <v>-3.0226700251889116E-2</v>
      </c>
      <c r="FH136" s="78">
        <f>AVERAGEIFS('WEEKLY DATA'!FH$11:FH$14576,'WEEKLY DATA'!$A$11:$A$14576,'MONTHLY DATA'!$A136,'WEEKLY DATA'!$B$11:$B$14576,'MONTHLY DATA'!$B136)</f>
        <v>315</v>
      </c>
      <c r="FI136" s="78">
        <f>AVERAGEIFS('WEEKLY DATA'!FI$11:FI$14576,'WEEKLY DATA'!$A$11:$A$14576,'MONTHLY DATA'!$A136,'WEEKLY DATA'!$B$11:$B$14576,'MONTHLY DATA'!$B136)</f>
        <v>325</v>
      </c>
      <c r="FJ136" s="78">
        <f>AVERAGEIFS('WEEKLY DATA'!FJ$11:FJ$14576,'WEEKLY DATA'!$A$11:$A$14576,'MONTHLY DATA'!$A136,'WEEKLY DATA'!$B$11:$B$14576,'MONTHLY DATA'!$B136)</f>
        <v>320</v>
      </c>
      <c r="FK136" s="154">
        <f t="shared" si="97"/>
        <v>-7.5144508670520249E-2</v>
      </c>
      <c r="FL136" s="169">
        <f>AVERAGEIFS('WEEKLY DATA'!FL$11:FL$14576,'WEEKLY DATA'!$A$11:$A$14576,'MONTHLY DATA'!$A136,'WEEKLY DATA'!$B$11:$B$14576,'MONTHLY DATA'!$B136)</f>
        <v>212.5</v>
      </c>
      <c r="FM136" s="78">
        <f>AVERAGEIFS('WEEKLY DATA'!FM$11:FM$14576,'WEEKLY DATA'!$A$11:$A$14576,'MONTHLY DATA'!$A136,'WEEKLY DATA'!$B$11:$B$14576,'MONTHLY DATA'!$B136)</f>
        <v>222.5</v>
      </c>
      <c r="FN136" s="78">
        <f>AVERAGEIFS('WEEKLY DATA'!FN$11:FN$14576,'WEEKLY DATA'!$A$11:$A$14576,'MONTHLY DATA'!$A136,'WEEKLY DATA'!$B$11:$B$14576,'MONTHLY DATA'!$B136)</f>
        <v>217.5</v>
      </c>
      <c r="FO136" s="154">
        <f t="shared" si="98"/>
        <v>-8.2278481012658222E-2</v>
      </c>
      <c r="FP136" s="78">
        <f>AVERAGEIFS('WEEKLY DATA'!FP$11:FP$14576,'WEEKLY DATA'!$A$11:$A$14576,'MONTHLY DATA'!$A136,'WEEKLY DATA'!$B$11:$B$14576,'MONTHLY DATA'!$B136)</f>
        <v>386.25</v>
      </c>
      <c r="FQ136" s="78">
        <f>AVERAGEIFS('WEEKLY DATA'!FQ$11:FQ$14576,'WEEKLY DATA'!$A$11:$A$14576,'MONTHLY DATA'!$A136,'WEEKLY DATA'!$B$11:$B$14576,'MONTHLY DATA'!$B136)</f>
        <v>396.25</v>
      </c>
      <c r="FR136" s="78">
        <f>AVERAGEIFS('WEEKLY DATA'!FR$11:FR$14576,'WEEKLY DATA'!$A$11:$A$14576,'MONTHLY DATA'!$A136,'WEEKLY DATA'!$B$11:$B$14576,'MONTHLY DATA'!$B136)</f>
        <v>391.25</v>
      </c>
      <c r="FS136" s="154">
        <f t="shared" si="99"/>
        <v>-2.1874999999999978E-2</v>
      </c>
      <c r="FT136" s="78">
        <f>AVERAGEIFS('WEEKLY DATA'!FT$11:FT$14576,'WEEKLY DATA'!$A$11:$A$14576,'MONTHLY DATA'!$A136,'WEEKLY DATA'!$B$11:$B$14576,'MONTHLY DATA'!$B136)</f>
        <v>357.5</v>
      </c>
      <c r="FU136" s="78">
        <f>AVERAGEIFS('WEEKLY DATA'!FU$11:FU$14576,'WEEKLY DATA'!$A$11:$A$14576,'MONTHLY DATA'!$A136,'WEEKLY DATA'!$B$11:$B$14576,'MONTHLY DATA'!$B136)</f>
        <v>367.5</v>
      </c>
      <c r="FV136" s="78">
        <f>AVERAGEIFS('WEEKLY DATA'!FV$11:FV$14576,'WEEKLY DATA'!$A$11:$A$14576,'MONTHLY DATA'!$A136,'WEEKLY DATA'!$B$11:$B$14576,'MONTHLY DATA'!$B136)</f>
        <v>362.5</v>
      </c>
      <c r="FW136" s="154">
        <f t="shared" si="100"/>
        <v>-1.4945652173913082E-2</v>
      </c>
      <c r="FX136" s="78">
        <f>AVERAGEIFS('WEEKLY DATA'!FX$11:FX$14576,'WEEKLY DATA'!$A$11:$A$14576,'MONTHLY DATA'!$A136,'WEEKLY DATA'!$B$11:$B$14576,'MONTHLY DATA'!$B136)</f>
        <v>385</v>
      </c>
      <c r="FY136" s="78">
        <f>AVERAGEIFS('WEEKLY DATA'!FY$11:FY$14576,'WEEKLY DATA'!$A$11:$A$14576,'MONTHLY DATA'!$A136,'WEEKLY DATA'!$B$11:$B$14576,'MONTHLY DATA'!$B136)</f>
        <v>395</v>
      </c>
      <c r="FZ136" s="78">
        <f>AVERAGEIFS('WEEKLY DATA'!FZ$11:FZ$14576,'WEEKLY DATA'!$A$11:$A$14576,'MONTHLY DATA'!$A136,'WEEKLY DATA'!$B$11:$B$14576,'MONTHLY DATA'!$B136)</f>
        <v>390</v>
      </c>
      <c r="GA136" s="154">
        <f t="shared" si="101"/>
        <v>0</v>
      </c>
      <c r="GB136" s="78">
        <f>AVERAGEIFS('WEEKLY DATA'!GB$11:GB$14576,'WEEKLY DATA'!$A$11:$A$14576,'MONTHLY DATA'!$A136,'WEEKLY DATA'!$B$11:$B$14576,'MONTHLY DATA'!$B136)</f>
        <v>435</v>
      </c>
      <c r="GC136" s="78">
        <f>AVERAGEIFS('WEEKLY DATA'!GC$11:GC$14576,'WEEKLY DATA'!$A$11:$A$14576,'MONTHLY DATA'!$A136,'WEEKLY DATA'!$B$11:$B$14576,'MONTHLY DATA'!$B136)</f>
        <v>445</v>
      </c>
      <c r="GD136" s="78">
        <f>AVERAGEIFS('WEEKLY DATA'!GD$11:GD$14576,'WEEKLY DATA'!$A$11:$A$14576,'MONTHLY DATA'!$A136,'WEEKLY DATA'!$B$11:$B$14576,'MONTHLY DATA'!$B136)</f>
        <v>440</v>
      </c>
      <c r="GE136" s="154">
        <f t="shared" si="102"/>
        <v>-5.3763440860215006E-2</v>
      </c>
      <c r="GF136" s="169">
        <f>AVERAGEIFS('WEEKLY DATA'!GF$11:GF$14576,'WEEKLY DATA'!$A$11:$A$14576,'MONTHLY DATA'!$A136,'WEEKLY DATA'!$B$11:$B$14576,'MONTHLY DATA'!$B136)</f>
        <v>327.5</v>
      </c>
      <c r="GG136" s="78">
        <f>AVERAGEIFS('WEEKLY DATA'!GG$11:GG$14576,'WEEKLY DATA'!$A$11:$A$14576,'MONTHLY DATA'!$A136,'WEEKLY DATA'!$B$11:$B$14576,'MONTHLY DATA'!$B136)</f>
        <v>337.5</v>
      </c>
      <c r="GH136" s="78">
        <f>AVERAGEIFS('WEEKLY DATA'!GH$11:GH$14576,'WEEKLY DATA'!$A$11:$A$14576,'MONTHLY DATA'!$A136,'WEEKLY DATA'!$B$11:$B$14576,'MONTHLY DATA'!$B136)</f>
        <v>332.5</v>
      </c>
      <c r="GI136" s="154">
        <f t="shared" si="103"/>
        <v>-4.7277936962750733E-2</v>
      </c>
      <c r="GJ136" s="78">
        <f>AVERAGEIFS('WEEKLY DATA'!GJ$11:GJ$14576,'WEEKLY DATA'!$A$11:$A$14576,'MONTHLY DATA'!$A136,'WEEKLY DATA'!$B$11:$B$14576,'MONTHLY DATA'!$B136)</f>
        <v>498.75</v>
      </c>
      <c r="GK136" s="78">
        <f>AVERAGEIFS('WEEKLY DATA'!GK$11:GK$14576,'WEEKLY DATA'!$A$11:$A$14576,'MONTHLY DATA'!$A136,'WEEKLY DATA'!$B$11:$B$14576,'MONTHLY DATA'!$B136)</f>
        <v>508.75</v>
      </c>
      <c r="GL136" s="78">
        <f>AVERAGEIFS('WEEKLY DATA'!GL$11:GL$14576,'WEEKLY DATA'!$A$11:$A$14576,'MONTHLY DATA'!$A136,'WEEKLY DATA'!$B$11:$B$14576,'MONTHLY DATA'!$B136)</f>
        <v>503.75</v>
      </c>
      <c r="GM136" s="154">
        <f t="shared" si="104"/>
        <v>-3.125E-2</v>
      </c>
      <c r="GN136" s="78">
        <f>AVERAGEIFS('WEEKLY DATA'!GN$11:GN$14576,'WEEKLY DATA'!$A$11:$A$14576,'MONTHLY DATA'!$A136,'WEEKLY DATA'!$B$11:$B$14576,'MONTHLY DATA'!$B136)</f>
        <v>450</v>
      </c>
      <c r="GO136" s="78">
        <f>AVERAGEIFS('WEEKLY DATA'!GO$11:GO$14576,'WEEKLY DATA'!$A$11:$A$14576,'MONTHLY DATA'!$A136,'WEEKLY DATA'!$B$11:$B$14576,'MONTHLY DATA'!$B136)</f>
        <v>460</v>
      </c>
      <c r="GP136" s="78">
        <f>AVERAGEIFS('WEEKLY DATA'!GP$11:GP$14576,'WEEKLY DATA'!$A$11:$A$14576,'MONTHLY DATA'!$A136,'WEEKLY DATA'!$B$11:$B$14576,'MONTHLY DATA'!$B136)</f>
        <v>455</v>
      </c>
      <c r="GQ136" s="154">
        <f t="shared" si="105"/>
        <v>0</v>
      </c>
      <c r="GR136" s="78"/>
    </row>
    <row r="137" spans="1:200" ht="15.75" x14ac:dyDescent="0.25">
      <c r="A137">
        <f t="shared" si="55"/>
        <v>7</v>
      </c>
      <c r="B137">
        <f t="shared" si="56"/>
        <v>2020</v>
      </c>
      <c r="C137" s="86">
        <v>44013</v>
      </c>
      <c r="D137" s="78">
        <f>AVERAGEIFS('WEEKLY DATA'!D$11:D$14576,'WEEKLY DATA'!$A$11:$A$14576,'MONTHLY DATA'!$A137,'WEEKLY DATA'!$B$11:$B$14576,'MONTHLY DATA'!$B137)</f>
        <v>396</v>
      </c>
      <c r="E137" s="78">
        <f>AVERAGEIFS('WEEKLY DATA'!E$11:E$14576,'WEEKLY DATA'!$A$11:$A$14576,'MONTHLY DATA'!$A137,'WEEKLY DATA'!$B$11:$B$14576,'MONTHLY DATA'!$B137)</f>
        <v>406</v>
      </c>
      <c r="F137" s="78">
        <f>AVERAGEIFS('WEEKLY DATA'!F$11:F$14576,'WEEKLY DATA'!$A$11:$A$14576,'MONTHLY DATA'!$A137,'WEEKLY DATA'!$B$11:$B$14576,'MONTHLY DATA'!$B137)</f>
        <v>401</v>
      </c>
      <c r="G137" s="154">
        <f t="shared" si="57"/>
        <v>5.642633228840177E-3</v>
      </c>
      <c r="H137" s="169">
        <f>AVERAGEIFS('WEEKLY DATA'!H$11:H$14576,'WEEKLY DATA'!$A$11:$A$14576,'MONTHLY DATA'!$A137,'WEEKLY DATA'!$B$11:$B$14576,'MONTHLY DATA'!$B137)</f>
        <v>328</v>
      </c>
      <c r="I137" s="78">
        <f>AVERAGEIFS('WEEKLY DATA'!I$11:I$14576,'WEEKLY DATA'!$A$11:$A$14576,'MONTHLY DATA'!$A137,'WEEKLY DATA'!$B$11:$B$14576,'MONTHLY DATA'!$B137)</f>
        <v>338</v>
      </c>
      <c r="J137" s="78">
        <f>AVERAGEIFS('WEEKLY DATA'!J$11:J$14576,'WEEKLY DATA'!$A$11:$A$14576,'MONTHLY DATA'!$A137,'WEEKLY DATA'!$B$11:$B$14576,'MONTHLY DATA'!$B137)</f>
        <v>333</v>
      </c>
      <c r="K137" s="154">
        <f t="shared" si="58"/>
        <v>-1.6974169741697409E-2</v>
      </c>
      <c r="L137" s="169">
        <f>AVERAGEIFS('WEEKLY DATA'!L$11:L$14576,'WEEKLY DATA'!$A$11:$A$14576,'MONTHLY DATA'!$A137,'WEEKLY DATA'!$B$11:$B$14576,'MONTHLY DATA'!$B137)</f>
        <v>400</v>
      </c>
      <c r="M137" s="78">
        <f>AVERAGEIFS('WEEKLY DATA'!M$11:M$14576,'WEEKLY DATA'!$A$11:$A$14576,'MONTHLY DATA'!$A137,'WEEKLY DATA'!$B$11:$B$14576,'MONTHLY DATA'!$B137)</f>
        <v>410</v>
      </c>
      <c r="N137" s="78">
        <f>AVERAGEIFS('WEEKLY DATA'!N$11:N$14576,'WEEKLY DATA'!$A$11:$A$14576,'MONTHLY DATA'!$A137,'WEEKLY DATA'!$B$11:$B$14576,'MONTHLY DATA'!$B137)</f>
        <v>405</v>
      </c>
      <c r="O137" s="154">
        <f t="shared" si="59"/>
        <v>-0.28791208791208789</v>
      </c>
      <c r="P137" s="169">
        <f>AVERAGEIFS('WEEKLY DATA'!P$11:P$14576,'WEEKLY DATA'!$A$11:$A$14576,'MONTHLY DATA'!$A137,'WEEKLY DATA'!$B$11:$B$14576,'MONTHLY DATA'!$B137)</f>
        <v>346</v>
      </c>
      <c r="Q137" s="78">
        <f>AVERAGEIFS('WEEKLY DATA'!Q$11:Q$14576,'WEEKLY DATA'!$A$11:$A$14576,'MONTHLY DATA'!$A137,'WEEKLY DATA'!$B$11:$B$14576,'MONTHLY DATA'!$B137)</f>
        <v>356</v>
      </c>
      <c r="R137" s="78">
        <f>AVERAGEIFS('WEEKLY DATA'!R$11:R$14576,'WEEKLY DATA'!$A$11:$A$14576,'MONTHLY DATA'!$A137,'WEEKLY DATA'!$B$11:$B$14576,'MONTHLY DATA'!$B137)</f>
        <v>351</v>
      </c>
      <c r="S137" s="154">
        <f t="shared" si="60"/>
        <v>-3.1724137931034457E-2</v>
      </c>
      <c r="T137" s="169">
        <f>AVERAGEIFS('WEEKLY DATA'!T$11:T$14576,'WEEKLY DATA'!$A$11:$A$14576,'MONTHLY DATA'!$A137,'WEEKLY DATA'!$B$11:$B$14576,'MONTHLY DATA'!$B137)</f>
        <v>391</v>
      </c>
      <c r="U137" s="78">
        <f>AVERAGEIFS('WEEKLY DATA'!U$11:U$14576,'WEEKLY DATA'!$A$11:$A$14576,'MONTHLY DATA'!$A137,'WEEKLY DATA'!$B$11:$B$14576,'MONTHLY DATA'!$B137)</f>
        <v>401</v>
      </c>
      <c r="V137" s="78">
        <f>AVERAGEIFS('WEEKLY DATA'!V$11:V$14576,'WEEKLY DATA'!$A$11:$A$14576,'MONTHLY DATA'!$A137,'WEEKLY DATA'!$B$11:$B$14576,'MONTHLY DATA'!$B137)</f>
        <v>396</v>
      </c>
      <c r="W137" s="154">
        <f t="shared" si="61"/>
        <v>5.7142857142857828E-3</v>
      </c>
      <c r="X137" s="169">
        <f>AVERAGEIFS('WEEKLY DATA'!X$11:X$14576,'WEEKLY DATA'!$A$11:$A$14576,'MONTHLY DATA'!$A137,'WEEKLY DATA'!$B$11:$B$14576,'MONTHLY DATA'!$B137)</f>
        <v>323</v>
      </c>
      <c r="Y137" s="78">
        <f>AVERAGEIFS('WEEKLY DATA'!Y$11:Y$14576,'WEEKLY DATA'!$A$11:$A$14576,'MONTHLY DATA'!$A137,'WEEKLY DATA'!$B$11:$B$14576,'MONTHLY DATA'!$B137)</f>
        <v>333</v>
      </c>
      <c r="Z137" s="78">
        <f>AVERAGEIFS('WEEKLY DATA'!Z$11:Z$14576,'WEEKLY DATA'!$A$11:$A$14576,'MONTHLY DATA'!$A137,'WEEKLY DATA'!$B$11:$B$14576,'MONTHLY DATA'!$B137)</f>
        <v>328</v>
      </c>
      <c r="AA137" s="154">
        <f t="shared" si="62"/>
        <v>-1.7228464419475675E-2</v>
      </c>
      <c r="AB137" s="169">
        <f>AVERAGEIFS('WEEKLY DATA'!AB$11:AB$14576,'WEEKLY DATA'!$A$11:$A$14576,'MONTHLY DATA'!$A137,'WEEKLY DATA'!$B$11:$B$14576,'MONTHLY DATA'!$B137)</f>
        <v>400</v>
      </c>
      <c r="AC137" s="78">
        <f>AVERAGEIFS('WEEKLY DATA'!AC$11:AC$14576,'WEEKLY DATA'!$A$11:$A$14576,'MONTHLY DATA'!$A137,'WEEKLY DATA'!$B$11:$B$14576,'MONTHLY DATA'!$B137)</f>
        <v>410</v>
      </c>
      <c r="AD137" s="78">
        <f>AVERAGEIFS('WEEKLY DATA'!AD$11:AD$14576,'WEEKLY DATA'!$A$11:$A$14576,'MONTHLY DATA'!$A137,'WEEKLY DATA'!$B$11:$B$14576,'MONTHLY DATA'!$B137)</f>
        <v>405</v>
      </c>
      <c r="AE137" s="154">
        <f t="shared" si="63"/>
        <v>-0.28159645232815966</v>
      </c>
      <c r="AF137" s="169">
        <f>AVERAGEIFS('WEEKLY DATA'!AF$11:AF$14576,'WEEKLY DATA'!$A$11:$A$14576,'MONTHLY DATA'!$A137,'WEEKLY DATA'!$B$11:$B$14576,'MONTHLY DATA'!$B137)</f>
        <v>331</v>
      </c>
      <c r="AG137" s="78">
        <f>AVERAGEIFS('WEEKLY DATA'!AG$11:AG$14576,'WEEKLY DATA'!$A$11:$A$14576,'MONTHLY DATA'!$A137,'WEEKLY DATA'!$B$11:$B$14576,'MONTHLY DATA'!$B137)</f>
        <v>341</v>
      </c>
      <c r="AH137" s="78">
        <f>AVERAGEIFS('WEEKLY DATA'!AH$11:AH$14576,'WEEKLY DATA'!$A$11:$A$14576,'MONTHLY DATA'!$A137,'WEEKLY DATA'!$B$11:$B$14576,'MONTHLY DATA'!$B137)</f>
        <v>336</v>
      </c>
      <c r="AI137" s="154">
        <f t="shared" si="64"/>
        <v>-3.3093525179856087E-2</v>
      </c>
      <c r="AJ137" s="169">
        <f>AVERAGEIFS('WEEKLY DATA'!AJ$11:AJ$14576,'WEEKLY DATA'!$A$11:$A$14576,'MONTHLY DATA'!$A137,'WEEKLY DATA'!$B$11:$B$14576,'MONTHLY DATA'!$B137)</f>
        <v>371</v>
      </c>
      <c r="AK137" s="78">
        <f>AVERAGEIFS('WEEKLY DATA'!AK$11:AK$14576,'WEEKLY DATA'!$A$11:$A$14576,'MONTHLY DATA'!$A137,'WEEKLY DATA'!$B$11:$B$14576,'MONTHLY DATA'!$B137)</f>
        <v>381</v>
      </c>
      <c r="AL137" s="78">
        <f>AVERAGEIFS('WEEKLY DATA'!AL$11:AL$14576,'WEEKLY DATA'!$A$11:$A$14576,'MONTHLY DATA'!$A137,'WEEKLY DATA'!$B$11:$B$14576,'MONTHLY DATA'!$B137)</f>
        <v>376</v>
      </c>
      <c r="AM137" s="154">
        <f t="shared" si="65"/>
        <v>9.3959731543624692E-3</v>
      </c>
      <c r="AN137" s="169">
        <f>AVERAGEIFS('WEEKLY DATA'!AN$11:AN$14576,'WEEKLY DATA'!$A$11:$A$14576,'MONTHLY DATA'!$A137,'WEEKLY DATA'!$B$11:$B$14576,'MONTHLY DATA'!$B137)</f>
        <v>308</v>
      </c>
      <c r="AO137" s="78">
        <f>AVERAGEIFS('WEEKLY DATA'!AO$11:AO$14576,'WEEKLY DATA'!$A$11:$A$14576,'MONTHLY DATA'!$A137,'WEEKLY DATA'!$B$11:$B$14576,'MONTHLY DATA'!$B137)</f>
        <v>318</v>
      </c>
      <c r="AP137" s="78">
        <f>AVERAGEIFS('WEEKLY DATA'!AP$11:AP$14576,'WEEKLY DATA'!$A$11:$A$14576,'MONTHLY DATA'!$A137,'WEEKLY DATA'!$B$11:$B$14576,'MONTHLY DATA'!$B137)</f>
        <v>313</v>
      </c>
      <c r="AQ137" s="154">
        <f t="shared" si="66"/>
        <v>-6.3492063492063266E-3</v>
      </c>
      <c r="AR137" s="169">
        <f>AVERAGEIFS('WEEKLY DATA'!AR$11:AR$14576,'WEEKLY DATA'!$A$11:$A$14576,'MONTHLY DATA'!$A137,'WEEKLY DATA'!$B$11:$B$14576,'MONTHLY DATA'!$B137)</f>
        <v>400</v>
      </c>
      <c r="AS137" s="78">
        <f>AVERAGEIFS('WEEKLY DATA'!AS$11:AS$14576,'WEEKLY DATA'!$A$11:$A$14576,'MONTHLY DATA'!$A137,'WEEKLY DATA'!$B$11:$B$14576,'MONTHLY DATA'!$B137)</f>
        <v>410</v>
      </c>
      <c r="AT137" s="78">
        <f>AVERAGEIFS('WEEKLY DATA'!AT$11:AT$14576,'WEEKLY DATA'!$A$11:$A$14576,'MONTHLY DATA'!$A137,'WEEKLY DATA'!$B$11:$B$14576,'MONTHLY DATA'!$B137)</f>
        <v>405</v>
      </c>
      <c r="AU137" s="154">
        <f t="shared" si="67"/>
        <v>-0.29411764705882348</v>
      </c>
      <c r="AV137" s="169">
        <f>AVERAGEIFS('WEEKLY DATA'!AV$11:AV$14576,'WEEKLY DATA'!$A$11:$A$14576,'MONTHLY DATA'!$A137,'WEEKLY DATA'!$B$11:$B$14576,'MONTHLY DATA'!$B137)</f>
        <v>341</v>
      </c>
      <c r="AW137" s="78">
        <f>AVERAGEIFS('WEEKLY DATA'!AW$11:AW$14576,'WEEKLY DATA'!$A$11:$A$14576,'MONTHLY DATA'!$A137,'WEEKLY DATA'!$B$11:$B$14576,'MONTHLY DATA'!$B137)</f>
        <v>351</v>
      </c>
      <c r="AX137" s="78">
        <f>AVERAGEIFS('WEEKLY DATA'!AX$11:AX$14576,'WEEKLY DATA'!$A$11:$A$14576,'MONTHLY DATA'!$A137,'WEEKLY DATA'!$B$11:$B$14576,'MONTHLY DATA'!$B137)</f>
        <v>346</v>
      </c>
      <c r="AY137" s="154">
        <f t="shared" si="68"/>
        <v>-3.2167832167832144E-2</v>
      </c>
      <c r="AZ137" s="169">
        <f>AVERAGEIFS('WEEKLY DATA'!AZ$11:AZ$14576,'WEEKLY DATA'!$A$11:$A$14576,'MONTHLY DATA'!$A137,'WEEKLY DATA'!$B$11:$B$14576,'MONTHLY DATA'!$B137)</f>
        <v>311</v>
      </c>
      <c r="BA137" s="78">
        <f>AVERAGEIFS('WEEKLY DATA'!BA$11:BA$14576,'WEEKLY DATA'!$A$11:$A$14576,'MONTHLY DATA'!$A137,'WEEKLY DATA'!$B$11:$B$14576,'MONTHLY DATA'!$B137)</f>
        <v>321</v>
      </c>
      <c r="BB137" s="78">
        <f>AVERAGEIFS('WEEKLY DATA'!BB$11:BB$14576,'WEEKLY DATA'!$A$11:$A$14576,'MONTHLY DATA'!$A137,'WEEKLY DATA'!$B$11:$B$14576,'MONTHLY DATA'!$B137)</f>
        <v>316</v>
      </c>
      <c r="BC137" s="154">
        <f t="shared" si="69"/>
        <v>1.1200000000000099E-2</v>
      </c>
      <c r="BD137" s="169">
        <f>AVERAGEIFS('WEEKLY DATA'!BD$11:BD$14576,'WEEKLY DATA'!$A$11:$A$14576,'MONTHLY DATA'!$A137,'WEEKLY DATA'!$B$11:$B$14576,'MONTHLY DATA'!$B137)</f>
        <v>248</v>
      </c>
      <c r="BE137" s="78">
        <f>AVERAGEIFS('WEEKLY DATA'!BE$11:BE$14576,'WEEKLY DATA'!$A$11:$A$14576,'MONTHLY DATA'!$A137,'WEEKLY DATA'!$B$11:$B$14576,'MONTHLY DATA'!$B137)</f>
        <v>258</v>
      </c>
      <c r="BF137" s="78">
        <f>AVERAGEIFS('WEEKLY DATA'!BF$11:BF$14576,'WEEKLY DATA'!$A$11:$A$14576,'MONTHLY DATA'!$A137,'WEEKLY DATA'!$B$11:$B$14576,'MONTHLY DATA'!$B137)</f>
        <v>253</v>
      </c>
      <c r="BG137" s="154">
        <f t="shared" si="70"/>
        <v>-7.8431372549019329E-3</v>
      </c>
      <c r="BH137" s="169">
        <f>AVERAGEIFS('WEEKLY DATA'!BH$11:BH$14576,'WEEKLY DATA'!$A$11:$A$14576,'MONTHLY DATA'!$A137,'WEEKLY DATA'!$B$11:$B$14576,'MONTHLY DATA'!$B137)</f>
        <v>400</v>
      </c>
      <c r="BI137" s="78">
        <f>AVERAGEIFS('WEEKLY DATA'!BI$11:BI$14576,'WEEKLY DATA'!$A$11:$A$14576,'MONTHLY DATA'!$A137,'WEEKLY DATA'!$B$11:$B$14576,'MONTHLY DATA'!$B137)</f>
        <v>410</v>
      </c>
      <c r="BJ137" s="78">
        <f>AVERAGEIFS('WEEKLY DATA'!BJ$11:BJ$14576,'WEEKLY DATA'!$A$11:$A$14576,'MONTHLY DATA'!$A137,'WEEKLY DATA'!$B$11:$B$14576,'MONTHLY DATA'!$B137)</f>
        <v>405</v>
      </c>
      <c r="BK137" s="154">
        <f t="shared" si="71"/>
        <v>-0.12668463611859837</v>
      </c>
      <c r="BL137" s="169">
        <f>AVERAGEIFS('WEEKLY DATA'!BL$11:BL$14576,'WEEKLY DATA'!$A$11:$A$14576,'MONTHLY DATA'!$A137,'WEEKLY DATA'!$B$11:$B$14576,'MONTHLY DATA'!$B137)</f>
        <v>331</v>
      </c>
      <c r="BM137" s="78">
        <f>AVERAGEIFS('WEEKLY DATA'!BM$11:BM$14576,'WEEKLY DATA'!$A$11:$A$14576,'MONTHLY DATA'!$A137,'WEEKLY DATA'!$B$11:$B$14576,'MONTHLY DATA'!$B137)</f>
        <v>341</v>
      </c>
      <c r="BN137" s="78">
        <f>AVERAGEIFS('WEEKLY DATA'!BN$11:BN$14576,'WEEKLY DATA'!$A$11:$A$14576,'MONTHLY DATA'!$A137,'WEEKLY DATA'!$B$11:$B$14576,'MONTHLY DATA'!$B137)</f>
        <v>336</v>
      </c>
      <c r="BO137" s="154">
        <f t="shared" si="72"/>
        <v>-3.3093525179856087E-2</v>
      </c>
      <c r="BP137" s="78">
        <f>AVERAGEIFS('WEEKLY DATA'!BP$11:BP$14576,'WEEKLY DATA'!$A$11:$A$14576,'MONTHLY DATA'!$A137,'WEEKLY DATA'!$B$11:$B$14576,'MONTHLY DATA'!$B137)</f>
        <v>398</v>
      </c>
      <c r="BQ137" s="78">
        <f>AVERAGEIFS('WEEKLY DATA'!BQ$11:BQ$14576,'WEEKLY DATA'!$A$11:$A$14576,'MONTHLY DATA'!$A137,'WEEKLY DATA'!$B$11:$B$14576,'MONTHLY DATA'!$B137)</f>
        <v>408</v>
      </c>
      <c r="BR137" s="78">
        <f>AVERAGEIFS('WEEKLY DATA'!BR$11:BR$14576,'WEEKLY DATA'!$A$11:$A$14576,'MONTHLY DATA'!$A137,'WEEKLY DATA'!$B$11:$B$14576,'MONTHLY DATA'!$B137)</f>
        <v>403</v>
      </c>
      <c r="BS137" s="154">
        <f t="shared" si="73"/>
        <v>-3.1831831831831803E-2</v>
      </c>
      <c r="BT137" s="78">
        <f>AVERAGEIFS('WEEKLY DATA'!BT$11:BT$14576,'WEEKLY DATA'!$A$11:$A$14576,'MONTHLY DATA'!$A137,'WEEKLY DATA'!$B$11:$B$14576,'MONTHLY DATA'!$B137)</f>
        <v>310</v>
      </c>
      <c r="BU137" s="78">
        <f>AVERAGEIFS('WEEKLY DATA'!BU$11:BU$14576,'WEEKLY DATA'!$A$11:$A$14576,'MONTHLY DATA'!$A137,'WEEKLY DATA'!$B$11:$B$14576,'MONTHLY DATA'!$B137)</f>
        <v>320</v>
      </c>
      <c r="BV137" s="78">
        <f>AVERAGEIFS('WEEKLY DATA'!BV$11:BV$14576,'WEEKLY DATA'!$A$11:$A$14576,'MONTHLY DATA'!$A137,'WEEKLY DATA'!$B$11:$B$14576,'MONTHLY DATA'!$B137)</f>
        <v>315</v>
      </c>
      <c r="BW137" s="154">
        <f t="shared" si="74"/>
        <v>-1.1764705882352899E-2</v>
      </c>
      <c r="BX137" s="78">
        <f>AVERAGEIFS('WEEKLY DATA'!BX$11:BX$14576,'WEEKLY DATA'!$A$11:$A$14576,'MONTHLY DATA'!$A137,'WEEKLY DATA'!$B$11:$B$14576,'MONTHLY DATA'!$B137)</f>
        <v>472</v>
      </c>
      <c r="BY137" s="78">
        <f>AVERAGEIFS('WEEKLY DATA'!BY$11:BY$14576,'WEEKLY DATA'!$A$11:$A$14576,'MONTHLY DATA'!$A137,'WEEKLY DATA'!$B$11:$B$14576,'MONTHLY DATA'!$B137)</f>
        <v>482</v>
      </c>
      <c r="BZ137" s="78">
        <f>AVERAGEIFS('WEEKLY DATA'!BZ$11:BZ$14576,'WEEKLY DATA'!$A$11:$A$14576,'MONTHLY DATA'!$A137,'WEEKLY DATA'!$B$11:$B$14576,'MONTHLY DATA'!$B137)</f>
        <v>477</v>
      </c>
      <c r="CA137" s="154">
        <f t="shared" si="75"/>
        <v>-3.3924050632911373E-2</v>
      </c>
      <c r="CB137" s="78">
        <f>AVERAGEIFS('WEEKLY DATA'!CB$11:CB$14576,'WEEKLY DATA'!$A$11:$A$14576,'MONTHLY DATA'!$A137,'WEEKLY DATA'!$B$11:$B$14576,'MONTHLY DATA'!$B137)</f>
        <v>440</v>
      </c>
      <c r="CC137" s="78">
        <f>AVERAGEIFS('WEEKLY DATA'!CC$11:CC$14576,'WEEKLY DATA'!$A$11:$A$14576,'MONTHLY DATA'!$A137,'WEEKLY DATA'!$B$11:$B$14576,'MONTHLY DATA'!$B137)</f>
        <v>450</v>
      </c>
      <c r="CD137" s="78">
        <f>AVERAGEIFS('WEEKLY DATA'!CD$11:CD$14576,'WEEKLY DATA'!$A$11:$A$14576,'MONTHLY DATA'!$A137,'WEEKLY DATA'!$B$11:$B$14576,'MONTHLY DATA'!$B137)</f>
        <v>445</v>
      </c>
      <c r="CE137" s="154">
        <f t="shared" si="76"/>
        <v>0</v>
      </c>
      <c r="CF137" s="78">
        <f>AVERAGEIFS('WEEKLY DATA'!CF$11:CF$14576,'WEEKLY DATA'!$A$11:$A$14576,'MONTHLY DATA'!$A137,'WEEKLY DATA'!$B$11:$B$14576,'MONTHLY DATA'!$B137)</f>
        <v>328</v>
      </c>
      <c r="CG137" s="78">
        <f>AVERAGEIFS('WEEKLY DATA'!CG$11:CG$14576,'WEEKLY DATA'!$A$11:$A$14576,'MONTHLY DATA'!$A137,'WEEKLY DATA'!$B$11:$B$14576,'MONTHLY DATA'!$B137)</f>
        <v>338</v>
      </c>
      <c r="CH137" s="78">
        <f>AVERAGEIFS('WEEKLY DATA'!CH$11:CH$14576,'WEEKLY DATA'!$A$11:$A$14576,'MONTHLY DATA'!$A137,'WEEKLY DATA'!$B$11:$B$14576,'MONTHLY DATA'!$B137)</f>
        <v>333</v>
      </c>
      <c r="CI137" s="154">
        <f t="shared" si="77"/>
        <v>-3.8267148014440422E-2</v>
      </c>
      <c r="CJ137" s="78">
        <f>AVERAGEIFS('WEEKLY DATA'!CJ$11:CJ$14576,'WEEKLY DATA'!$A$11:$A$14576,'MONTHLY DATA'!$A137,'WEEKLY DATA'!$B$11:$B$14576,'MONTHLY DATA'!$B137)</f>
        <v>240</v>
      </c>
      <c r="CK137" s="78">
        <f>AVERAGEIFS('WEEKLY DATA'!CK$11:CK$14576,'WEEKLY DATA'!$A$11:$A$14576,'MONTHLY DATA'!$A137,'WEEKLY DATA'!$B$11:$B$14576,'MONTHLY DATA'!$B137)</f>
        <v>250</v>
      </c>
      <c r="CL137" s="78">
        <f>AVERAGEIFS('WEEKLY DATA'!CL$11:CL$14576,'WEEKLY DATA'!$A$11:$A$14576,'MONTHLY DATA'!$A137,'WEEKLY DATA'!$B$11:$B$14576,'MONTHLY DATA'!$B137)</f>
        <v>245</v>
      </c>
      <c r="CM137" s="154">
        <f t="shared" si="78"/>
        <v>-1.5075376884422065E-2</v>
      </c>
      <c r="CN137" s="78">
        <f>AVERAGEIFS('WEEKLY DATA'!CN$11:CN$14576,'WEEKLY DATA'!$A$11:$A$14576,'MONTHLY DATA'!$A137,'WEEKLY DATA'!$B$11:$B$14576,'MONTHLY DATA'!$B137)</f>
        <v>472</v>
      </c>
      <c r="CO137" s="78">
        <f>AVERAGEIFS('WEEKLY DATA'!CO$11:CO$14576,'WEEKLY DATA'!$A$11:$A$14576,'MONTHLY DATA'!$A137,'WEEKLY DATA'!$B$11:$B$14576,'MONTHLY DATA'!$B137)</f>
        <v>482</v>
      </c>
      <c r="CP137" s="78">
        <f>AVERAGEIFS('WEEKLY DATA'!CP$11:CP$14576,'WEEKLY DATA'!$A$11:$A$14576,'MONTHLY DATA'!$A137,'WEEKLY DATA'!$B$11:$B$14576,'MONTHLY DATA'!$B137)</f>
        <v>477</v>
      </c>
      <c r="CQ137" s="154">
        <f t="shared" si="79"/>
        <v>-3.3924050632911373E-2</v>
      </c>
      <c r="CR137" s="78">
        <f>AVERAGEIFS('WEEKLY DATA'!CR$11:CR$14576,'WEEKLY DATA'!$A$11:$A$14576,'MONTHLY DATA'!$A137,'WEEKLY DATA'!$B$11:$B$14576,'MONTHLY DATA'!$B137)</f>
        <v>400</v>
      </c>
      <c r="CS137" s="78">
        <f>AVERAGEIFS('WEEKLY DATA'!CS$11:CS$14576,'WEEKLY DATA'!$A$11:$A$14576,'MONTHLY DATA'!$A137,'WEEKLY DATA'!$B$11:$B$14576,'MONTHLY DATA'!$B137)</f>
        <v>410</v>
      </c>
      <c r="CT137" s="78">
        <f>AVERAGEIFS('WEEKLY DATA'!CT$11:CT$14576,'WEEKLY DATA'!$A$11:$A$14576,'MONTHLY DATA'!$A137,'WEEKLY DATA'!$B$11:$B$14576,'MONTHLY DATA'!$B137)</f>
        <v>405</v>
      </c>
      <c r="CU137" s="154">
        <f t="shared" si="80"/>
        <v>0</v>
      </c>
      <c r="CV137" s="169">
        <f>AVERAGEIFS('WEEKLY DATA'!CV$11:CV$14576,'WEEKLY DATA'!$A$11:$A$14576,'MONTHLY DATA'!$A137,'WEEKLY DATA'!$B$11:$B$14576,'MONTHLY DATA'!$B137)</f>
        <v>321</v>
      </c>
      <c r="CW137" s="78">
        <f>AVERAGEIFS('WEEKLY DATA'!CW$11:CW$14576,'WEEKLY DATA'!$A$11:$A$14576,'MONTHLY DATA'!$A137,'WEEKLY DATA'!$B$11:$B$14576,'MONTHLY DATA'!$B137)</f>
        <v>331</v>
      </c>
      <c r="CX137" s="78">
        <f>AVERAGEIFS('WEEKLY DATA'!CX$11:CX$14576,'WEEKLY DATA'!$A$11:$A$14576,'MONTHLY DATA'!$A137,'WEEKLY DATA'!$B$11:$B$14576,'MONTHLY DATA'!$B137)</f>
        <v>326</v>
      </c>
      <c r="CY137" s="154">
        <f t="shared" si="81"/>
        <v>-2.68656716417911E-2</v>
      </c>
      <c r="CZ137" s="169">
        <f>AVERAGEIFS('WEEKLY DATA'!CZ$11:CZ$14576,'WEEKLY DATA'!$A$11:$A$14576,'MONTHLY DATA'!$A137,'WEEKLY DATA'!$B$11:$B$14576,'MONTHLY DATA'!$B137)</f>
        <v>259</v>
      </c>
      <c r="DA137" s="78">
        <f>AVERAGEIFS('WEEKLY DATA'!DA$11:DA$14576,'WEEKLY DATA'!$A$11:$A$14576,'MONTHLY DATA'!$A137,'WEEKLY DATA'!$B$11:$B$14576,'MONTHLY DATA'!$B137)</f>
        <v>269</v>
      </c>
      <c r="DB137" s="78">
        <f>AVERAGEIFS('WEEKLY DATA'!DB$11:DB$14576,'WEEKLY DATA'!$A$11:$A$14576,'MONTHLY DATA'!$A137,'WEEKLY DATA'!$B$11:$B$14576,'MONTHLY DATA'!$B137)</f>
        <v>264</v>
      </c>
      <c r="DC137" s="154">
        <f t="shared" si="82"/>
        <v>5.7142857142857828E-3</v>
      </c>
      <c r="DD137" s="78">
        <f>AVERAGEIFS('WEEKLY DATA'!DD$11:DD$14576,'WEEKLY DATA'!$A$11:$A$14576,'MONTHLY DATA'!$A137,'WEEKLY DATA'!$B$11:$B$14576,'MONTHLY DATA'!$B137)</f>
        <v>472</v>
      </c>
      <c r="DE137" s="78">
        <f>AVERAGEIFS('WEEKLY DATA'!DE$11:DE$14576,'WEEKLY DATA'!$A$11:$A$14576,'MONTHLY DATA'!$A137,'WEEKLY DATA'!$B$11:$B$14576,'MONTHLY DATA'!$B137)</f>
        <v>482</v>
      </c>
      <c r="DF137" s="78">
        <f>AVERAGEIFS('WEEKLY DATA'!DF$11:DF$14576,'WEEKLY DATA'!$A$11:$A$14576,'MONTHLY DATA'!$A137,'WEEKLY DATA'!$B$11:$B$14576,'MONTHLY DATA'!$B137)</f>
        <v>477</v>
      </c>
      <c r="DG137" s="154">
        <f t="shared" si="83"/>
        <v>-3.3924050632911373E-2</v>
      </c>
      <c r="DH137" s="78">
        <f>AVERAGEIFS('WEEKLY DATA'!DH$11:DH$14576,'WEEKLY DATA'!$A$11:$A$14576,'MONTHLY DATA'!$A137,'WEEKLY DATA'!$B$11:$B$14576,'MONTHLY DATA'!$B137)</f>
        <v>420</v>
      </c>
      <c r="DI137" s="78">
        <f>AVERAGEIFS('WEEKLY DATA'!DI$11:DI$14576,'WEEKLY DATA'!$A$11:$A$14576,'MONTHLY DATA'!$A137,'WEEKLY DATA'!$B$11:$B$14576,'MONTHLY DATA'!$B137)</f>
        <v>430</v>
      </c>
      <c r="DJ137" s="78">
        <f>AVERAGEIFS('WEEKLY DATA'!DJ$11:DJ$14576,'WEEKLY DATA'!$A$11:$A$14576,'MONTHLY DATA'!$A137,'WEEKLY DATA'!$B$11:$B$14576,'MONTHLY DATA'!$B137)</f>
        <v>425</v>
      </c>
      <c r="DK137" s="154">
        <f t="shared" si="84"/>
        <v>0</v>
      </c>
      <c r="DL137" s="169">
        <f>AVERAGEIFS('WEEKLY DATA'!DL$11:DL$14576,'WEEKLY DATA'!$A$11:$A$14576,'MONTHLY DATA'!$A137,'WEEKLY DATA'!$B$11:$B$14576,'MONTHLY DATA'!$B137)</f>
        <v>311</v>
      </c>
      <c r="DM137" s="78">
        <f>AVERAGEIFS('WEEKLY DATA'!DM$11:DM$14576,'WEEKLY DATA'!$A$11:$A$14576,'MONTHLY DATA'!$A137,'WEEKLY DATA'!$B$11:$B$14576,'MONTHLY DATA'!$B137)</f>
        <v>321</v>
      </c>
      <c r="DN137" s="78">
        <f>AVERAGEIFS('WEEKLY DATA'!DN$11:DN$14576,'WEEKLY DATA'!$A$11:$A$14576,'MONTHLY DATA'!$A137,'WEEKLY DATA'!$B$11:$B$14576,'MONTHLY DATA'!$B137)</f>
        <v>316</v>
      </c>
      <c r="DO137" s="154">
        <f t="shared" si="85"/>
        <v>-2.7692307692307683E-2</v>
      </c>
      <c r="DP137" s="78">
        <f>AVERAGEIFS('WEEKLY DATA'!DP$11:DP$14576,'WEEKLY DATA'!$A$11:$A$14576,'MONTHLY DATA'!$A137,'WEEKLY DATA'!$B$11:$B$14576,'MONTHLY DATA'!$B137)</f>
        <v>239</v>
      </c>
      <c r="DQ137" s="78">
        <f>AVERAGEIFS('WEEKLY DATA'!DQ$11:DQ$14576,'WEEKLY DATA'!$A$11:$A$14576,'MONTHLY DATA'!$A137,'WEEKLY DATA'!$B$11:$B$14576,'MONTHLY DATA'!$B137)</f>
        <v>249</v>
      </c>
      <c r="DR137" s="78">
        <f>AVERAGEIFS('WEEKLY DATA'!DR$11:DR$14576,'WEEKLY DATA'!$A$11:$A$14576,'MONTHLY DATA'!$A137,'WEEKLY DATA'!$B$11:$B$14576,'MONTHLY DATA'!$B137)</f>
        <v>244</v>
      </c>
      <c r="DS137" s="154">
        <f t="shared" si="86"/>
        <v>6.1855670103092564E-3</v>
      </c>
      <c r="DT137" s="78">
        <f>AVERAGEIFS('WEEKLY DATA'!DT$11:DT$14576,'WEEKLY DATA'!$A$11:$A$14576,'MONTHLY DATA'!$A137,'WEEKLY DATA'!$B$11:$B$14576,'MONTHLY DATA'!$B137)</f>
        <v>472</v>
      </c>
      <c r="DU137" s="78">
        <f>AVERAGEIFS('WEEKLY DATA'!DU$11:DU$14576,'WEEKLY DATA'!$A$11:$A$14576,'MONTHLY DATA'!$A137,'WEEKLY DATA'!$B$11:$B$14576,'MONTHLY DATA'!$B137)</f>
        <v>482</v>
      </c>
      <c r="DV137" s="78">
        <f>AVERAGEIFS('WEEKLY DATA'!DV$11:DV$14576,'WEEKLY DATA'!$A$11:$A$14576,'MONTHLY DATA'!$A137,'WEEKLY DATA'!$B$11:$B$14576,'MONTHLY DATA'!$B137)</f>
        <v>477</v>
      </c>
      <c r="DW137" s="154">
        <f t="shared" si="87"/>
        <v>-3.3924050632911373E-2</v>
      </c>
      <c r="DX137" s="78">
        <f>AVERAGEIFS('WEEKLY DATA'!DX$11:DX$14576,'WEEKLY DATA'!$A$11:$A$14576,'MONTHLY DATA'!$A137,'WEEKLY DATA'!$B$11:$B$14576,'MONTHLY DATA'!$B137)</f>
        <v>415</v>
      </c>
      <c r="DY137" s="78">
        <f>AVERAGEIFS('WEEKLY DATA'!DY$11:DY$14576,'WEEKLY DATA'!$A$11:$A$14576,'MONTHLY DATA'!$A137,'WEEKLY DATA'!$B$11:$B$14576,'MONTHLY DATA'!$B137)</f>
        <v>425</v>
      </c>
      <c r="DZ137" s="78">
        <f>AVERAGEIFS('WEEKLY DATA'!DZ$11:DZ$14576,'WEEKLY DATA'!$A$11:$A$14576,'MONTHLY DATA'!$A137,'WEEKLY DATA'!$B$11:$B$14576,'MONTHLY DATA'!$B137)</f>
        <v>420</v>
      </c>
      <c r="EA137" s="154">
        <f t="shared" si="88"/>
        <v>0</v>
      </c>
      <c r="EB137" s="78">
        <f>AVERAGEIFS('WEEKLY DATA'!EB$11:EB$14576,'WEEKLY DATA'!$A$11:$A$14576,'MONTHLY DATA'!$A137,'WEEKLY DATA'!$B$11:$B$14576,'MONTHLY DATA'!$B137)</f>
        <v>313</v>
      </c>
      <c r="EC137" s="78">
        <f>AVERAGEIFS('WEEKLY DATA'!EC$11:EC$14576,'WEEKLY DATA'!$A$11:$A$14576,'MONTHLY DATA'!$A137,'WEEKLY DATA'!$B$11:$B$14576,'MONTHLY DATA'!$B137)</f>
        <v>323</v>
      </c>
      <c r="ED137" s="78">
        <f>AVERAGEIFS('WEEKLY DATA'!ED$11:ED$14576,'WEEKLY DATA'!$A$11:$A$14576,'MONTHLY DATA'!$A137,'WEEKLY DATA'!$B$11:$B$14576,'MONTHLY DATA'!$B137)</f>
        <v>318</v>
      </c>
      <c r="EE137" s="154">
        <f t="shared" si="89"/>
        <v>1.5748031496063408E-3</v>
      </c>
      <c r="EF137" s="169">
        <f>AVERAGEIFS('WEEKLY DATA'!EF$11:EF$14576,'WEEKLY DATA'!$A$11:$A$14576,'MONTHLY DATA'!$A137,'WEEKLY DATA'!$B$11:$B$14576,'MONTHLY DATA'!$B137)</f>
        <v>231</v>
      </c>
      <c r="EG137" s="78">
        <f>AVERAGEIFS('WEEKLY DATA'!EG$11:EG$14576,'WEEKLY DATA'!$A$11:$A$14576,'MONTHLY DATA'!$A137,'WEEKLY DATA'!$B$11:$B$14576,'MONTHLY DATA'!$B137)</f>
        <v>231</v>
      </c>
      <c r="EH137" s="78">
        <f>AVERAGEIFS('WEEKLY DATA'!EH$11:EH$14576,'WEEKLY DATA'!$A$11:$A$14576,'MONTHLY DATA'!$A137,'WEEKLY DATA'!$B$11:$B$14576,'MONTHLY DATA'!$B137)</f>
        <v>231</v>
      </c>
      <c r="EI137" s="154">
        <f t="shared" si="90"/>
        <v>-1.7021276595744705E-2</v>
      </c>
      <c r="EJ137" s="78">
        <f>AVERAGEIFS('WEEKLY DATA'!EJ$11:EJ$14576,'WEEKLY DATA'!$A$11:$A$14576,'MONTHLY DATA'!$A137,'WEEKLY DATA'!$B$11:$B$14576,'MONTHLY DATA'!$B137)</f>
        <v>517</v>
      </c>
      <c r="EK137" s="78">
        <f>AVERAGEIFS('WEEKLY DATA'!EK$11:EK$14576,'WEEKLY DATA'!$A$11:$A$14576,'MONTHLY DATA'!$A137,'WEEKLY DATA'!$B$11:$B$14576,'MONTHLY DATA'!$B137)</f>
        <v>527</v>
      </c>
      <c r="EL137" s="78">
        <f>AVERAGEIFS('WEEKLY DATA'!EL$11:EL$14576,'WEEKLY DATA'!$A$11:$A$14576,'MONTHLY DATA'!$A137,'WEEKLY DATA'!$B$11:$B$14576,'MONTHLY DATA'!$B137)</f>
        <v>522</v>
      </c>
      <c r="EM137" s="154">
        <f t="shared" si="91"/>
        <v>-3.3412887828162541E-3</v>
      </c>
      <c r="EN137" s="78">
        <f>AVERAGEIFS('WEEKLY DATA'!EN$11:EN$14576,'WEEKLY DATA'!$A$11:$A$14576,'MONTHLY DATA'!$A137,'WEEKLY DATA'!$B$11:$B$14576,'MONTHLY DATA'!$B137)</f>
        <v>295</v>
      </c>
      <c r="EO137" s="78">
        <f>AVERAGEIFS('WEEKLY DATA'!EO$11:EO$14576,'WEEKLY DATA'!$A$11:$A$14576,'MONTHLY DATA'!$A137,'WEEKLY DATA'!$B$11:$B$14576,'MONTHLY DATA'!$B137)</f>
        <v>305</v>
      </c>
      <c r="EP137" s="78">
        <f>AVERAGEIFS('WEEKLY DATA'!EP$11:EP$14576,'WEEKLY DATA'!$A$11:$A$14576,'MONTHLY DATA'!$A137,'WEEKLY DATA'!$B$11:$B$14576,'MONTHLY DATA'!$B137)</f>
        <v>300</v>
      </c>
      <c r="EQ137" s="154">
        <f t="shared" si="92"/>
        <v>0</v>
      </c>
      <c r="ER137" s="78">
        <f>AVERAGEIFS('WEEKLY DATA'!ER$11:ER$14576,'WEEKLY DATA'!$A$11:$A$14576,'MONTHLY DATA'!$A137,'WEEKLY DATA'!$B$11:$B$14576,'MONTHLY DATA'!$B137)</f>
        <v>293</v>
      </c>
      <c r="ES137" s="78">
        <f>AVERAGEIFS('WEEKLY DATA'!ES$11:ES$14576,'WEEKLY DATA'!$A$11:$A$14576,'MONTHLY DATA'!$A137,'WEEKLY DATA'!$B$11:$B$14576,'MONTHLY DATA'!$B137)</f>
        <v>303</v>
      </c>
      <c r="ET137" s="78">
        <f>AVERAGEIFS('WEEKLY DATA'!ET$11:ET$14576,'WEEKLY DATA'!$A$11:$A$14576,'MONTHLY DATA'!$A137,'WEEKLY DATA'!$B$11:$B$14576,'MONTHLY DATA'!$B137)</f>
        <v>298</v>
      </c>
      <c r="EU137" s="154">
        <f t="shared" si="93"/>
        <v>1.6806722689075571E-3</v>
      </c>
      <c r="EV137" s="78">
        <f>AVERAGEIFS('WEEKLY DATA'!EV$11:EV$14576,'WEEKLY DATA'!$A$11:$A$14576,'MONTHLY DATA'!$A137,'WEEKLY DATA'!$B$11:$B$14576,'MONTHLY DATA'!$B137)</f>
        <v>231</v>
      </c>
      <c r="EW137" s="78">
        <f>AVERAGEIFS('WEEKLY DATA'!EW$11:EW$14576,'WEEKLY DATA'!$A$11:$A$14576,'MONTHLY DATA'!$A137,'WEEKLY DATA'!$B$11:$B$14576,'MONTHLY DATA'!$B137)</f>
        <v>231</v>
      </c>
      <c r="EX137" s="78">
        <f>AVERAGEIFS('WEEKLY DATA'!EX$11:EX$14576,'WEEKLY DATA'!$A$11:$A$14576,'MONTHLY DATA'!$A137,'WEEKLY DATA'!$B$11:$B$14576,'MONTHLY DATA'!$B137)</f>
        <v>231</v>
      </c>
      <c r="EY137" s="154">
        <f t="shared" si="94"/>
        <v>4.3478260869564966E-3</v>
      </c>
      <c r="EZ137" s="78">
        <f>AVERAGEIFS('WEEKLY DATA'!EZ$11:EZ$14576,'WEEKLY DATA'!$A$11:$A$14576,'MONTHLY DATA'!$A137,'WEEKLY DATA'!$B$11:$B$14576,'MONTHLY DATA'!$B137)</f>
        <v>502</v>
      </c>
      <c r="FA137" s="78">
        <f>AVERAGEIFS('WEEKLY DATA'!FA$11:FA$14576,'WEEKLY DATA'!$A$11:$A$14576,'MONTHLY DATA'!$A137,'WEEKLY DATA'!$B$11:$B$14576,'MONTHLY DATA'!$B137)</f>
        <v>512</v>
      </c>
      <c r="FB137" s="78">
        <f>AVERAGEIFS('WEEKLY DATA'!FB$11:FB$14576,'WEEKLY DATA'!$A$11:$A$14576,'MONTHLY DATA'!$A137,'WEEKLY DATA'!$B$11:$B$14576,'MONTHLY DATA'!$B137)</f>
        <v>507</v>
      </c>
      <c r="FC137" s="154">
        <f t="shared" si="95"/>
        <v>-3.4398034398034349E-3</v>
      </c>
      <c r="FD137" s="78">
        <f>AVERAGEIFS('WEEKLY DATA'!FD$11:FD$14576,'WEEKLY DATA'!$A$11:$A$14576,'MONTHLY DATA'!$A137,'WEEKLY DATA'!$B$11:$B$14576,'MONTHLY DATA'!$B137)</f>
        <v>380</v>
      </c>
      <c r="FE137" s="78">
        <f>AVERAGEIFS('WEEKLY DATA'!FE$11:FE$14576,'WEEKLY DATA'!$A$11:$A$14576,'MONTHLY DATA'!$A137,'WEEKLY DATA'!$B$11:$B$14576,'MONTHLY DATA'!$B137)</f>
        <v>390</v>
      </c>
      <c r="FF137" s="78">
        <f>AVERAGEIFS('WEEKLY DATA'!FF$11:FF$14576,'WEEKLY DATA'!$A$11:$A$14576,'MONTHLY DATA'!$A137,'WEEKLY DATA'!$B$11:$B$14576,'MONTHLY DATA'!$B137)</f>
        <v>385</v>
      </c>
      <c r="FG137" s="154">
        <f t="shared" si="96"/>
        <v>0</v>
      </c>
      <c r="FH137" s="78">
        <f>AVERAGEIFS('WEEKLY DATA'!FH$11:FH$14576,'WEEKLY DATA'!$A$11:$A$14576,'MONTHLY DATA'!$A137,'WEEKLY DATA'!$B$11:$B$14576,'MONTHLY DATA'!$B137)</f>
        <v>314</v>
      </c>
      <c r="FI137" s="78">
        <f>AVERAGEIFS('WEEKLY DATA'!FI$11:FI$14576,'WEEKLY DATA'!$A$11:$A$14576,'MONTHLY DATA'!$A137,'WEEKLY DATA'!$B$11:$B$14576,'MONTHLY DATA'!$B137)</f>
        <v>324</v>
      </c>
      <c r="FJ137" s="78">
        <f>AVERAGEIFS('WEEKLY DATA'!FJ$11:FJ$14576,'WEEKLY DATA'!$A$11:$A$14576,'MONTHLY DATA'!$A137,'WEEKLY DATA'!$B$11:$B$14576,'MONTHLY DATA'!$B137)</f>
        <v>319</v>
      </c>
      <c r="FK137" s="154">
        <f t="shared" si="97"/>
        <v>-3.1250000000000444E-3</v>
      </c>
      <c r="FL137" s="169">
        <f>AVERAGEIFS('WEEKLY DATA'!FL$11:FL$14576,'WEEKLY DATA'!$A$11:$A$14576,'MONTHLY DATA'!$A137,'WEEKLY DATA'!$B$11:$B$14576,'MONTHLY DATA'!$B137)</f>
        <v>216</v>
      </c>
      <c r="FM137" s="78">
        <f>AVERAGEIFS('WEEKLY DATA'!FM$11:FM$14576,'WEEKLY DATA'!$A$11:$A$14576,'MONTHLY DATA'!$A137,'WEEKLY DATA'!$B$11:$B$14576,'MONTHLY DATA'!$B137)</f>
        <v>226</v>
      </c>
      <c r="FN137" s="78">
        <f>AVERAGEIFS('WEEKLY DATA'!FN$11:FN$14576,'WEEKLY DATA'!$A$11:$A$14576,'MONTHLY DATA'!$A137,'WEEKLY DATA'!$B$11:$B$14576,'MONTHLY DATA'!$B137)</f>
        <v>221</v>
      </c>
      <c r="FO137" s="154">
        <f t="shared" si="98"/>
        <v>1.6091954022988464E-2</v>
      </c>
      <c r="FP137" s="78">
        <f>AVERAGEIFS('WEEKLY DATA'!FP$11:FP$14576,'WEEKLY DATA'!$A$11:$A$14576,'MONTHLY DATA'!$A137,'WEEKLY DATA'!$B$11:$B$14576,'MONTHLY DATA'!$B137)</f>
        <v>377</v>
      </c>
      <c r="FQ137" s="78">
        <f>AVERAGEIFS('WEEKLY DATA'!FQ$11:FQ$14576,'WEEKLY DATA'!$A$11:$A$14576,'MONTHLY DATA'!$A137,'WEEKLY DATA'!$B$11:$B$14576,'MONTHLY DATA'!$B137)</f>
        <v>387</v>
      </c>
      <c r="FR137" s="78">
        <f>AVERAGEIFS('WEEKLY DATA'!FR$11:FR$14576,'WEEKLY DATA'!$A$11:$A$14576,'MONTHLY DATA'!$A137,'WEEKLY DATA'!$B$11:$B$14576,'MONTHLY DATA'!$B137)</f>
        <v>382</v>
      </c>
      <c r="FS137" s="154">
        <f t="shared" si="99"/>
        <v>-2.3642172523961613E-2</v>
      </c>
      <c r="FT137" s="78">
        <f>AVERAGEIFS('WEEKLY DATA'!FT$11:FT$14576,'WEEKLY DATA'!$A$11:$A$14576,'MONTHLY DATA'!$A137,'WEEKLY DATA'!$B$11:$B$14576,'MONTHLY DATA'!$B137)</f>
        <v>363</v>
      </c>
      <c r="FU137" s="78">
        <f>AVERAGEIFS('WEEKLY DATA'!FU$11:FU$14576,'WEEKLY DATA'!$A$11:$A$14576,'MONTHLY DATA'!$A137,'WEEKLY DATA'!$B$11:$B$14576,'MONTHLY DATA'!$B137)</f>
        <v>373</v>
      </c>
      <c r="FV137" s="78">
        <f>AVERAGEIFS('WEEKLY DATA'!FV$11:FV$14576,'WEEKLY DATA'!$A$11:$A$14576,'MONTHLY DATA'!$A137,'WEEKLY DATA'!$B$11:$B$14576,'MONTHLY DATA'!$B137)</f>
        <v>368</v>
      </c>
      <c r="FW137" s="154">
        <f t="shared" si="100"/>
        <v>1.5172413793103523E-2</v>
      </c>
      <c r="FX137" s="78">
        <f>AVERAGEIFS('WEEKLY DATA'!FX$11:FX$14576,'WEEKLY DATA'!$A$11:$A$14576,'MONTHLY DATA'!$A137,'WEEKLY DATA'!$B$11:$B$14576,'MONTHLY DATA'!$B137)</f>
        <v>380</v>
      </c>
      <c r="FY137" s="78">
        <f>AVERAGEIFS('WEEKLY DATA'!FY$11:FY$14576,'WEEKLY DATA'!$A$11:$A$14576,'MONTHLY DATA'!$A137,'WEEKLY DATA'!$B$11:$B$14576,'MONTHLY DATA'!$B137)</f>
        <v>390</v>
      </c>
      <c r="FZ137" s="78">
        <f>AVERAGEIFS('WEEKLY DATA'!FZ$11:FZ$14576,'WEEKLY DATA'!$A$11:$A$14576,'MONTHLY DATA'!$A137,'WEEKLY DATA'!$B$11:$B$14576,'MONTHLY DATA'!$B137)</f>
        <v>385</v>
      </c>
      <c r="GA137" s="154">
        <f t="shared" si="101"/>
        <v>-1.2820512820512775E-2</v>
      </c>
      <c r="GB137" s="78">
        <f>AVERAGEIFS('WEEKLY DATA'!GB$11:GB$14576,'WEEKLY DATA'!$A$11:$A$14576,'MONTHLY DATA'!$A137,'WEEKLY DATA'!$B$11:$B$14576,'MONTHLY DATA'!$B137)</f>
        <v>426</v>
      </c>
      <c r="GC137" s="78">
        <f>AVERAGEIFS('WEEKLY DATA'!GC$11:GC$14576,'WEEKLY DATA'!$A$11:$A$14576,'MONTHLY DATA'!$A137,'WEEKLY DATA'!$B$11:$B$14576,'MONTHLY DATA'!$B137)</f>
        <v>436</v>
      </c>
      <c r="GD137" s="78">
        <f>AVERAGEIFS('WEEKLY DATA'!GD$11:GD$14576,'WEEKLY DATA'!$A$11:$A$14576,'MONTHLY DATA'!$A137,'WEEKLY DATA'!$B$11:$B$14576,'MONTHLY DATA'!$B137)</f>
        <v>431</v>
      </c>
      <c r="GE137" s="154">
        <f t="shared" si="102"/>
        <v>-2.0454545454545503E-2</v>
      </c>
      <c r="GF137" s="169">
        <f>AVERAGEIFS('WEEKLY DATA'!GF$11:GF$14576,'WEEKLY DATA'!$A$11:$A$14576,'MONTHLY DATA'!$A137,'WEEKLY DATA'!$B$11:$B$14576,'MONTHLY DATA'!$B137)</f>
        <v>329</v>
      </c>
      <c r="GG137" s="78">
        <f>AVERAGEIFS('WEEKLY DATA'!GG$11:GG$14576,'WEEKLY DATA'!$A$11:$A$14576,'MONTHLY DATA'!$A137,'WEEKLY DATA'!$B$11:$B$14576,'MONTHLY DATA'!$B137)</f>
        <v>339</v>
      </c>
      <c r="GH137" s="78">
        <f>AVERAGEIFS('WEEKLY DATA'!GH$11:GH$14576,'WEEKLY DATA'!$A$11:$A$14576,'MONTHLY DATA'!$A137,'WEEKLY DATA'!$B$11:$B$14576,'MONTHLY DATA'!$B137)</f>
        <v>334</v>
      </c>
      <c r="GI137" s="154">
        <f t="shared" si="103"/>
        <v>4.5112781954887993E-3</v>
      </c>
      <c r="GJ137" s="78">
        <f>AVERAGEIFS('WEEKLY DATA'!GJ$11:GJ$14576,'WEEKLY DATA'!$A$11:$A$14576,'MONTHLY DATA'!$A137,'WEEKLY DATA'!$B$11:$B$14576,'MONTHLY DATA'!$B137)</f>
        <v>482</v>
      </c>
      <c r="GK137" s="78">
        <f>AVERAGEIFS('WEEKLY DATA'!GK$11:GK$14576,'WEEKLY DATA'!$A$11:$A$14576,'MONTHLY DATA'!$A137,'WEEKLY DATA'!$B$11:$B$14576,'MONTHLY DATA'!$B137)</f>
        <v>492</v>
      </c>
      <c r="GL137" s="78">
        <f>AVERAGEIFS('WEEKLY DATA'!GL$11:GL$14576,'WEEKLY DATA'!$A$11:$A$14576,'MONTHLY DATA'!$A137,'WEEKLY DATA'!$B$11:$B$14576,'MONTHLY DATA'!$B137)</f>
        <v>487</v>
      </c>
      <c r="GM137" s="154">
        <f t="shared" si="104"/>
        <v>-3.3250620347394566E-2</v>
      </c>
      <c r="GN137" s="78">
        <f>AVERAGEIFS('WEEKLY DATA'!GN$11:GN$14576,'WEEKLY DATA'!$A$11:$A$14576,'MONTHLY DATA'!$A137,'WEEKLY DATA'!$B$11:$B$14576,'MONTHLY DATA'!$B137)</f>
        <v>450</v>
      </c>
      <c r="GO137" s="78">
        <f>AVERAGEIFS('WEEKLY DATA'!GO$11:GO$14576,'WEEKLY DATA'!$A$11:$A$14576,'MONTHLY DATA'!$A137,'WEEKLY DATA'!$B$11:$B$14576,'MONTHLY DATA'!$B137)</f>
        <v>460</v>
      </c>
      <c r="GP137" s="78">
        <f>AVERAGEIFS('WEEKLY DATA'!GP$11:GP$14576,'WEEKLY DATA'!$A$11:$A$14576,'MONTHLY DATA'!$A137,'WEEKLY DATA'!$B$11:$B$14576,'MONTHLY DATA'!$B137)</f>
        <v>455</v>
      </c>
      <c r="GQ137" s="154">
        <f t="shared" si="105"/>
        <v>0</v>
      </c>
      <c r="GR137" s="78"/>
    </row>
    <row r="138" spans="1:200" ht="15.75" x14ac:dyDescent="0.25">
      <c r="A138">
        <f t="shared" si="55"/>
        <v>8</v>
      </c>
      <c r="B138">
        <f t="shared" si="56"/>
        <v>2020</v>
      </c>
      <c r="C138" s="86">
        <v>44044</v>
      </c>
      <c r="D138" s="78">
        <f>AVERAGEIFS('WEEKLY DATA'!D$11:D$14576,'WEEKLY DATA'!$A$11:$A$14576,'MONTHLY DATA'!$A138,'WEEKLY DATA'!$B$11:$B$14576,'MONTHLY DATA'!$B138)</f>
        <v>393.75</v>
      </c>
      <c r="E138" s="78">
        <f>AVERAGEIFS('WEEKLY DATA'!E$11:E$14576,'WEEKLY DATA'!$A$11:$A$14576,'MONTHLY DATA'!$A138,'WEEKLY DATA'!$B$11:$B$14576,'MONTHLY DATA'!$B138)</f>
        <v>403.75</v>
      </c>
      <c r="F138" s="78">
        <f>AVERAGEIFS('WEEKLY DATA'!F$11:F$14576,'WEEKLY DATA'!$A$11:$A$14576,'MONTHLY DATA'!$A138,'WEEKLY DATA'!$B$11:$B$14576,'MONTHLY DATA'!$B138)</f>
        <v>398.75</v>
      </c>
      <c r="G138" s="154">
        <f t="shared" si="57"/>
        <v>-5.610972568578565E-3</v>
      </c>
      <c r="H138" s="169">
        <f>AVERAGEIFS('WEEKLY DATA'!H$11:H$14576,'WEEKLY DATA'!$A$11:$A$14576,'MONTHLY DATA'!$A138,'WEEKLY DATA'!$B$11:$B$14576,'MONTHLY DATA'!$B138)</f>
        <v>311.25</v>
      </c>
      <c r="I138" s="78">
        <f>AVERAGEIFS('WEEKLY DATA'!I$11:I$14576,'WEEKLY DATA'!$A$11:$A$14576,'MONTHLY DATA'!$A138,'WEEKLY DATA'!$B$11:$B$14576,'MONTHLY DATA'!$B138)</f>
        <v>321.25</v>
      </c>
      <c r="J138" s="78">
        <f>AVERAGEIFS('WEEKLY DATA'!J$11:J$14576,'WEEKLY DATA'!$A$11:$A$14576,'MONTHLY DATA'!$A138,'WEEKLY DATA'!$B$11:$B$14576,'MONTHLY DATA'!$B138)</f>
        <v>316.25</v>
      </c>
      <c r="K138" s="154">
        <f t="shared" si="58"/>
        <v>-5.0300300300300305E-2</v>
      </c>
      <c r="L138" s="169">
        <f>AVERAGEIFS('WEEKLY DATA'!L$11:L$14576,'WEEKLY DATA'!$A$11:$A$14576,'MONTHLY DATA'!$A138,'WEEKLY DATA'!$B$11:$B$14576,'MONTHLY DATA'!$B138)</f>
        <v>395</v>
      </c>
      <c r="M138" s="78">
        <f>AVERAGEIFS('WEEKLY DATA'!M$11:M$14576,'WEEKLY DATA'!$A$11:$A$14576,'MONTHLY DATA'!$A138,'WEEKLY DATA'!$B$11:$B$14576,'MONTHLY DATA'!$B138)</f>
        <v>405</v>
      </c>
      <c r="N138" s="78">
        <f>AVERAGEIFS('WEEKLY DATA'!N$11:N$14576,'WEEKLY DATA'!$A$11:$A$14576,'MONTHLY DATA'!$A138,'WEEKLY DATA'!$B$11:$B$14576,'MONTHLY DATA'!$B138)</f>
        <v>400</v>
      </c>
      <c r="O138" s="154">
        <f t="shared" si="59"/>
        <v>-1.2345679012345734E-2</v>
      </c>
      <c r="P138" s="169">
        <f>AVERAGEIFS('WEEKLY DATA'!P$11:P$14576,'WEEKLY DATA'!$A$11:$A$14576,'MONTHLY DATA'!$A138,'WEEKLY DATA'!$B$11:$B$14576,'MONTHLY DATA'!$B138)</f>
        <v>340</v>
      </c>
      <c r="Q138" s="78">
        <f>AVERAGEIFS('WEEKLY DATA'!Q$11:Q$14576,'WEEKLY DATA'!$A$11:$A$14576,'MONTHLY DATA'!$A138,'WEEKLY DATA'!$B$11:$B$14576,'MONTHLY DATA'!$B138)</f>
        <v>350</v>
      </c>
      <c r="R138" s="78">
        <f>AVERAGEIFS('WEEKLY DATA'!R$11:R$14576,'WEEKLY DATA'!$A$11:$A$14576,'MONTHLY DATA'!$A138,'WEEKLY DATA'!$B$11:$B$14576,'MONTHLY DATA'!$B138)</f>
        <v>345</v>
      </c>
      <c r="S138" s="154">
        <f t="shared" si="60"/>
        <v>-1.7094017094017144E-2</v>
      </c>
      <c r="T138" s="169">
        <f>AVERAGEIFS('WEEKLY DATA'!T$11:T$14576,'WEEKLY DATA'!$A$11:$A$14576,'MONTHLY DATA'!$A138,'WEEKLY DATA'!$B$11:$B$14576,'MONTHLY DATA'!$B138)</f>
        <v>388.75</v>
      </c>
      <c r="U138" s="78">
        <f>AVERAGEIFS('WEEKLY DATA'!U$11:U$14576,'WEEKLY DATA'!$A$11:$A$14576,'MONTHLY DATA'!$A138,'WEEKLY DATA'!$B$11:$B$14576,'MONTHLY DATA'!$B138)</f>
        <v>398.75</v>
      </c>
      <c r="V138" s="78">
        <f>AVERAGEIFS('WEEKLY DATA'!V$11:V$14576,'WEEKLY DATA'!$A$11:$A$14576,'MONTHLY DATA'!$A138,'WEEKLY DATA'!$B$11:$B$14576,'MONTHLY DATA'!$B138)</f>
        <v>393.75</v>
      </c>
      <c r="W138" s="154">
        <f t="shared" si="61"/>
        <v>-5.6818181818182323E-3</v>
      </c>
      <c r="X138" s="169">
        <f>AVERAGEIFS('WEEKLY DATA'!X$11:X$14576,'WEEKLY DATA'!$A$11:$A$14576,'MONTHLY DATA'!$A138,'WEEKLY DATA'!$B$11:$B$14576,'MONTHLY DATA'!$B138)</f>
        <v>306.25</v>
      </c>
      <c r="Y138" s="78">
        <f>AVERAGEIFS('WEEKLY DATA'!Y$11:Y$14576,'WEEKLY DATA'!$A$11:$A$14576,'MONTHLY DATA'!$A138,'WEEKLY DATA'!$B$11:$B$14576,'MONTHLY DATA'!$B138)</f>
        <v>316.25</v>
      </c>
      <c r="Z138" s="78">
        <f>AVERAGEIFS('WEEKLY DATA'!Z$11:Z$14576,'WEEKLY DATA'!$A$11:$A$14576,'MONTHLY DATA'!$A138,'WEEKLY DATA'!$B$11:$B$14576,'MONTHLY DATA'!$B138)</f>
        <v>311.25</v>
      </c>
      <c r="AA138" s="154">
        <f t="shared" si="62"/>
        <v>-5.1067073170731669E-2</v>
      </c>
      <c r="AB138" s="169">
        <f>AVERAGEIFS('WEEKLY DATA'!AB$11:AB$14576,'WEEKLY DATA'!$A$11:$A$14576,'MONTHLY DATA'!$A138,'WEEKLY DATA'!$B$11:$B$14576,'MONTHLY DATA'!$B138)</f>
        <v>395</v>
      </c>
      <c r="AC138" s="78">
        <f>AVERAGEIFS('WEEKLY DATA'!AC$11:AC$14576,'WEEKLY DATA'!$A$11:$A$14576,'MONTHLY DATA'!$A138,'WEEKLY DATA'!$B$11:$B$14576,'MONTHLY DATA'!$B138)</f>
        <v>405</v>
      </c>
      <c r="AD138" s="78">
        <f>AVERAGEIFS('WEEKLY DATA'!AD$11:AD$14576,'WEEKLY DATA'!$A$11:$A$14576,'MONTHLY DATA'!$A138,'WEEKLY DATA'!$B$11:$B$14576,'MONTHLY DATA'!$B138)</f>
        <v>400</v>
      </c>
      <c r="AE138" s="154">
        <f t="shared" si="63"/>
        <v>-1.2345679012345734E-2</v>
      </c>
      <c r="AF138" s="169">
        <f>AVERAGEIFS('WEEKLY DATA'!AF$11:AF$14576,'WEEKLY DATA'!$A$11:$A$14576,'MONTHLY DATA'!$A138,'WEEKLY DATA'!$B$11:$B$14576,'MONTHLY DATA'!$B138)</f>
        <v>325</v>
      </c>
      <c r="AG138" s="78">
        <f>AVERAGEIFS('WEEKLY DATA'!AG$11:AG$14576,'WEEKLY DATA'!$A$11:$A$14576,'MONTHLY DATA'!$A138,'WEEKLY DATA'!$B$11:$B$14576,'MONTHLY DATA'!$B138)</f>
        <v>335</v>
      </c>
      <c r="AH138" s="78">
        <f>AVERAGEIFS('WEEKLY DATA'!AH$11:AH$14576,'WEEKLY DATA'!$A$11:$A$14576,'MONTHLY DATA'!$A138,'WEEKLY DATA'!$B$11:$B$14576,'MONTHLY DATA'!$B138)</f>
        <v>330</v>
      </c>
      <c r="AI138" s="154">
        <f t="shared" si="64"/>
        <v>-1.7857142857142905E-2</v>
      </c>
      <c r="AJ138" s="169">
        <f>AVERAGEIFS('WEEKLY DATA'!AJ$11:AJ$14576,'WEEKLY DATA'!$A$11:$A$14576,'MONTHLY DATA'!$A138,'WEEKLY DATA'!$B$11:$B$14576,'MONTHLY DATA'!$B138)</f>
        <v>368.75</v>
      </c>
      <c r="AK138" s="78">
        <f>AVERAGEIFS('WEEKLY DATA'!AK$11:AK$14576,'WEEKLY DATA'!$A$11:$A$14576,'MONTHLY DATA'!$A138,'WEEKLY DATA'!$B$11:$B$14576,'MONTHLY DATA'!$B138)</f>
        <v>378.75</v>
      </c>
      <c r="AL138" s="78">
        <f>AVERAGEIFS('WEEKLY DATA'!AL$11:AL$14576,'WEEKLY DATA'!$A$11:$A$14576,'MONTHLY DATA'!$A138,'WEEKLY DATA'!$B$11:$B$14576,'MONTHLY DATA'!$B138)</f>
        <v>373.75</v>
      </c>
      <c r="AM138" s="154">
        <f t="shared" si="65"/>
        <v>-5.9840425531915153E-3</v>
      </c>
      <c r="AN138" s="169">
        <f>AVERAGEIFS('WEEKLY DATA'!AN$11:AN$14576,'WEEKLY DATA'!$A$11:$A$14576,'MONTHLY DATA'!$A138,'WEEKLY DATA'!$B$11:$B$14576,'MONTHLY DATA'!$B138)</f>
        <v>276.25</v>
      </c>
      <c r="AO138" s="78">
        <f>AVERAGEIFS('WEEKLY DATA'!AO$11:AO$14576,'WEEKLY DATA'!$A$11:$A$14576,'MONTHLY DATA'!$A138,'WEEKLY DATA'!$B$11:$B$14576,'MONTHLY DATA'!$B138)</f>
        <v>286.25</v>
      </c>
      <c r="AP138" s="78">
        <f>AVERAGEIFS('WEEKLY DATA'!AP$11:AP$14576,'WEEKLY DATA'!$A$11:$A$14576,'MONTHLY DATA'!$A138,'WEEKLY DATA'!$B$11:$B$14576,'MONTHLY DATA'!$B138)</f>
        <v>281.25</v>
      </c>
      <c r="AQ138" s="154">
        <f t="shared" si="66"/>
        <v>-0.1014376996805112</v>
      </c>
      <c r="AR138" s="169">
        <f>AVERAGEIFS('WEEKLY DATA'!AR$11:AR$14576,'WEEKLY DATA'!$A$11:$A$14576,'MONTHLY DATA'!$A138,'WEEKLY DATA'!$B$11:$B$14576,'MONTHLY DATA'!$B138)</f>
        <v>395</v>
      </c>
      <c r="AS138" s="78">
        <f>AVERAGEIFS('WEEKLY DATA'!AS$11:AS$14576,'WEEKLY DATA'!$A$11:$A$14576,'MONTHLY DATA'!$A138,'WEEKLY DATA'!$B$11:$B$14576,'MONTHLY DATA'!$B138)</f>
        <v>405</v>
      </c>
      <c r="AT138" s="78">
        <f>AVERAGEIFS('WEEKLY DATA'!AT$11:AT$14576,'WEEKLY DATA'!$A$11:$A$14576,'MONTHLY DATA'!$A138,'WEEKLY DATA'!$B$11:$B$14576,'MONTHLY DATA'!$B138)</f>
        <v>400</v>
      </c>
      <c r="AU138" s="154">
        <f t="shared" si="67"/>
        <v>-1.2345679012345734E-2</v>
      </c>
      <c r="AV138" s="169">
        <f>AVERAGEIFS('WEEKLY DATA'!AV$11:AV$14576,'WEEKLY DATA'!$A$11:$A$14576,'MONTHLY DATA'!$A138,'WEEKLY DATA'!$B$11:$B$14576,'MONTHLY DATA'!$B138)</f>
        <v>335</v>
      </c>
      <c r="AW138" s="78">
        <f>AVERAGEIFS('WEEKLY DATA'!AW$11:AW$14576,'WEEKLY DATA'!$A$11:$A$14576,'MONTHLY DATA'!$A138,'WEEKLY DATA'!$B$11:$B$14576,'MONTHLY DATA'!$B138)</f>
        <v>345</v>
      </c>
      <c r="AX138" s="78">
        <f>AVERAGEIFS('WEEKLY DATA'!AX$11:AX$14576,'WEEKLY DATA'!$A$11:$A$14576,'MONTHLY DATA'!$A138,'WEEKLY DATA'!$B$11:$B$14576,'MONTHLY DATA'!$B138)</f>
        <v>340</v>
      </c>
      <c r="AY138" s="154">
        <f t="shared" si="68"/>
        <v>-1.7341040462427793E-2</v>
      </c>
      <c r="AZ138" s="169">
        <f>AVERAGEIFS('WEEKLY DATA'!AZ$11:AZ$14576,'WEEKLY DATA'!$A$11:$A$14576,'MONTHLY DATA'!$A138,'WEEKLY DATA'!$B$11:$B$14576,'MONTHLY DATA'!$B138)</f>
        <v>308.75</v>
      </c>
      <c r="BA138" s="78">
        <f>AVERAGEIFS('WEEKLY DATA'!BA$11:BA$14576,'WEEKLY DATA'!$A$11:$A$14576,'MONTHLY DATA'!$A138,'WEEKLY DATA'!$B$11:$B$14576,'MONTHLY DATA'!$B138)</f>
        <v>318.75</v>
      </c>
      <c r="BB138" s="78">
        <f>AVERAGEIFS('WEEKLY DATA'!BB$11:BB$14576,'WEEKLY DATA'!$A$11:$A$14576,'MONTHLY DATA'!$A138,'WEEKLY DATA'!$B$11:$B$14576,'MONTHLY DATA'!$B138)</f>
        <v>313.75</v>
      </c>
      <c r="BC138" s="154">
        <f t="shared" si="69"/>
        <v>-7.120253164557E-3</v>
      </c>
      <c r="BD138" s="169">
        <f>AVERAGEIFS('WEEKLY DATA'!BD$11:BD$14576,'WEEKLY DATA'!$A$11:$A$14576,'MONTHLY DATA'!$A138,'WEEKLY DATA'!$B$11:$B$14576,'MONTHLY DATA'!$B138)</f>
        <v>216.25</v>
      </c>
      <c r="BE138" s="78">
        <f>AVERAGEIFS('WEEKLY DATA'!BE$11:BE$14576,'WEEKLY DATA'!$A$11:$A$14576,'MONTHLY DATA'!$A138,'WEEKLY DATA'!$B$11:$B$14576,'MONTHLY DATA'!$B138)</f>
        <v>226.25</v>
      </c>
      <c r="BF138" s="78">
        <f>AVERAGEIFS('WEEKLY DATA'!BF$11:BF$14576,'WEEKLY DATA'!$A$11:$A$14576,'MONTHLY DATA'!$A138,'WEEKLY DATA'!$B$11:$B$14576,'MONTHLY DATA'!$B138)</f>
        <v>221.25</v>
      </c>
      <c r="BG138" s="154">
        <f t="shared" si="70"/>
        <v>-0.12549407114624511</v>
      </c>
      <c r="BH138" s="169">
        <f>AVERAGEIFS('WEEKLY DATA'!BH$11:BH$14576,'WEEKLY DATA'!$A$11:$A$14576,'MONTHLY DATA'!$A138,'WEEKLY DATA'!$B$11:$B$14576,'MONTHLY DATA'!$B138)</f>
        <v>395</v>
      </c>
      <c r="BI138" s="78">
        <f>AVERAGEIFS('WEEKLY DATA'!BI$11:BI$14576,'WEEKLY DATA'!$A$11:$A$14576,'MONTHLY DATA'!$A138,'WEEKLY DATA'!$B$11:$B$14576,'MONTHLY DATA'!$B138)</f>
        <v>405</v>
      </c>
      <c r="BJ138" s="78">
        <f>AVERAGEIFS('WEEKLY DATA'!BJ$11:BJ$14576,'WEEKLY DATA'!$A$11:$A$14576,'MONTHLY DATA'!$A138,'WEEKLY DATA'!$B$11:$B$14576,'MONTHLY DATA'!$B138)</f>
        <v>400</v>
      </c>
      <c r="BK138" s="154">
        <f t="shared" si="71"/>
        <v>-1.2345679012345734E-2</v>
      </c>
      <c r="BL138" s="169">
        <f>AVERAGEIFS('WEEKLY DATA'!BL$11:BL$14576,'WEEKLY DATA'!$A$11:$A$14576,'MONTHLY DATA'!$A138,'WEEKLY DATA'!$B$11:$B$14576,'MONTHLY DATA'!$B138)</f>
        <v>325</v>
      </c>
      <c r="BM138" s="78">
        <f>AVERAGEIFS('WEEKLY DATA'!BM$11:BM$14576,'WEEKLY DATA'!$A$11:$A$14576,'MONTHLY DATA'!$A138,'WEEKLY DATA'!$B$11:$B$14576,'MONTHLY DATA'!$B138)</f>
        <v>335</v>
      </c>
      <c r="BN138" s="78">
        <f>AVERAGEIFS('WEEKLY DATA'!BN$11:BN$14576,'WEEKLY DATA'!$A$11:$A$14576,'MONTHLY DATA'!$A138,'WEEKLY DATA'!$B$11:$B$14576,'MONTHLY DATA'!$B138)</f>
        <v>330</v>
      </c>
      <c r="BO138" s="154">
        <f t="shared" si="72"/>
        <v>-1.7857142857142905E-2</v>
      </c>
      <c r="BP138" s="78">
        <f>AVERAGEIFS('WEEKLY DATA'!BP$11:BP$14576,'WEEKLY DATA'!$A$11:$A$14576,'MONTHLY DATA'!$A138,'WEEKLY DATA'!$B$11:$B$14576,'MONTHLY DATA'!$B138)</f>
        <v>382.5</v>
      </c>
      <c r="BQ138" s="78">
        <f>AVERAGEIFS('WEEKLY DATA'!BQ$11:BQ$14576,'WEEKLY DATA'!$A$11:$A$14576,'MONTHLY DATA'!$A138,'WEEKLY DATA'!$B$11:$B$14576,'MONTHLY DATA'!$B138)</f>
        <v>392.5</v>
      </c>
      <c r="BR138" s="78">
        <f>AVERAGEIFS('WEEKLY DATA'!BR$11:BR$14576,'WEEKLY DATA'!$A$11:$A$14576,'MONTHLY DATA'!$A138,'WEEKLY DATA'!$B$11:$B$14576,'MONTHLY DATA'!$B138)</f>
        <v>387.5</v>
      </c>
      <c r="BS138" s="154">
        <f t="shared" si="73"/>
        <v>-3.8461538461538436E-2</v>
      </c>
      <c r="BT138" s="78">
        <f>AVERAGEIFS('WEEKLY DATA'!BT$11:BT$14576,'WEEKLY DATA'!$A$11:$A$14576,'MONTHLY DATA'!$A138,'WEEKLY DATA'!$B$11:$B$14576,'MONTHLY DATA'!$B138)</f>
        <v>292.5</v>
      </c>
      <c r="BU138" s="78">
        <f>AVERAGEIFS('WEEKLY DATA'!BU$11:BU$14576,'WEEKLY DATA'!$A$11:$A$14576,'MONTHLY DATA'!$A138,'WEEKLY DATA'!$B$11:$B$14576,'MONTHLY DATA'!$B138)</f>
        <v>302.5</v>
      </c>
      <c r="BV138" s="78">
        <f>AVERAGEIFS('WEEKLY DATA'!BV$11:BV$14576,'WEEKLY DATA'!$A$11:$A$14576,'MONTHLY DATA'!$A138,'WEEKLY DATA'!$B$11:$B$14576,'MONTHLY DATA'!$B138)</f>
        <v>297.5</v>
      </c>
      <c r="BW138" s="154">
        <f t="shared" si="74"/>
        <v>-5.555555555555558E-2</v>
      </c>
      <c r="BX138" s="78">
        <f>AVERAGEIFS('WEEKLY DATA'!BX$11:BX$14576,'WEEKLY DATA'!$A$11:$A$14576,'MONTHLY DATA'!$A138,'WEEKLY DATA'!$B$11:$B$14576,'MONTHLY DATA'!$B138)</f>
        <v>447.5</v>
      </c>
      <c r="BY138" s="78">
        <f>AVERAGEIFS('WEEKLY DATA'!BY$11:BY$14576,'WEEKLY DATA'!$A$11:$A$14576,'MONTHLY DATA'!$A138,'WEEKLY DATA'!$B$11:$B$14576,'MONTHLY DATA'!$B138)</f>
        <v>457.5</v>
      </c>
      <c r="BZ138" s="78">
        <f>AVERAGEIFS('WEEKLY DATA'!BZ$11:BZ$14576,'WEEKLY DATA'!$A$11:$A$14576,'MONTHLY DATA'!$A138,'WEEKLY DATA'!$B$11:$B$14576,'MONTHLY DATA'!$B138)</f>
        <v>452.5</v>
      </c>
      <c r="CA138" s="154">
        <f t="shared" si="75"/>
        <v>-5.1362683438155088E-2</v>
      </c>
      <c r="CB138" s="78">
        <f>AVERAGEIFS('WEEKLY DATA'!CB$11:CB$14576,'WEEKLY DATA'!$A$11:$A$14576,'MONTHLY DATA'!$A138,'WEEKLY DATA'!$B$11:$B$14576,'MONTHLY DATA'!$B138)</f>
        <v>436.25</v>
      </c>
      <c r="CC138" s="78">
        <f>AVERAGEIFS('WEEKLY DATA'!CC$11:CC$14576,'WEEKLY DATA'!$A$11:$A$14576,'MONTHLY DATA'!$A138,'WEEKLY DATA'!$B$11:$B$14576,'MONTHLY DATA'!$B138)</f>
        <v>446.25</v>
      </c>
      <c r="CD138" s="78">
        <f>AVERAGEIFS('WEEKLY DATA'!CD$11:CD$14576,'WEEKLY DATA'!$A$11:$A$14576,'MONTHLY DATA'!$A138,'WEEKLY DATA'!$B$11:$B$14576,'MONTHLY DATA'!$B138)</f>
        <v>441.25</v>
      </c>
      <c r="CE138" s="154">
        <f t="shared" si="76"/>
        <v>-8.4269662921347965E-3</v>
      </c>
      <c r="CF138" s="78">
        <f>AVERAGEIFS('WEEKLY DATA'!CF$11:CF$14576,'WEEKLY DATA'!$A$11:$A$14576,'MONTHLY DATA'!$A138,'WEEKLY DATA'!$B$11:$B$14576,'MONTHLY DATA'!$B138)</f>
        <v>312.5</v>
      </c>
      <c r="CG138" s="78">
        <f>AVERAGEIFS('WEEKLY DATA'!CG$11:CG$14576,'WEEKLY DATA'!$A$11:$A$14576,'MONTHLY DATA'!$A138,'WEEKLY DATA'!$B$11:$B$14576,'MONTHLY DATA'!$B138)</f>
        <v>322.5</v>
      </c>
      <c r="CH138" s="78">
        <f>AVERAGEIFS('WEEKLY DATA'!CH$11:CH$14576,'WEEKLY DATA'!$A$11:$A$14576,'MONTHLY DATA'!$A138,'WEEKLY DATA'!$B$11:$B$14576,'MONTHLY DATA'!$B138)</f>
        <v>317.5</v>
      </c>
      <c r="CI138" s="154">
        <f t="shared" si="77"/>
        <v>-4.6546546546546552E-2</v>
      </c>
      <c r="CJ138" s="78">
        <f>AVERAGEIFS('WEEKLY DATA'!CJ$11:CJ$14576,'WEEKLY DATA'!$A$11:$A$14576,'MONTHLY DATA'!$A138,'WEEKLY DATA'!$B$11:$B$14576,'MONTHLY DATA'!$B138)</f>
        <v>222.5</v>
      </c>
      <c r="CK138" s="78">
        <f>AVERAGEIFS('WEEKLY DATA'!CK$11:CK$14576,'WEEKLY DATA'!$A$11:$A$14576,'MONTHLY DATA'!$A138,'WEEKLY DATA'!$B$11:$B$14576,'MONTHLY DATA'!$B138)</f>
        <v>232.5</v>
      </c>
      <c r="CL138" s="78">
        <f>AVERAGEIFS('WEEKLY DATA'!CL$11:CL$14576,'WEEKLY DATA'!$A$11:$A$14576,'MONTHLY DATA'!$A138,'WEEKLY DATA'!$B$11:$B$14576,'MONTHLY DATA'!$B138)</f>
        <v>227.5</v>
      </c>
      <c r="CM138" s="154">
        <f t="shared" si="78"/>
        <v>-7.1428571428571397E-2</v>
      </c>
      <c r="CN138" s="78">
        <f>AVERAGEIFS('WEEKLY DATA'!CN$11:CN$14576,'WEEKLY DATA'!$A$11:$A$14576,'MONTHLY DATA'!$A138,'WEEKLY DATA'!$B$11:$B$14576,'MONTHLY DATA'!$B138)</f>
        <v>447.5</v>
      </c>
      <c r="CO138" s="78">
        <f>AVERAGEIFS('WEEKLY DATA'!CO$11:CO$14576,'WEEKLY DATA'!$A$11:$A$14576,'MONTHLY DATA'!$A138,'WEEKLY DATA'!$B$11:$B$14576,'MONTHLY DATA'!$B138)</f>
        <v>457.5</v>
      </c>
      <c r="CP138" s="78">
        <f>AVERAGEIFS('WEEKLY DATA'!CP$11:CP$14576,'WEEKLY DATA'!$A$11:$A$14576,'MONTHLY DATA'!$A138,'WEEKLY DATA'!$B$11:$B$14576,'MONTHLY DATA'!$B138)</f>
        <v>452.5</v>
      </c>
      <c r="CQ138" s="154">
        <f t="shared" si="79"/>
        <v>-5.1362683438155088E-2</v>
      </c>
      <c r="CR138" s="78">
        <f>AVERAGEIFS('WEEKLY DATA'!CR$11:CR$14576,'WEEKLY DATA'!$A$11:$A$14576,'MONTHLY DATA'!$A138,'WEEKLY DATA'!$B$11:$B$14576,'MONTHLY DATA'!$B138)</f>
        <v>396.25</v>
      </c>
      <c r="CS138" s="78">
        <f>AVERAGEIFS('WEEKLY DATA'!CS$11:CS$14576,'WEEKLY DATA'!$A$11:$A$14576,'MONTHLY DATA'!$A138,'WEEKLY DATA'!$B$11:$B$14576,'MONTHLY DATA'!$B138)</f>
        <v>406.25</v>
      </c>
      <c r="CT138" s="78">
        <f>AVERAGEIFS('WEEKLY DATA'!CT$11:CT$14576,'WEEKLY DATA'!$A$11:$A$14576,'MONTHLY DATA'!$A138,'WEEKLY DATA'!$B$11:$B$14576,'MONTHLY DATA'!$B138)</f>
        <v>401.25</v>
      </c>
      <c r="CU138" s="154">
        <f t="shared" si="80"/>
        <v>-9.2592592592593004E-3</v>
      </c>
      <c r="CV138" s="169">
        <f>AVERAGEIFS('WEEKLY DATA'!CV$11:CV$14576,'WEEKLY DATA'!$A$11:$A$14576,'MONTHLY DATA'!$A138,'WEEKLY DATA'!$B$11:$B$14576,'MONTHLY DATA'!$B138)</f>
        <v>303.75</v>
      </c>
      <c r="CW138" s="78">
        <f>AVERAGEIFS('WEEKLY DATA'!CW$11:CW$14576,'WEEKLY DATA'!$A$11:$A$14576,'MONTHLY DATA'!$A138,'WEEKLY DATA'!$B$11:$B$14576,'MONTHLY DATA'!$B138)</f>
        <v>313.75</v>
      </c>
      <c r="CX138" s="78">
        <f>AVERAGEIFS('WEEKLY DATA'!CX$11:CX$14576,'WEEKLY DATA'!$A$11:$A$14576,'MONTHLY DATA'!$A138,'WEEKLY DATA'!$B$11:$B$14576,'MONTHLY DATA'!$B138)</f>
        <v>308.75</v>
      </c>
      <c r="CY138" s="154">
        <f t="shared" si="81"/>
        <v>-5.2914110429447825E-2</v>
      </c>
      <c r="CZ138" s="169">
        <f>AVERAGEIFS('WEEKLY DATA'!CZ$11:CZ$14576,'WEEKLY DATA'!$A$11:$A$14576,'MONTHLY DATA'!$A138,'WEEKLY DATA'!$B$11:$B$14576,'MONTHLY DATA'!$B138)</f>
        <v>237.5</v>
      </c>
      <c r="DA138" s="78">
        <f>AVERAGEIFS('WEEKLY DATA'!DA$11:DA$14576,'WEEKLY DATA'!$A$11:$A$14576,'MONTHLY DATA'!$A138,'WEEKLY DATA'!$B$11:$B$14576,'MONTHLY DATA'!$B138)</f>
        <v>247.5</v>
      </c>
      <c r="DB138" s="78">
        <f>AVERAGEIFS('WEEKLY DATA'!DB$11:DB$14576,'WEEKLY DATA'!$A$11:$A$14576,'MONTHLY DATA'!$A138,'WEEKLY DATA'!$B$11:$B$14576,'MONTHLY DATA'!$B138)</f>
        <v>242.5</v>
      </c>
      <c r="DC138" s="154">
        <f t="shared" si="82"/>
        <v>-8.1439393939393923E-2</v>
      </c>
      <c r="DD138" s="78">
        <f>AVERAGEIFS('WEEKLY DATA'!DD$11:DD$14576,'WEEKLY DATA'!$A$11:$A$14576,'MONTHLY DATA'!$A138,'WEEKLY DATA'!$B$11:$B$14576,'MONTHLY DATA'!$B138)</f>
        <v>447.5</v>
      </c>
      <c r="DE138" s="78">
        <f>AVERAGEIFS('WEEKLY DATA'!DE$11:DE$14576,'WEEKLY DATA'!$A$11:$A$14576,'MONTHLY DATA'!$A138,'WEEKLY DATA'!$B$11:$B$14576,'MONTHLY DATA'!$B138)</f>
        <v>457.5</v>
      </c>
      <c r="DF138" s="78">
        <f>AVERAGEIFS('WEEKLY DATA'!DF$11:DF$14576,'WEEKLY DATA'!$A$11:$A$14576,'MONTHLY DATA'!$A138,'WEEKLY DATA'!$B$11:$B$14576,'MONTHLY DATA'!$B138)</f>
        <v>452.5</v>
      </c>
      <c r="DG138" s="154">
        <f t="shared" si="83"/>
        <v>-5.1362683438155088E-2</v>
      </c>
      <c r="DH138" s="78">
        <f>AVERAGEIFS('WEEKLY DATA'!DH$11:DH$14576,'WEEKLY DATA'!$A$11:$A$14576,'MONTHLY DATA'!$A138,'WEEKLY DATA'!$B$11:$B$14576,'MONTHLY DATA'!$B138)</f>
        <v>416.25</v>
      </c>
      <c r="DI138" s="78">
        <f>AVERAGEIFS('WEEKLY DATA'!DI$11:DI$14576,'WEEKLY DATA'!$A$11:$A$14576,'MONTHLY DATA'!$A138,'WEEKLY DATA'!$B$11:$B$14576,'MONTHLY DATA'!$B138)</f>
        <v>426.25</v>
      </c>
      <c r="DJ138" s="78">
        <f>AVERAGEIFS('WEEKLY DATA'!DJ$11:DJ$14576,'WEEKLY DATA'!$A$11:$A$14576,'MONTHLY DATA'!$A138,'WEEKLY DATA'!$B$11:$B$14576,'MONTHLY DATA'!$B138)</f>
        <v>421.25</v>
      </c>
      <c r="DK138" s="154">
        <f t="shared" si="84"/>
        <v>-8.8235294117646745E-3</v>
      </c>
      <c r="DL138" s="169">
        <f>AVERAGEIFS('WEEKLY DATA'!DL$11:DL$14576,'WEEKLY DATA'!$A$11:$A$14576,'MONTHLY DATA'!$A138,'WEEKLY DATA'!$B$11:$B$14576,'MONTHLY DATA'!$B138)</f>
        <v>293.75</v>
      </c>
      <c r="DM138" s="78">
        <f>AVERAGEIFS('WEEKLY DATA'!DM$11:DM$14576,'WEEKLY DATA'!$A$11:$A$14576,'MONTHLY DATA'!$A138,'WEEKLY DATA'!$B$11:$B$14576,'MONTHLY DATA'!$B138)</f>
        <v>303.75</v>
      </c>
      <c r="DN138" s="78">
        <f>AVERAGEIFS('WEEKLY DATA'!DN$11:DN$14576,'WEEKLY DATA'!$A$11:$A$14576,'MONTHLY DATA'!$A138,'WEEKLY DATA'!$B$11:$B$14576,'MONTHLY DATA'!$B138)</f>
        <v>298.75</v>
      </c>
      <c r="DO138" s="154">
        <f t="shared" si="85"/>
        <v>-5.4588607594936667E-2</v>
      </c>
      <c r="DP138" s="78">
        <f>AVERAGEIFS('WEEKLY DATA'!DP$11:DP$14576,'WEEKLY DATA'!$A$11:$A$14576,'MONTHLY DATA'!$A138,'WEEKLY DATA'!$B$11:$B$14576,'MONTHLY DATA'!$B138)</f>
        <v>217.5</v>
      </c>
      <c r="DQ138" s="78">
        <f>AVERAGEIFS('WEEKLY DATA'!DQ$11:DQ$14576,'WEEKLY DATA'!$A$11:$A$14576,'MONTHLY DATA'!$A138,'WEEKLY DATA'!$B$11:$B$14576,'MONTHLY DATA'!$B138)</f>
        <v>227.5</v>
      </c>
      <c r="DR138" s="78">
        <f>AVERAGEIFS('WEEKLY DATA'!DR$11:DR$14576,'WEEKLY DATA'!$A$11:$A$14576,'MONTHLY DATA'!$A138,'WEEKLY DATA'!$B$11:$B$14576,'MONTHLY DATA'!$B138)</f>
        <v>222.5</v>
      </c>
      <c r="DS138" s="154">
        <f t="shared" si="86"/>
        <v>-8.811475409836067E-2</v>
      </c>
      <c r="DT138" s="78">
        <f>AVERAGEIFS('WEEKLY DATA'!DT$11:DT$14576,'WEEKLY DATA'!$A$11:$A$14576,'MONTHLY DATA'!$A138,'WEEKLY DATA'!$B$11:$B$14576,'MONTHLY DATA'!$B138)</f>
        <v>447.5</v>
      </c>
      <c r="DU138" s="78">
        <f>AVERAGEIFS('WEEKLY DATA'!DU$11:DU$14576,'WEEKLY DATA'!$A$11:$A$14576,'MONTHLY DATA'!$A138,'WEEKLY DATA'!$B$11:$B$14576,'MONTHLY DATA'!$B138)</f>
        <v>457.5</v>
      </c>
      <c r="DV138" s="78">
        <f>AVERAGEIFS('WEEKLY DATA'!DV$11:DV$14576,'WEEKLY DATA'!$A$11:$A$14576,'MONTHLY DATA'!$A138,'WEEKLY DATA'!$B$11:$B$14576,'MONTHLY DATA'!$B138)</f>
        <v>452.5</v>
      </c>
      <c r="DW138" s="154">
        <f t="shared" si="87"/>
        <v>-5.1362683438155088E-2</v>
      </c>
      <c r="DX138" s="78">
        <f>AVERAGEIFS('WEEKLY DATA'!DX$11:DX$14576,'WEEKLY DATA'!$A$11:$A$14576,'MONTHLY DATA'!$A138,'WEEKLY DATA'!$B$11:$B$14576,'MONTHLY DATA'!$B138)</f>
        <v>411.25</v>
      </c>
      <c r="DY138" s="78">
        <f>AVERAGEIFS('WEEKLY DATA'!DY$11:DY$14576,'WEEKLY DATA'!$A$11:$A$14576,'MONTHLY DATA'!$A138,'WEEKLY DATA'!$B$11:$B$14576,'MONTHLY DATA'!$B138)</f>
        <v>421.25</v>
      </c>
      <c r="DZ138" s="78">
        <f>AVERAGEIFS('WEEKLY DATA'!DZ$11:DZ$14576,'WEEKLY DATA'!$A$11:$A$14576,'MONTHLY DATA'!$A138,'WEEKLY DATA'!$B$11:$B$14576,'MONTHLY DATA'!$B138)</f>
        <v>416.25</v>
      </c>
      <c r="EA138" s="154">
        <f t="shared" si="88"/>
        <v>-8.9285714285713969E-3</v>
      </c>
      <c r="EB138" s="78">
        <f>AVERAGEIFS('WEEKLY DATA'!EB$11:EB$14576,'WEEKLY DATA'!$A$11:$A$14576,'MONTHLY DATA'!$A138,'WEEKLY DATA'!$B$11:$B$14576,'MONTHLY DATA'!$B138)</f>
        <v>305</v>
      </c>
      <c r="EC138" s="78">
        <f>AVERAGEIFS('WEEKLY DATA'!EC$11:EC$14576,'WEEKLY DATA'!$A$11:$A$14576,'MONTHLY DATA'!$A138,'WEEKLY DATA'!$B$11:$B$14576,'MONTHLY DATA'!$B138)</f>
        <v>315</v>
      </c>
      <c r="ED138" s="78">
        <f>AVERAGEIFS('WEEKLY DATA'!ED$11:ED$14576,'WEEKLY DATA'!$A$11:$A$14576,'MONTHLY DATA'!$A138,'WEEKLY DATA'!$B$11:$B$14576,'MONTHLY DATA'!$B138)</f>
        <v>310</v>
      </c>
      <c r="EE138" s="154">
        <f t="shared" si="89"/>
        <v>-2.515723270440251E-2</v>
      </c>
      <c r="EF138" s="169">
        <f>AVERAGEIFS('WEEKLY DATA'!EF$11:EF$14576,'WEEKLY DATA'!$A$11:$A$14576,'MONTHLY DATA'!$A138,'WEEKLY DATA'!$B$11:$B$14576,'MONTHLY DATA'!$B138)</f>
        <v>215</v>
      </c>
      <c r="EG138" s="78">
        <f>AVERAGEIFS('WEEKLY DATA'!EG$11:EG$14576,'WEEKLY DATA'!$A$11:$A$14576,'MONTHLY DATA'!$A138,'WEEKLY DATA'!$B$11:$B$14576,'MONTHLY DATA'!$B138)</f>
        <v>215</v>
      </c>
      <c r="EH138" s="78">
        <f>AVERAGEIFS('WEEKLY DATA'!EH$11:EH$14576,'WEEKLY DATA'!$A$11:$A$14576,'MONTHLY DATA'!$A138,'WEEKLY DATA'!$B$11:$B$14576,'MONTHLY DATA'!$B138)</f>
        <v>215</v>
      </c>
      <c r="EI138" s="154">
        <f t="shared" si="90"/>
        <v>-6.926406926406925E-2</v>
      </c>
      <c r="EJ138" s="78">
        <f>AVERAGEIFS('WEEKLY DATA'!EJ$11:EJ$14576,'WEEKLY DATA'!$A$11:$A$14576,'MONTHLY DATA'!$A138,'WEEKLY DATA'!$B$11:$B$14576,'MONTHLY DATA'!$B138)</f>
        <v>507.5</v>
      </c>
      <c r="EK138" s="78">
        <f>AVERAGEIFS('WEEKLY DATA'!EK$11:EK$14576,'WEEKLY DATA'!$A$11:$A$14576,'MONTHLY DATA'!$A138,'WEEKLY DATA'!$B$11:$B$14576,'MONTHLY DATA'!$B138)</f>
        <v>517.5</v>
      </c>
      <c r="EL138" s="78">
        <f>AVERAGEIFS('WEEKLY DATA'!EL$11:EL$14576,'WEEKLY DATA'!$A$11:$A$14576,'MONTHLY DATA'!$A138,'WEEKLY DATA'!$B$11:$B$14576,'MONTHLY DATA'!$B138)</f>
        <v>512.5</v>
      </c>
      <c r="EM138" s="154">
        <f t="shared" si="91"/>
        <v>-1.8199233716475138E-2</v>
      </c>
      <c r="EN138" s="78">
        <f>AVERAGEIFS('WEEKLY DATA'!EN$11:EN$14576,'WEEKLY DATA'!$A$11:$A$14576,'MONTHLY DATA'!$A138,'WEEKLY DATA'!$B$11:$B$14576,'MONTHLY DATA'!$B138)</f>
        <v>291.25</v>
      </c>
      <c r="EO138" s="78">
        <f>AVERAGEIFS('WEEKLY DATA'!EO$11:EO$14576,'WEEKLY DATA'!$A$11:$A$14576,'MONTHLY DATA'!$A138,'WEEKLY DATA'!$B$11:$B$14576,'MONTHLY DATA'!$B138)</f>
        <v>301.25</v>
      </c>
      <c r="EP138" s="78">
        <f>AVERAGEIFS('WEEKLY DATA'!EP$11:EP$14576,'WEEKLY DATA'!$A$11:$A$14576,'MONTHLY DATA'!$A138,'WEEKLY DATA'!$B$11:$B$14576,'MONTHLY DATA'!$B138)</f>
        <v>296.25</v>
      </c>
      <c r="EQ138" s="154">
        <f t="shared" si="92"/>
        <v>-1.2499999999999956E-2</v>
      </c>
      <c r="ER138" s="78">
        <f>AVERAGEIFS('WEEKLY DATA'!ER$11:ER$14576,'WEEKLY DATA'!$A$11:$A$14576,'MONTHLY DATA'!$A138,'WEEKLY DATA'!$B$11:$B$14576,'MONTHLY DATA'!$B138)</f>
        <v>285</v>
      </c>
      <c r="ES138" s="78">
        <f>AVERAGEIFS('WEEKLY DATA'!ES$11:ES$14576,'WEEKLY DATA'!$A$11:$A$14576,'MONTHLY DATA'!$A138,'WEEKLY DATA'!$B$11:$B$14576,'MONTHLY DATA'!$B138)</f>
        <v>295</v>
      </c>
      <c r="ET138" s="78">
        <f>AVERAGEIFS('WEEKLY DATA'!ET$11:ET$14576,'WEEKLY DATA'!$A$11:$A$14576,'MONTHLY DATA'!$A138,'WEEKLY DATA'!$B$11:$B$14576,'MONTHLY DATA'!$B138)</f>
        <v>290</v>
      </c>
      <c r="EU138" s="154">
        <f t="shared" si="93"/>
        <v>-2.6845637583892579E-2</v>
      </c>
      <c r="EV138" s="78">
        <f>AVERAGEIFS('WEEKLY DATA'!EV$11:EV$14576,'WEEKLY DATA'!$A$11:$A$14576,'MONTHLY DATA'!$A138,'WEEKLY DATA'!$B$11:$B$14576,'MONTHLY DATA'!$B138)</f>
        <v>215</v>
      </c>
      <c r="EW138" s="78">
        <f>AVERAGEIFS('WEEKLY DATA'!EW$11:EW$14576,'WEEKLY DATA'!$A$11:$A$14576,'MONTHLY DATA'!$A138,'WEEKLY DATA'!$B$11:$B$14576,'MONTHLY DATA'!$B138)</f>
        <v>215</v>
      </c>
      <c r="EX138" s="78">
        <f>AVERAGEIFS('WEEKLY DATA'!EX$11:EX$14576,'WEEKLY DATA'!$A$11:$A$14576,'MONTHLY DATA'!$A138,'WEEKLY DATA'!$B$11:$B$14576,'MONTHLY DATA'!$B138)</f>
        <v>215</v>
      </c>
      <c r="EY138" s="154">
        <f t="shared" si="94"/>
        <v>-6.926406926406925E-2</v>
      </c>
      <c r="EZ138" s="78">
        <f>AVERAGEIFS('WEEKLY DATA'!EZ$11:EZ$14576,'WEEKLY DATA'!$A$11:$A$14576,'MONTHLY DATA'!$A138,'WEEKLY DATA'!$B$11:$B$14576,'MONTHLY DATA'!$B138)</f>
        <v>492.5</v>
      </c>
      <c r="FA138" s="78">
        <f>AVERAGEIFS('WEEKLY DATA'!FA$11:FA$14576,'WEEKLY DATA'!$A$11:$A$14576,'MONTHLY DATA'!$A138,'WEEKLY DATA'!$B$11:$B$14576,'MONTHLY DATA'!$B138)</f>
        <v>502.5</v>
      </c>
      <c r="FB138" s="78">
        <f>AVERAGEIFS('WEEKLY DATA'!FB$11:FB$14576,'WEEKLY DATA'!$A$11:$A$14576,'MONTHLY DATA'!$A138,'WEEKLY DATA'!$B$11:$B$14576,'MONTHLY DATA'!$B138)</f>
        <v>497.5</v>
      </c>
      <c r="FC138" s="154">
        <f t="shared" si="95"/>
        <v>-1.8737672583826415E-2</v>
      </c>
      <c r="FD138" s="78">
        <f>AVERAGEIFS('WEEKLY DATA'!FD$11:FD$14576,'WEEKLY DATA'!$A$11:$A$14576,'MONTHLY DATA'!$A138,'WEEKLY DATA'!$B$11:$B$14576,'MONTHLY DATA'!$B138)</f>
        <v>376.25</v>
      </c>
      <c r="FE138" s="78">
        <f>AVERAGEIFS('WEEKLY DATA'!FE$11:FE$14576,'WEEKLY DATA'!$A$11:$A$14576,'MONTHLY DATA'!$A138,'WEEKLY DATA'!$B$11:$B$14576,'MONTHLY DATA'!$B138)</f>
        <v>386.25</v>
      </c>
      <c r="FF138" s="78">
        <f>AVERAGEIFS('WEEKLY DATA'!FF$11:FF$14576,'WEEKLY DATA'!$A$11:$A$14576,'MONTHLY DATA'!$A138,'WEEKLY DATA'!$B$11:$B$14576,'MONTHLY DATA'!$B138)</f>
        <v>381.25</v>
      </c>
      <c r="FG138" s="154">
        <f t="shared" si="96"/>
        <v>-9.7402597402597157E-3</v>
      </c>
      <c r="FH138" s="78">
        <f>AVERAGEIFS('WEEKLY DATA'!FH$11:FH$14576,'WEEKLY DATA'!$A$11:$A$14576,'MONTHLY DATA'!$A138,'WEEKLY DATA'!$B$11:$B$14576,'MONTHLY DATA'!$B138)</f>
        <v>302.5</v>
      </c>
      <c r="FI138" s="78">
        <f>AVERAGEIFS('WEEKLY DATA'!FI$11:FI$14576,'WEEKLY DATA'!$A$11:$A$14576,'MONTHLY DATA'!$A138,'WEEKLY DATA'!$B$11:$B$14576,'MONTHLY DATA'!$B138)</f>
        <v>312.5</v>
      </c>
      <c r="FJ138" s="78">
        <f>AVERAGEIFS('WEEKLY DATA'!FJ$11:FJ$14576,'WEEKLY DATA'!$A$11:$A$14576,'MONTHLY DATA'!$A138,'WEEKLY DATA'!$B$11:$B$14576,'MONTHLY DATA'!$B138)</f>
        <v>307.5</v>
      </c>
      <c r="FK138" s="154">
        <f t="shared" si="97"/>
        <v>-3.6050156739811934E-2</v>
      </c>
      <c r="FL138" s="169">
        <f>AVERAGEIFS('WEEKLY DATA'!FL$11:FL$14576,'WEEKLY DATA'!$A$11:$A$14576,'MONTHLY DATA'!$A138,'WEEKLY DATA'!$B$11:$B$14576,'MONTHLY DATA'!$B138)</f>
        <v>212.5</v>
      </c>
      <c r="FM138" s="78">
        <f>AVERAGEIFS('WEEKLY DATA'!FM$11:FM$14576,'WEEKLY DATA'!$A$11:$A$14576,'MONTHLY DATA'!$A138,'WEEKLY DATA'!$B$11:$B$14576,'MONTHLY DATA'!$B138)</f>
        <v>222.5</v>
      </c>
      <c r="FN138" s="78">
        <f>AVERAGEIFS('WEEKLY DATA'!FN$11:FN$14576,'WEEKLY DATA'!$A$11:$A$14576,'MONTHLY DATA'!$A138,'WEEKLY DATA'!$B$11:$B$14576,'MONTHLY DATA'!$B138)</f>
        <v>217.5</v>
      </c>
      <c r="FO138" s="154">
        <f t="shared" si="98"/>
        <v>-1.5837104072398245E-2</v>
      </c>
      <c r="FP138" s="78">
        <f>AVERAGEIFS('WEEKLY DATA'!FP$11:FP$14576,'WEEKLY DATA'!$A$11:$A$14576,'MONTHLY DATA'!$A138,'WEEKLY DATA'!$B$11:$B$14576,'MONTHLY DATA'!$B138)</f>
        <v>375</v>
      </c>
      <c r="FQ138" s="78">
        <f>AVERAGEIFS('WEEKLY DATA'!FQ$11:FQ$14576,'WEEKLY DATA'!$A$11:$A$14576,'MONTHLY DATA'!$A138,'WEEKLY DATA'!$B$11:$B$14576,'MONTHLY DATA'!$B138)</f>
        <v>385</v>
      </c>
      <c r="FR138" s="78">
        <f>AVERAGEIFS('WEEKLY DATA'!FR$11:FR$14576,'WEEKLY DATA'!$A$11:$A$14576,'MONTHLY DATA'!$A138,'WEEKLY DATA'!$B$11:$B$14576,'MONTHLY DATA'!$B138)</f>
        <v>380</v>
      </c>
      <c r="FS138" s="154">
        <f t="shared" si="99"/>
        <v>-5.2356020942407877E-3</v>
      </c>
      <c r="FT138" s="78">
        <f>AVERAGEIFS('WEEKLY DATA'!FT$11:FT$14576,'WEEKLY DATA'!$A$11:$A$14576,'MONTHLY DATA'!$A138,'WEEKLY DATA'!$B$11:$B$14576,'MONTHLY DATA'!$B138)</f>
        <v>360</v>
      </c>
      <c r="FU138" s="78">
        <f>AVERAGEIFS('WEEKLY DATA'!FU$11:FU$14576,'WEEKLY DATA'!$A$11:$A$14576,'MONTHLY DATA'!$A138,'WEEKLY DATA'!$B$11:$B$14576,'MONTHLY DATA'!$B138)</f>
        <v>370</v>
      </c>
      <c r="FV138" s="78">
        <f>AVERAGEIFS('WEEKLY DATA'!FV$11:FV$14576,'WEEKLY DATA'!$A$11:$A$14576,'MONTHLY DATA'!$A138,'WEEKLY DATA'!$B$11:$B$14576,'MONTHLY DATA'!$B138)</f>
        <v>365</v>
      </c>
      <c r="FW138" s="154">
        <f t="shared" si="100"/>
        <v>-8.152173913043459E-3</v>
      </c>
      <c r="FX138" s="78">
        <f>AVERAGEIFS('WEEKLY DATA'!FX$11:FX$14576,'WEEKLY DATA'!$A$11:$A$14576,'MONTHLY DATA'!$A138,'WEEKLY DATA'!$B$11:$B$14576,'MONTHLY DATA'!$B138)</f>
        <v>380</v>
      </c>
      <c r="FY138" s="78">
        <f>AVERAGEIFS('WEEKLY DATA'!FY$11:FY$14576,'WEEKLY DATA'!$A$11:$A$14576,'MONTHLY DATA'!$A138,'WEEKLY DATA'!$B$11:$B$14576,'MONTHLY DATA'!$B138)</f>
        <v>390</v>
      </c>
      <c r="FZ138" s="78">
        <f>AVERAGEIFS('WEEKLY DATA'!FZ$11:FZ$14576,'WEEKLY DATA'!$A$11:$A$14576,'MONTHLY DATA'!$A138,'WEEKLY DATA'!$B$11:$B$14576,'MONTHLY DATA'!$B138)</f>
        <v>385</v>
      </c>
      <c r="GA138" s="154">
        <f t="shared" si="101"/>
        <v>0</v>
      </c>
      <c r="GB138" s="78">
        <f>AVERAGEIFS('WEEKLY DATA'!GB$11:GB$14576,'WEEKLY DATA'!$A$11:$A$14576,'MONTHLY DATA'!$A138,'WEEKLY DATA'!$B$11:$B$14576,'MONTHLY DATA'!$B138)</f>
        <v>408.75</v>
      </c>
      <c r="GC138" s="78">
        <f>AVERAGEIFS('WEEKLY DATA'!GC$11:GC$14576,'WEEKLY DATA'!$A$11:$A$14576,'MONTHLY DATA'!$A138,'WEEKLY DATA'!$B$11:$B$14576,'MONTHLY DATA'!$B138)</f>
        <v>418.75</v>
      </c>
      <c r="GD138" s="78">
        <f>AVERAGEIFS('WEEKLY DATA'!GD$11:GD$14576,'WEEKLY DATA'!$A$11:$A$14576,'MONTHLY DATA'!$A138,'WEEKLY DATA'!$B$11:$B$14576,'MONTHLY DATA'!$B138)</f>
        <v>413.75</v>
      </c>
      <c r="GE138" s="154">
        <f t="shared" si="102"/>
        <v>-4.0023201856148494E-2</v>
      </c>
      <c r="GF138" s="169">
        <f>AVERAGEIFS('WEEKLY DATA'!GF$11:GF$14576,'WEEKLY DATA'!$A$11:$A$14576,'MONTHLY DATA'!$A138,'WEEKLY DATA'!$B$11:$B$14576,'MONTHLY DATA'!$B138)</f>
        <v>307.5</v>
      </c>
      <c r="GG138" s="78">
        <f>AVERAGEIFS('WEEKLY DATA'!GG$11:GG$14576,'WEEKLY DATA'!$A$11:$A$14576,'MONTHLY DATA'!$A138,'WEEKLY DATA'!$B$11:$B$14576,'MONTHLY DATA'!$B138)</f>
        <v>317.5</v>
      </c>
      <c r="GH138" s="78">
        <f>AVERAGEIFS('WEEKLY DATA'!GH$11:GH$14576,'WEEKLY DATA'!$A$11:$A$14576,'MONTHLY DATA'!$A138,'WEEKLY DATA'!$B$11:$B$14576,'MONTHLY DATA'!$B138)</f>
        <v>312.5</v>
      </c>
      <c r="GI138" s="154">
        <f t="shared" si="103"/>
        <v>-6.437125748502992E-2</v>
      </c>
      <c r="GJ138" s="78">
        <f>AVERAGEIFS('WEEKLY DATA'!GJ$11:GJ$14576,'WEEKLY DATA'!$A$11:$A$14576,'MONTHLY DATA'!$A138,'WEEKLY DATA'!$B$11:$B$14576,'MONTHLY DATA'!$B138)</f>
        <v>457.5</v>
      </c>
      <c r="GK138" s="78">
        <f>AVERAGEIFS('WEEKLY DATA'!GK$11:GK$14576,'WEEKLY DATA'!$A$11:$A$14576,'MONTHLY DATA'!$A138,'WEEKLY DATA'!$B$11:$B$14576,'MONTHLY DATA'!$B138)</f>
        <v>467.5</v>
      </c>
      <c r="GL138" s="78">
        <f>AVERAGEIFS('WEEKLY DATA'!GL$11:GL$14576,'WEEKLY DATA'!$A$11:$A$14576,'MONTHLY DATA'!$A138,'WEEKLY DATA'!$B$11:$B$14576,'MONTHLY DATA'!$B138)</f>
        <v>462.5</v>
      </c>
      <c r="GM138" s="154">
        <f t="shared" si="104"/>
        <v>-5.0308008213552413E-2</v>
      </c>
      <c r="GN138" s="78">
        <f>AVERAGEIFS('WEEKLY DATA'!GN$11:GN$14576,'WEEKLY DATA'!$A$11:$A$14576,'MONTHLY DATA'!$A138,'WEEKLY DATA'!$B$11:$B$14576,'MONTHLY DATA'!$B138)</f>
        <v>446.25</v>
      </c>
      <c r="GO138" s="78">
        <f>AVERAGEIFS('WEEKLY DATA'!GO$11:GO$14576,'WEEKLY DATA'!$A$11:$A$14576,'MONTHLY DATA'!$A138,'WEEKLY DATA'!$B$11:$B$14576,'MONTHLY DATA'!$B138)</f>
        <v>456.25</v>
      </c>
      <c r="GP138" s="78">
        <f>AVERAGEIFS('WEEKLY DATA'!GP$11:GP$14576,'WEEKLY DATA'!$A$11:$A$14576,'MONTHLY DATA'!$A138,'WEEKLY DATA'!$B$11:$B$14576,'MONTHLY DATA'!$B138)</f>
        <v>451.25</v>
      </c>
      <c r="GQ138" s="154">
        <f t="shared" si="105"/>
        <v>-8.2417582417582125E-3</v>
      </c>
      <c r="GR138" s="78"/>
    </row>
    <row r="139" spans="1:200" ht="15.75" x14ac:dyDescent="0.25">
      <c r="A139">
        <f t="shared" si="55"/>
        <v>9</v>
      </c>
      <c r="B139">
        <f t="shared" si="56"/>
        <v>2020</v>
      </c>
      <c r="C139" s="86">
        <v>44075</v>
      </c>
      <c r="D139" s="78">
        <f>AVERAGEIFS('WEEKLY DATA'!D$11:D$14576,'WEEKLY DATA'!$A$11:$A$14576,'MONTHLY DATA'!$A139,'WEEKLY DATA'!$B$11:$B$14576,'MONTHLY DATA'!$B139)</f>
        <v>348.75</v>
      </c>
      <c r="E139" s="78">
        <f>AVERAGEIFS('WEEKLY DATA'!E$11:E$14576,'WEEKLY DATA'!$A$11:$A$14576,'MONTHLY DATA'!$A139,'WEEKLY DATA'!$B$11:$B$14576,'MONTHLY DATA'!$B139)</f>
        <v>358.75</v>
      </c>
      <c r="F139" s="78">
        <f>AVERAGEIFS('WEEKLY DATA'!F$11:F$14576,'WEEKLY DATA'!$A$11:$A$14576,'MONTHLY DATA'!$A139,'WEEKLY DATA'!$B$11:$B$14576,'MONTHLY DATA'!$B139)</f>
        <v>353.75</v>
      </c>
      <c r="G139" s="154">
        <f t="shared" si="57"/>
        <v>-0.11285266457680254</v>
      </c>
      <c r="H139" s="169">
        <f>AVERAGEIFS('WEEKLY DATA'!H$11:H$14576,'WEEKLY DATA'!$A$11:$A$14576,'MONTHLY DATA'!$A139,'WEEKLY DATA'!$B$11:$B$14576,'MONTHLY DATA'!$B139)</f>
        <v>284.375</v>
      </c>
      <c r="I139" s="78">
        <f>AVERAGEIFS('WEEKLY DATA'!I$11:I$14576,'WEEKLY DATA'!$A$11:$A$14576,'MONTHLY DATA'!$A139,'WEEKLY DATA'!$B$11:$B$14576,'MONTHLY DATA'!$B139)</f>
        <v>294.375</v>
      </c>
      <c r="J139" s="78">
        <f>AVERAGEIFS('WEEKLY DATA'!J$11:J$14576,'WEEKLY DATA'!$A$11:$A$14576,'MONTHLY DATA'!$A139,'WEEKLY DATA'!$B$11:$B$14576,'MONTHLY DATA'!$B139)</f>
        <v>289.375</v>
      </c>
      <c r="K139" s="154">
        <f t="shared" si="58"/>
        <v>-8.4980237154150151E-2</v>
      </c>
      <c r="L139" s="169">
        <f>AVERAGEIFS('WEEKLY DATA'!L$11:L$14576,'WEEKLY DATA'!$A$11:$A$14576,'MONTHLY DATA'!$A139,'WEEKLY DATA'!$B$11:$B$14576,'MONTHLY DATA'!$B139)</f>
        <v>386.25</v>
      </c>
      <c r="M139" s="78">
        <f>AVERAGEIFS('WEEKLY DATA'!M$11:M$14576,'WEEKLY DATA'!$A$11:$A$14576,'MONTHLY DATA'!$A139,'WEEKLY DATA'!$B$11:$B$14576,'MONTHLY DATA'!$B139)</f>
        <v>396.25</v>
      </c>
      <c r="N139" s="78">
        <f>AVERAGEIFS('WEEKLY DATA'!N$11:N$14576,'WEEKLY DATA'!$A$11:$A$14576,'MONTHLY DATA'!$A139,'WEEKLY DATA'!$B$11:$B$14576,'MONTHLY DATA'!$B139)</f>
        <v>391.25</v>
      </c>
      <c r="O139" s="154">
        <f t="shared" si="59"/>
        <v>-2.1874999999999978E-2</v>
      </c>
      <c r="P139" s="169">
        <f>AVERAGEIFS('WEEKLY DATA'!P$11:P$14576,'WEEKLY DATA'!$A$11:$A$14576,'MONTHLY DATA'!$A139,'WEEKLY DATA'!$B$11:$B$14576,'MONTHLY DATA'!$B139)</f>
        <v>328.125</v>
      </c>
      <c r="Q139" s="78">
        <f>AVERAGEIFS('WEEKLY DATA'!Q$11:Q$14576,'WEEKLY DATA'!$A$11:$A$14576,'MONTHLY DATA'!$A139,'WEEKLY DATA'!$B$11:$B$14576,'MONTHLY DATA'!$B139)</f>
        <v>338.125</v>
      </c>
      <c r="R139" s="78">
        <f>AVERAGEIFS('WEEKLY DATA'!R$11:R$14576,'WEEKLY DATA'!$A$11:$A$14576,'MONTHLY DATA'!$A139,'WEEKLY DATA'!$B$11:$B$14576,'MONTHLY DATA'!$B139)</f>
        <v>333.125</v>
      </c>
      <c r="S139" s="154">
        <f t="shared" si="60"/>
        <v>-3.4420289855072506E-2</v>
      </c>
      <c r="T139" s="169">
        <f>AVERAGEIFS('WEEKLY DATA'!T$11:T$14576,'WEEKLY DATA'!$A$11:$A$14576,'MONTHLY DATA'!$A139,'WEEKLY DATA'!$B$11:$B$14576,'MONTHLY DATA'!$B139)</f>
        <v>328.125</v>
      </c>
      <c r="U139" s="78">
        <f>AVERAGEIFS('WEEKLY DATA'!U$11:U$14576,'WEEKLY DATA'!$A$11:$A$14576,'MONTHLY DATA'!$A139,'WEEKLY DATA'!$B$11:$B$14576,'MONTHLY DATA'!$B139)</f>
        <v>338.125</v>
      </c>
      <c r="V139" s="78">
        <f>AVERAGEIFS('WEEKLY DATA'!V$11:V$14576,'WEEKLY DATA'!$A$11:$A$14576,'MONTHLY DATA'!$A139,'WEEKLY DATA'!$B$11:$B$14576,'MONTHLY DATA'!$B139)</f>
        <v>333.125</v>
      </c>
      <c r="W139" s="154">
        <f t="shared" si="61"/>
        <v>-0.15396825396825398</v>
      </c>
      <c r="X139" s="169">
        <f>AVERAGEIFS('WEEKLY DATA'!X$11:X$14576,'WEEKLY DATA'!$A$11:$A$14576,'MONTHLY DATA'!$A139,'WEEKLY DATA'!$B$11:$B$14576,'MONTHLY DATA'!$B139)</f>
        <v>268.75</v>
      </c>
      <c r="Y139" s="78">
        <f>AVERAGEIFS('WEEKLY DATA'!Y$11:Y$14576,'WEEKLY DATA'!$A$11:$A$14576,'MONTHLY DATA'!$A139,'WEEKLY DATA'!$B$11:$B$14576,'MONTHLY DATA'!$B139)</f>
        <v>278.75</v>
      </c>
      <c r="Z139" s="78">
        <f>AVERAGEIFS('WEEKLY DATA'!Z$11:Z$14576,'WEEKLY DATA'!$A$11:$A$14576,'MONTHLY DATA'!$A139,'WEEKLY DATA'!$B$11:$B$14576,'MONTHLY DATA'!$B139)</f>
        <v>273.75</v>
      </c>
      <c r="AA139" s="154">
        <f t="shared" si="62"/>
        <v>-0.12048192771084343</v>
      </c>
      <c r="AB139" s="169">
        <f>AVERAGEIFS('WEEKLY DATA'!AB$11:AB$14576,'WEEKLY DATA'!$A$11:$A$14576,'MONTHLY DATA'!$A139,'WEEKLY DATA'!$B$11:$B$14576,'MONTHLY DATA'!$B139)</f>
        <v>386.25</v>
      </c>
      <c r="AC139" s="78">
        <f>AVERAGEIFS('WEEKLY DATA'!AC$11:AC$14576,'WEEKLY DATA'!$A$11:$A$14576,'MONTHLY DATA'!$A139,'WEEKLY DATA'!$B$11:$B$14576,'MONTHLY DATA'!$B139)</f>
        <v>396.25</v>
      </c>
      <c r="AD139" s="78">
        <f>AVERAGEIFS('WEEKLY DATA'!AD$11:AD$14576,'WEEKLY DATA'!$A$11:$A$14576,'MONTHLY DATA'!$A139,'WEEKLY DATA'!$B$11:$B$14576,'MONTHLY DATA'!$B139)</f>
        <v>391.25</v>
      </c>
      <c r="AE139" s="154">
        <f t="shared" si="63"/>
        <v>-2.1874999999999978E-2</v>
      </c>
      <c r="AF139" s="169">
        <f>AVERAGEIFS('WEEKLY DATA'!AF$11:AF$14576,'WEEKLY DATA'!$A$11:$A$14576,'MONTHLY DATA'!$A139,'WEEKLY DATA'!$B$11:$B$14576,'MONTHLY DATA'!$B139)</f>
        <v>316.875</v>
      </c>
      <c r="AG139" s="78">
        <f>AVERAGEIFS('WEEKLY DATA'!AG$11:AG$14576,'WEEKLY DATA'!$A$11:$A$14576,'MONTHLY DATA'!$A139,'WEEKLY DATA'!$B$11:$B$14576,'MONTHLY DATA'!$B139)</f>
        <v>326.875</v>
      </c>
      <c r="AH139" s="78">
        <f>AVERAGEIFS('WEEKLY DATA'!AH$11:AH$14576,'WEEKLY DATA'!$A$11:$A$14576,'MONTHLY DATA'!$A139,'WEEKLY DATA'!$B$11:$B$14576,'MONTHLY DATA'!$B139)</f>
        <v>321.875</v>
      </c>
      <c r="AI139" s="154">
        <f t="shared" si="64"/>
        <v>-2.4621212121212155E-2</v>
      </c>
      <c r="AJ139" s="169">
        <f>AVERAGEIFS('WEEKLY DATA'!AJ$11:AJ$14576,'WEEKLY DATA'!$A$11:$A$14576,'MONTHLY DATA'!$A139,'WEEKLY DATA'!$B$11:$B$14576,'MONTHLY DATA'!$B139)</f>
        <v>273.75</v>
      </c>
      <c r="AK139" s="78">
        <f>AVERAGEIFS('WEEKLY DATA'!AK$11:AK$14576,'WEEKLY DATA'!$A$11:$A$14576,'MONTHLY DATA'!$A139,'WEEKLY DATA'!$B$11:$B$14576,'MONTHLY DATA'!$B139)</f>
        <v>283.75</v>
      </c>
      <c r="AL139" s="78">
        <f>AVERAGEIFS('WEEKLY DATA'!AL$11:AL$14576,'WEEKLY DATA'!$A$11:$A$14576,'MONTHLY DATA'!$A139,'WEEKLY DATA'!$B$11:$B$14576,'MONTHLY DATA'!$B139)</f>
        <v>278.75</v>
      </c>
      <c r="AM139" s="154">
        <f t="shared" si="65"/>
        <v>-0.25418060200668902</v>
      </c>
      <c r="AN139" s="169">
        <f>AVERAGEIFS('WEEKLY DATA'!AN$11:AN$14576,'WEEKLY DATA'!$A$11:$A$14576,'MONTHLY DATA'!$A139,'WEEKLY DATA'!$B$11:$B$14576,'MONTHLY DATA'!$B139)</f>
        <v>216.875</v>
      </c>
      <c r="AO139" s="78">
        <f>AVERAGEIFS('WEEKLY DATA'!AO$11:AO$14576,'WEEKLY DATA'!$A$11:$A$14576,'MONTHLY DATA'!$A139,'WEEKLY DATA'!$B$11:$B$14576,'MONTHLY DATA'!$B139)</f>
        <v>226.875</v>
      </c>
      <c r="AP139" s="78">
        <f>AVERAGEIFS('WEEKLY DATA'!AP$11:AP$14576,'WEEKLY DATA'!$A$11:$A$14576,'MONTHLY DATA'!$A139,'WEEKLY DATA'!$B$11:$B$14576,'MONTHLY DATA'!$B139)</f>
        <v>221.875</v>
      </c>
      <c r="AQ139" s="154">
        <f t="shared" si="66"/>
        <v>-0.21111111111111114</v>
      </c>
      <c r="AR139" s="169">
        <f>AVERAGEIFS('WEEKLY DATA'!AR$11:AR$14576,'WEEKLY DATA'!$A$11:$A$14576,'MONTHLY DATA'!$A139,'WEEKLY DATA'!$B$11:$B$14576,'MONTHLY DATA'!$B139)</f>
        <v>385</v>
      </c>
      <c r="AS139" s="78">
        <f>AVERAGEIFS('WEEKLY DATA'!AS$11:AS$14576,'WEEKLY DATA'!$A$11:$A$14576,'MONTHLY DATA'!$A139,'WEEKLY DATA'!$B$11:$B$14576,'MONTHLY DATA'!$B139)</f>
        <v>395</v>
      </c>
      <c r="AT139" s="78">
        <f>AVERAGEIFS('WEEKLY DATA'!AT$11:AT$14576,'WEEKLY DATA'!$A$11:$A$14576,'MONTHLY DATA'!$A139,'WEEKLY DATA'!$B$11:$B$14576,'MONTHLY DATA'!$B139)</f>
        <v>390</v>
      </c>
      <c r="AU139" s="154">
        <f t="shared" si="67"/>
        <v>-2.5000000000000022E-2</v>
      </c>
      <c r="AV139" s="169">
        <f>AVERAGEIFS('WEEKLY DATA'!AV$11:AV$14576,'WEEKLY DATA'!$A$11:$A$14576,'MONTHLY DATA'!$A139,'WEEKLY DATA'!$B$11:$B$14576,'MONTHLY DATA'!$B139)</f>
        <v>271.25</v>
      </c>
      <c r="AW139" s="78">
        <f>AVERAGEIFS('WEEKLY DATA'!AW$11:AW$14576,'WEEKLY DATA'!$A$11:$A$14576,'MONTHLY DATA'!$A139,'WEEKLY DATA'!$B$11:$B$14576,'MONTHLY DATA'!$B139)</f>
        <v>281.25</v>
      </c>
      <c r="AX139" s="78">
        <f>AVERAGEIFS('WEEKLY DATA'!AX$11:AX$14576,'WEEKLY DATA'!$A$11:$A$14576,'MONTHLY DATA'!$A139,'WEEKLY DATA'!$B$11:$B$14576,'MONTHLY DATA'!$B139)</f>
        <v>276.25</v>
      </c>
      <c r="AY139" s="154">
        <f t="shared" si="68"/>
        <v>-0.1875</v>
      </c>
      <c r="AZ139" s="169">
        <f>AVERAGEIFS('WEEKLY DATA'!AZ$11:AZ$14576,'WEEKLY DATA'!$A$11:$A$14576,'MONTHLY DATA'!$A139,'WEEKLY DATA'!$B$11:$B$14576,'MONTHLY DATA'!$B139)</f>
        <v>257.5</v>
      </c>
      <c r="BA139" s="78">
        <f>AVERAGEIFS('WEEKLY DATA'!BA$11:BA$14576,'WEEKLY DATA'!$A$11:$A$14576,'MONTHLY DATA'!$A139,'WEEKLY DATA'!$B$11:$B$14576,'MONTHLY DATA'!$B139)</f>
        <v>267.5</v>
      </c>
      <c r="BB139" s="78">
        <f>AVERAGEIFS('WEEKLY DATA'!BB$11:BB$14576,'WEEKLY DATA'!$A$11:$A$14576,'MONTHLY DATA'!$A139,'WEEKLY DATA'!$B$11:$B$14576,'MONTHLY DATA'!$B139)</f>
        <v>262.5</v>
      </c>
      <c r="BC139" s="154">
        <f t="shared" si="69"/>
        <v>-0.1633466135458167</v>
      </c>
      <c r="BD139" s="169">
        <f>AVERAGEIFS('WEEKLY DATA'!BD$11:BD$14576,'WEEKLY DATA'!$A$11:$A$14576,'MONTHLY DATA'!$A139,'WEEKLY DATA'!$B$11:$B$14576,'MONTHLY DATA'!$B139)</f>
        <v>189.375</v>
      </c>
      <c r="BE139" s="78">
        <f>AVERAGEIFS('WEEKLY DATA'!BE$11:BE$14576,'WEEKLY DATA'!$A$11:$A$14576,'MONTHLY DATA'!$A139,'WEEKLY DATA'!$B$11:$B$14576,'MONTHLY DATA'!$B139)</f>
        <v>199.375</v>
      </c>
      <c r="BF139" s="78">
        <f>AVERAGEIFS('WEEKLY DATA'!BF$11:BF$14576,'WEEKLY DATA'!$A$11:$A$14576,'MONTHLY DATA'!$A139,'WEEKLY DATA'!$B$11:$B$14576,'MONTHLY DATA'!$B139)</f>
        <v>194.375</v>
      </c>
      <c r="BG139" s="154">
        <f t="shared" si="70"/>
        <v>-0.12146892655367236</v>
      </c>
      <c r="BH139" s="169">
        <f>AVERAGEIFS('WEEKLY DATA'!BH$11:BH$14576,'WEEKLY DATA'!$A$11:$A$14576,'MONTHLY DATA'!$A139,'WEEKLY DATA'!$B$11:$B$14576,'MONTHLY DATA'!$B139)</f>
        <v>383.75</v>
      </c>
      <c r="BI139" s="78">
        <f>AVERAGEIFS('WEEKLY DATA'!BI$11:BI$14576,'WEEKLY DATA'!$A$11:$A$14576,'MONTHLY DATA'!$A139,'WEEKLY DATA'!$B$11:$B$14576,'MONTHLY DATA'!$B139)</f>
        <v>393.75</v>
      </c>
      <c r="BJ139" s="78">
        <f>AVERAGEIFS('WEEKLY DATA'!BJ$11:BJ$14576,'WEEKLY DATA'!$A$11:$A$14576,'MONTHLY DATA'!$A139,'WEEKLY DATA'!$B$11:$B$14576,'MONTHLY DATA'!$B139)</f>
        <v>388.75</v>
      </c>
      <c r="BK139" s="154">
        <f t="shared" si="71"/>
        <v>-2.8124999999999956E-2</v>
      </c>
      <c r="BL139" s="169">
        <f>AVERAGEIFS('WEEKLY DATA'!BL$11:BL$14576,'WEEKLY DATA'!$A$11:$A$14576,'MONTHLY DATA'!$A139,'WEEKLY DATA'!$B$11:$B$14576,'MONTHLY DATA'!$B139)</f>
        <v>254.375</v>
      </c>
      <c r="BM139" s="78">
        <f>AVERAGEIFS('WEEKLY DATA'!BM$11:BM$14576,'WEEKLY DATA'!$A$11:$A$14576,'MONTHLY DATA'!$A139,'WEEKLY DATA'!$B$11:$B$14576,'MONTHLY DATA'!$B139)</f>
        <v>264.375</v>
      </c>
      <c r="BN139" s="78">
        <f>AVERAGEIFS('WEEKLY DATA'!BN$11:BN$14576,'WEEKLY DATA'!$A$11:$A$14576,'MONTHLY DATA'!$A139,'WEEKLY DATA'!$B$11:$B$14576,'MONTHLY DATA'!$B139)</f>
        <v>259.375</v>
      </c>
      <c r="BO139" s="154">
        <f t="shared" si="72"/>
        <v>-0.21401515151515149</v>
      </c>
      <c r="BP139" s="78">
        <f>AVERAGEIFS('WEEKLY DATA'!BP$11:BP$14576,'WEEKLY DATA'!$A$11:$A$14576,'MONTHLY DATA'!$A139,'WEEKLY DATA'!$B$11:$B$14576,'MONTHLY DATA'!$B139)</f>
        <v>315</v>
      </c>
      <c r="BQ139" s="78">
        <f>AVERAGEIFS('WEEKLY DATA'!BQ$11:BQ$14576,'WEEKLY DATA'!$A$11:$A$14576,'MONTHLY DATA'!$A139,'WEEKLY DATA'!$B$11:$B$14576,'MONTHLY DATA'!$B139)</f>
        <v>325</v>
      </c>
      <c r="BR139" s="78">
        <f>AVERAGEIFS('WEEKLY DATA'!BR$11:BR$14576,'WEEKLY DATA'!$A$11:$A$14576,'MONTHLY DATA'!$A139,'WEEKLY DATA'!$B$11:$B$14576,'MONTHLY DATA'!$B139)</f>
        <v>320</v>
      </c>
      <c r="BS139" s="154">
        <f t="shared" si="73"/>
        <v>-0.17419354838709677</v>
      </c>
      <c r="BT139" s="78">
        <f>AVERAGEIFS('WEEKLY DATA'!BT$11:BT$14576,'WEEKLY DATA'!$A$11:$A$14576,'MONTHLY DATA'!$A139,'WEEKLY DATA'!$B$11:$B$14576,'MONTHLY DATA'!$B139)</f>
        <v>230</v>
      </c>
      <c r="BU139" s="78">
        <f>AVERAGEIFS('WEEKLY DATA'!BU$11:BU$14576,'WEEKLY DATA'!$A$11:$A$14576,'MONTHLY DATA'!$A139,'WEEKLY DATA'!$B$11:$B$14576,'MONTHLY DATA'!$B139)</f>
        <v>240</v>
      </c>
      <c r="BV139" s="78">
        <f>AVERAGEIFS('WEEKLY DATA'!BV$11:BV$14576,'WEEKLY DATA'!$A$11:$A$14576,'MONTHLY DATA'!$A139,'WEEKLY DATA'!$B$11:$B$14576,'MONTHLY DATA'!$B139)</f>
        <v>235</v>
      </c>
      <c r="BW139" s="154">
        <f t="shared" si="74"/>
        <v>-0.21008403361344541</v>
      </c>
      <c r="BX139" s="78">
        <f>AVERAGEIFS('WEEKLY DATA'!BX$11:BX$14576,'WEEKLY DATA'!$A$11:$A$14576,'MONTHLY DATA'!$A139,'WEEKLY DATA'!$B$11:$B$14576,'MONTHLY DATA'!$B139)</f>
        <v>396.25</v>
      </c>
      <c r="BY139" s="78">
        <f>AVERAGEIFS('WEEKLY DATA'!BY$11:BY$14576,'WEEKLY DATA'!$A$11:$A$14576,'MONTHLY DATA'!$A139,'WEEKLY DATA'!$B$11:$B$14576,'MONTHLY DATA'!$B139)</f>
        <v>406.25</v>
      </c>
      <c r="BZ139" s="78">
        <f>AVERAGEIFS('WEEKLY DATA'!BZ$11:BZ$14576,'WEEKLY DATA'!$A$11:$A$14576,'MONTHLY DATA'!$A139,'WEEKLY DATA'!$B$11:$B$14576,'MONTHLY DATA'!$B139)</f>
        <v>401.25</v>
      </c>
      <c r="CA139" s="154">
        <f t="shared" si="75"/>
        <v>-0.11325966850828728</v>
      </c>
      <c r="CB139" s="78">
        <f>AVERAGEIFS('WEEKLY DATA'!CB$11:CB$14576,'WEEKLY DATA'!$A$11:$A$14576,'MONTHLY DATA'!$A139,'WEEKLY DATA'!$B$11:$B$14576,'MONTHLY DATA'!$B139)</f>
        <v>395</v>
      </c>
      <c r="CC139" s="78">
        <f>AVERAGEIFS('WEEKLY DATA'!CC$11:CC$14576,'WEEKLY DATA'!$A$11:$A$14576,'MONTHLY DATA'!$A139,'WEEKLY DATA'!$B$11:$B$14576,'MONTHLY DATA'!$B139)</f>
        <v>405</v>
      </c>
      <c r="CD139" s="78">
        <f>AVERAGEIFS('WEEKLY DATA'!CD$11:CD$14576,'WEEKLY DATA'!$A$11:$A$14576,'MONTHLY DATA'!$A139,'WEEKLY DATA'!$B$11:$B$14576,'MONTHLY DATA'!$B139)</f>
        <v>400</v>
      </c>
      <c r="CE139" s="154">
        <f t="shared" si="76"/>
        <v>-9.3484419263456076E-2</v>
      </c>
      <c r="CF139" s="78">
        <f>AVERAGEIFS('WEEKLY DATA'!CF$11:CF$14576,'WEEKLY DATA'!$A$11:$A$14576,'MONTHLY DATA'!$A139,'WEEKLY DATA'!$B$11:$B$14576,'MONTHLY DATA'!$B139)</f>
        <v>295.625</v>
      </c>
      <c r="CG139" s="78">
        <f>AVERAGEIFS('WEEKLY DATA'!CG$11:CG$14576,'WEEKLY DATA'!$A$11:$A$14576,'MONTHLY DATA'!$A139,'WEEKLY DATA'!$B$11:$B$14576,'MONTHLY DATA'!$B139)</f>
        <v>305.625</v>
      </c>
      <c r="CH139" s="78">
        <f>AVERAGEIFS('WEEKLY DATA'!CH$11:CH$14576,'WEEKLY DATA'!$A$11:$A$14576,'MONTHLY DATA'!$A139,'WEEKLY DATA'!$B$11:$B$14576,'MONTHLY DATA'!$B139)</f>
        <v>300.625</v>
      </c>
      <c r="CI139" s="154">
        <f t="shared" si="77"/>
        <v>-5.3149606299212615E-2</v>
      </c>
      <c r="CJ139" s="78">
        <f>AVERAGEIFS('WEEKLY DATA'!CJ$11:CJ$14576,'WEEKLY DATA'!$A$11:$A$14576,'MONTHLY DATA'!$A139,'WEEKLY DATA'!$B$11:$B$14576,'MONTHLY DATA'!$B139)</f>
        <v>221.875</v>
      </c>
      <c r="CK139" s="78">
        <f>AVERAGEIFS('WEEKLY DATA'!CK$11:CK$14576,'WEEKLY DATA'!$A$11:$A$14576,'MONTHLY DATA'!$A139,'WEEKLY DATA'!$B$11:$B$14576,'MONTHLY DATA'!$B139)</f>
        <v>231.875</v>
      </c>
      <c r="CL139" s="78">
        <f>AVERAGEIFS('WEEKLY DATA'!CL$11:CL$14576,'WEEKLY DATA'!$A$11:$A$14576,'MONTHLY DATA'!$A139,'WEEKLY DATA'!$B$11:$B$14576,'MONTHLY DATA'!$B139)</f>
        <v>226.875</v>
      </c>
      <c r="CM139" s="154">
        <f t="shared" si="78"/>
        <v>-2.7472527472527375E-3</v>
      </c>
      <c r="CN139" s="78">
        <f>AVERAGEIFS('WEEKLY DATA'!CN$11:CN$14576,'WEEKLY DATA'!$A$11:$A$14576,'MONTHLY DATA'!$A139,'WEEKLY DATA'!$B$11:$B$14576,'MONTHLY DATA'!$B139)</f>
        <v>396.25</v>
      </c>
      <c r="CO139" s="78">
        <f>AVERAGEIFS('WEEKLY DATA'!CO$11:CO$14576,'WEEKLY DATA'!$A$11:$A$14576,'MONTHLY DATA'!$A139,'WEEKLY DATA'!$B$11:$B$14576,'MONTHLY DATA'!$B139)</f>
        <v>406.25</v>
      </c>
      <c r="CP139" s="78">
        <f>AVERAGEIFS('WEEKLY DATA'!CP$11:CP$14576,'WEEKLY DATA'!$A$11:$A$14576,'MONTHLY DATA'!$A139,'WEEKLY DATA'!$B$11:$B$14576,'MONTHLY DATA'!$B139)</f>
        <v>401.25</v>
      </c>
      <c r="CQ139" s="154">
        <f t="shared" si="79"/>
        <v>-0.11325966850828728</v>
      </c>
      <c r="CR139" s="78">
        <f>AVERAGEIFS('WEEKLY DATA'!CR$11:CR$14576,'WEEKLY DATA'!$A$11:$A$14576,'MONTHLY DATA'!$A139,'WEEKLY DATA'!$B$11:$B$14576,'MONTHLY DATA'!$B139)</f>
        <v>386.25</v>
      </c>
      <c r="CS139" s="78">
        <f>AVERAGEIFS('WEEKLY DATA'!CS$11:CS$14576,'WEEKLY DATA'!$A$11:$A$14576,'MONTHLY DATA'!$A139,'WEEKLY DATA'!$B$11:$B$14576,'MONTHLY DATA'!$B139)</f>
        <v>396.25</v>
      </c>
      <c r="CT139" s="78">
        <f>AVERAGEIFS('WEEKLY DATA'!CT$11:CT$14576,'WEEKLY DATA'!$A$11:$A$14576,'MONTHLY DATA'!$A139,'WEEKLY DATA'!$B$11:$B$14576,'MONTHLY DATA'!$B139)</f>
        <v>391.25</v>
      </c>
      <c r="CU139" s="154">
        <f t="shared" si="80"/>
        <v>-2.4922118380062308E-2</v>
      </c>
      <c r="CV139" s="169">
        <f>AVERAGEIFS('WEEKLY DATA'!CV$11:CV$14576,'WEEKLY DATA'!$A$11:$A$14576,'MONTHLY DATA'!$A139,'WEEKLY DATA'!$B$11:$B$14576,'MONTHLY DATA'!$B139)</f>
        <v>290</v>
      </c>
      <c r="CW139" s="78">
        <f>AVERAGEIFS('WEEKLY DATA'!CW$11:CW$14576,'WEEKLY DATA'!$A$11:$A$14576,'MONTHLY DATA'!$A139,'WEEKLY DATA'!$B$11:$B$14576,'MONTHLY DATA'!$B139)</f>
        <v>300</v>
      </c>
      <c r="CX139" s="78">
        <f>AVERAGEIFS('WEEKLY DATA'!CX$11:CX$14576,'WEEKLY DATA'!$A$11:$A$14576,'MONTHLY DATA'!$A139,'WEEKLY DATA'!$B$11:$B$14576,'MONTHLY DATA'!$B139)</f>
        <v>295</v>
      </c>
      <c r="CY139" s="154">
        <f t="shared" si="81"/>
        <v>-4.4534412955465563E-2</v>
      </c>
      <c r="CZ139" s="169">
        <f>AVERAGEIFS('WEEKLY DATA'!CZ$11:CZ$14576,'WEEKLY DATA'!$A$11:$A$14576,'MONTHLY DATA'!$A139,'WEEKLY DATA'!$B$11:$B$14576,'MONTHLY DATA'!$B139)</f>
        <v>223.125</v>
      </c>
      <c r="DA139" s="78">
        <f>AVERAGEIFS('WEEKLY DATA'!DA$11:DA$14576,'WEEKLY DATA'!$A$11:$A$14576,'MONTHLY DATA'!$A139,'WEEKLY DATA'!$B$11:$B$14576,'MONTHLY DATA'!$B139)</f>
        <v>233.125</v>
      </c>
      <c r="DB139" s="78">
        <f>AVERAGEIFS('WEEKLY DATA'!DB$11:DB$14576,'WEEKLY DATA'!$A$11:$A$14576,'MONTHLY DATA'!$A139,'WEEKLY DATA'!$B$11:$B$14576,'MONTHLY DATA'!$B139)</f>
        <v>228.125</v>
      </c>
      <c r="DC139" s="154">
        <f t="shared" si="82"/>
        <v>-5.9278350515463929E-2</v>
      </c>
      <c r="DD139" s="78">
        <f>AVERAGEIFS('WEEKLY DATA'!DD$11:DD$14576,'WEEKLY DATA'!$A$11:$A$14576,'MONTHLY DATA'!$A139,'WEEKLY DATA'!$B$11:$B$14576,'MONTHLY DATA'!$B139)</f>
        <v>430</v>
      </c>
      <c r="DE139" s="78">
        <f>AVERAGEIFS('WEEKLY DATA'!DE$11:DE$14576,'WEEKLY DATA'!$A$11:$A$14576,'MONTHLY DATA'!$A139,'WEEKLY DATA'!$B$11:$B$14576,'MONTHLY DATA'!$B139)</f>
        <v>440</v>
      </c>
      <c r="DF139" s="78">
        <f>AVERAGEIFS('WEEKLY DATA'!DF$11:DF$14576,'WEEKLY DATA'!$A$11:$A$14576,'MONTHLY DATA'!$A139,'WEEKLY DATA'!$B$11:$B$14576,'MONTHLY DATA'!$B139)</f>
        <v>435</v>
      </c>
      <c r="DG139" s="154">
        <f t="shared" si="83"/>
        <v>-3.8674033149171283E-2</v>
      </c>
      <c r="DH139" s="78">
        <f>AVERAGEIFS('WEEKLY DATA'!DH$11:DH$14576,'WEEKLY DATA'!$A$11:$A$14576,'MONTHLY DATA'!$A139,'WEEKLY DATA'!$B$11:$B$14576,'MONTHLY DATA'!$B139)</f>
        <v>370</v>
      </c>
      <c r="DI139" s="78">
        <f>AVERAGEIFS('WEEKLY DATA'!DI$11:DI$14576,'WEEKLY DATA'!$A$11:$A$14576,'MONTHLY DATA'!$A139,'WEEKLY DATA'!$B$11:$B$14576,'MONTHLY DATA'!$B139)</f>
        <v>380</v>
      </c>
      <c r="DJ139" s="78">
        <f>AVERAGEIFS('WEEKLY DATA'!DJ$11:DJ$14576,'WEEKLY DATA'!$A$11:$A$14576,'MONTHLY DATA'!$A139,'WEEKLY DATA'!$B$11:$B$14576,'MONTHLY DATA'!$B139)</f>
        <v>375</v>
      </c>
      <c r="DK139" s="154">
        <f t="shared" si="84"/>
        <v>-0.10979228486646886</v>
      </c>
      <c r="DL139" s="169">
        <f>AVERAGEIFS('WEEKLY DATA'!DL$11:DL$14576,'WEEKLY DATA'!$A$11:$A$14576,'MONTHLY DATA'!$A139,'WEEKLY DATA'!$B$11:$B$14576,'MONTHLY DATA'!$B139)</f>
        <v>265</v>
      </c>
      <c r="DM139" s="78">
        <f>AVERAGEIFS('WEEKLY DATA'!DM$11:DM$14576,'WEEKLY DATA'!$A$11:$A$14576,'MONTHLY DATA'!$A139,'WEEKLY DATA'!$B$11:$B$14576,'MONTHLY DATA'!$B139)</f>
        <v>275</v>
      </c>
      <c r="DN139" s="78">
        <f>AVERAGEIFS('WEEKLY DATA'!DN$11:DN$14576,'WEEKLY DATA'!$A$11:$A$14576,'MONTHLY DATA'!$A139,'WEEKLY DATA'!$B$11:$B$14576,'MONTHLY DATA'!$B139)</f>
        <v>270</v>
      </c>
      <c r="DO139" s="154">
        <f t="shared" si="85"/>
        <v>-9.6234309623430936E-2</v>
      </c>
      <c r="DP139" s="78">
        <f>AVERAGEIFS('WEEKLY DATA'!DP$11:DP$14576,'WEEKLY DATA'!$A$11:$A$14576,'MONTHLY DATA'!$A139,'WEEKLY DATA'!$B$11:$B$14576,'MONTHLY DATA'!$B139)</f>
        <v>193.75</v>
      </c>
      <c r="DQ139" s="78">
        <f>AVERAGEIFS('WEEKLY DATA'!DQ$11:DQ$14576,'WEEKLY DATA'!$A$11:$A$14576,'MONTHLY DATA'!$A139,'WEEKLY DATA'!$B$11:$B$14576,'MONTHLY DATA'!$B139)</f>
        <v>203.75</v>
      </c>
      <c r="DR139" s="78">
        <f>AVERAGEIFS('WEEKLY DATA'!DR$11:DR$14576,'WEEKLY DATA'!$A$11:$A$14576,'MONTHLY DATA'!$A139,'WEEKLY DATA'!$B$11:$B$14576,'MONTHLY DATA'!$B139)</f>
        <v>198.75</v>
      </c>
      <c r="DS139" s="154">
        <f t="shared" si="86"/>
        <v>-0.1067415730337079</v>
      </c>
      <c r="DT139" s="78">
        <f>AVERAGEIFS('WEEKLY DATA'!DT$11:DT$14576,'WEEKLY DATA'!$A$11:$A$14576,'MONTHLY DATA'!$A139,'WEEKLY DATA'!$B$11:$B$14576,'MONTHLY DATA'!$B139)</f>
        <v>431.25</v>
      </c>
      <c r="DU139" s="78">
        <f>AVERAGEIFS('WEEKLY DATA'!DU$11:DU$14576,'WEEKLY DATA'!$A$11:$A$14576,'MONTHLY DATA'!$A139,'WEEKLY DATA'!$B$11:$B$14576,'MONTHLY DATA'!$B139)</f>
        <v>441.25</v>
      </c>
      <c r="DV139" s="78">
        <f>AVERAGEIFS('WEEKLY DATA'!DV$11:DV$14576,'WEEKLY DATA'!$A$11:$A$14576,'MONTHLY DATA'!$A139,'WEEKLY DATA'!$B$11:$B$14576,'MONTHLY DATA'!$B139)</f>
        <v>436.25</v>
      </c>
      <c r="DW139" s="154">
        <f t="shared" si="87"/>
        <v>-3.5911602209944715E-2</v>
      </c>
      <c r="DX139" s="78">
        <f>AVERAGEIFS('WEEKLY DATA'!DX$11:DX$14576,'WEEKLY DATA'!$A$11:$A$14576,'MONTHLY DATA'!$A139,'WEEKLY DATA'!$B$11:$B$14576,'MONTHLY DATA'!$B139)</f>
        <v>368.75</v>
      </c>
      <c r="DY139" s="78">
        <f>AVERAGEIFS('WEEKLY DATA'!DY$11:DY$14576,'WEEKLY DATA'!$A$11:$A$14576,'MONTHLY DATA'!$A139,'WEEKLY DATA'!$B$11:$B$14576,'MONTHLY DATA'!$B139)</f>
        <v>378.75</v>
      </c>
      <c r="DZ139" s="78">
        <f>AVERAGEIFS('WEEKLY DATA'!DZ$11:DZ$14576,'WEEKLY DATA'!$A$11:$A$14576,'MONTHLY DATA'!$A139,'WEEKLY DATA'!$B$11:$B$14576,'MONTHLY DATA'!$B139)</f>
        <v>373.75</v>
      </c>
      <c r="EA139" s="154">
        <f t="shared" si="88"/>
        <v>-0.10210210210210213</v>
      </c>
      <c r="EB139" s="78">
        <f>AVERAGEIFS('WEEKLY DATA'!EB$11:EB$14576,'WEEKLY DATA'!$A$11:$A$14576,'MONTHLY DATA'!$A139,'WEEKLY DATA'!$B$11:$B$14576,'MONTHLY DATA'!$B139)</f>
        <v>273.125</v>
      </c>
      <c r="EC139" s="78">
        <f>AVERAGEIFS('WEEKLY DATA'!EC$11:EC$14576,'WEEKLY DATA'!$A$11:$A$14576,'MONTHLY DATA'!$A139,'WEEKLY DATA'!$B$11:$B$14576,'MONTHLY DATA'!$B139)</f>
        <v>283.125</v>
      </c>
      <c r="ED139" s="78">
        <f>AVERAGEIFS('WEEKLY DATA'!ED$11:ED$14576,'WEEKLY DATA'!$A$11:$A$14576,'MONTHLY DATA'!$A139,'WEEKLY DATA'!$B$11:$B$14576,'MONTHLY DATA'!$B139)</f>
        <v>278.125</v>
      </c>
      <c r="EE139" s="154">
        <f t="shared" si="89"/>
        <v>-0.10282258064516125</v>
      </c>
      <c r="EF139" s="169">
        <f>AVERAGEIFS('WEEKLY DATA'!EF$11:EF$14576,'WEEKLY DATA'!$A$11:$A$14576,'MONTHLY DATA'!$A139,'WEEKLY DATA'!$B$11:$B$14576,'MONTHLY DATA'!$B139)</f>
        <v>211.25</v>
      </c>
      <c r="EG139" s="78">
        <f>AVERAGEIFS('WEEKLY DATA'!EG$11:EG$14576,'WEEKLY DATA'!$A$11:$A$14576,'MONTHLY DATA'!$A139,'WEEKLY DATA'!$B$11:$B$14576,'MONTHLY DATA'!$B139)</f>
        <v>218.75</v>
      </c>
      <c r="EH139" s="78">
        <f>AVERAGEIFS('WEEKLY DATA'!EH$11:EH$14576,'WEEKLY DATA'!$A$11:$A$14576,'MONTHLY DATA'!$A139,'WEEKLY DATA'!$B$11:$B$14576,'MONTHLY DATA'!$B139)</f>
        <v>215</v>
      </c>
      <c r="EI139" s="154">
        <f t="shared" si="90"/>
        <v>0</v>
      </c>
      <c r="EJ139" s="78">
        <f>AVERAGEIFS('WEEKLY DATA'!EJ$11:EJ$14576,'WEEKLY DATA'!$A$11:$A$14576,'MONTHLY DATA'!$A139,'WEEKLY DATA'!$B$11:$B$14576,'MONTHLY DATA'!$B139)</f>
        <v>478.125</v>
      </c>
      <c r="EK139" s="78">
        <f>AVERAGEIFS('WEEKLY DATA'!EK$11:EK$14576,'WEEKLY DATA'!$A$11:$A$14576,'MONTHLY DATA'!$A139,'WEEKLY DATA'!$B$11:$B$14576,'MONTHLY DATA'!$B139)</f>
        <v>488.125</v>
      </c>
      <c r="EL139" s="78">
        <f>AVERAGEIFS('WEEKLY DATA'!EL$11:EL$14576,'WEEKLY DATA'!$A$11:$A$14576,'MONTHLY DATA'!$A139,'WEEKLY DATA'!$B$11:$B$14576,'MONTHLY DATA'!$B139)</f>
        <v>483.125</v>
      </c>
      <c r="EM139" s="154">
        <f t="shared" si="91"/>
        <v>-5.7317073170731758E-2</v>
      </c>
      <c r="EN139" s="78">
        <f>AVERAGEIFS('WEEKLY DATA'!EN$11:EN$14576,'WEEKLY DATA'!$A$11:$A$14576,'MONTHLY DATA'!$A139,'WEEKLY DATA'!$B$11:$B$14576,'MONTHLY DATA'!$B139)</f>
        <v>311.875</v>
      </c>
      <c r="EO139" s="78">
        <f>AVERAGEIFS('WEEKLY DATA'!EO$11:EO$14576,'WEEKLY DATA'!$A$11:$A$14576,'MONTHLY DATA'!$A139,'WEEKLY DATA'!$B$11:$B$14576,'MONTHLY DATA'!$B139)</f>
        <v>321.875</v>
      </c>
      <c r="EP139" s="78">
        <f>AVERAGEIFS('WEEKLY DATA'!EP$11:EP$14576,'WEEKLY DATA'!$A$11:$A$14576,'MONTHLY DATA'!$A139,'WEEKLY DATA'!$B$11:$B$14576,'MONTHLY DATA'!$B139)</f>
        <v>316.875</v>
      </c>
      <c r="EQ139" s="154">
        <f t="shared" si="92"/>
        <v>6.9620253164556889E-2</v>
      </c>
      <c r="ER139" s="78">
        <f>AVERAGEIFS('WEEKLY DATA'!ER$11:ER$14576,'WEEKLY DATA'!$A$11:$A$14576,'MONTHLY DATA'!$A139,'WEEKLY DATA'!$B$11:$B$14576,'MONTHLY DATA'!$B139)</f>
        <v>268.125</v>
      </c>
      <c r="ES139" s="78">
        <f>AVERAGEIFS('WEEKLY DATA'!ES$11:ES$14576,'WEEKLY DATA'!$A$11:$A$14576,'MONTHLY DATA'!$A139,'WEEKLY DATA'!$B$11:$B$14576,'MONTHLY DATA'!$B139)</f>
        <v>278.125</v>
      </c>
      <c r="ET139" s="78">
        <f>AVERAGEIFS('WEEKLY DATA'!ET$11:ET$14576,'WEEKLY DATA'!$A$11:$A$14576,'MONTHLY DATA'!$A139,'WEEKLY DATA'!$B$11:$B$14576,'MONTHLY DATA'!$B139)</f>
        <v>273.125</v>
      </c>
      <c r="EU139" s="154">
        <f t="shared" si="93"/>
        <v>-5.8189655172413812E-2</v>
      </c>
      <c r="EV139" s="78">
        <f>AVERAGEIFS('WEEKLY DATA'!EV$11:EV$14576,'WEEKLY DATA'!$A$11:$A$14576,'MONTHLY DATA'!$A139,'WEEKLY DATA'!$B$11:$B$14576,'MONTHLY DATA'!$B139)</f>
        <v>196.25</v>
      </c>
      <c r="EW139" s="78">
        <f>AVERAGEIFS('WEEKLY DATA'!EW$11:EW$14576,'WEEKLY DATA'!$A$11:$A$14576,'MONTHLY DATA'!$A139,'WEEKLY DATA'!$B$11:$B$14576,'MONTHLY DATA'!$B139)</f>
        <v>203.75</v>
      </c>
      <c r="EX139" s="78">
        <f>AVERAGEIFS('WEEKLY DATA'!EX$11:EX$14576,'WEEKLY DATA'!$A$11:$A$14576,'MONTHLY DATA'!$A139,'WEEKLY DATA'!$B$11:$B$14576,'MONTHLY DATA'!$B139)</f>
        <v>200</v>
      </c>
      <c r="EY139" s="154">
        <f t="shared" si="94"/>
        <v>-6.9767441860465129E-2</v>
      </c>
      <c r="EZ139" s="78">
        <f>AVERAGEIFS('WEEKLY DATA'!EZ$11:EZ$14576,'WEEKLY DATA'!$A$11:$A$14576,'MONTHLY DATA'!$A139,'WEEKLY DATA'!$B$11:$B$14576,'MONTHLY DATA'!$B139)</f>
        <v>475.625</v>
      </c>
      <c r="FA139" s="78">
        <f>AVERAGEIFS('WEEKLY DATA'!FA$11:FA$14576,'WEEKLY DATA'!$A$11:$A$14576,'MONTHLY DATA'!$A139,'WEEKLY DATA'!$B$11:$B$14576,'MONTHLY DATA'!$B139)</f>
        <v>485.625</v>
      </c>
      <c r="FB139" s="78">
        <f>AVERAGEIFS('WEEKLY DATA'!FB$11:FB$14576,'WEEKLY DATA'!$A$11:$A$14576,'MONTHLY DATA'!$A139,'WEEKLY DATA'!$B$11:$B$14576,'MONTHLY DATA'!$B139)</f>
        <v>480.625</v>
      </c>
      <c r="FC139" s="154">
        <f t="shared" si="95"/>
        <v>-3.3919597989949701E-2</v>
      </c>
      <c r="FD139" s="78">
        <f>AVERAGEIFS('WEEKLY DATA'!FD$11:FD$14576,'WEEKLY DATA'!$A$11:$A$14576,'MONTHLY DATA'!$A139,'WEEKLY DATA'!$B$11:$B$14576,'MONTHLY DATA'!$B139)</f>
        <v>389.375</v>
      </c>
      <c r="FE139" s="78">
        <f>AVERAGEIFS('WEEKLY DATA'!FE$11:FE$14576,'WEEKLY DATA'!$A$11:$A$14576,'MONTHLY DATA'!$A139,'WEEKLY DATA'!$B$11:$B$14576,'MONTHLY DATA'!$B139)</f>
        <v>399.375</v>
      </c>
      <c r="FF139" s="78">
        <f>AVERAGEIFS('WEEKLY DATA'!FF$11:FF$14576,'WEEKLY DATA'!$A$11:$A$14576,'MONTHLY DATA'!$A139,'WEEKLY DATA'!$B$11:$B$14576,'MONTHLY DATA'!$B139)</f>
        <v>394.375</v>
      </c>
      <c r="FG139" s="154">
        <f t="shared" si="96"/>
        <v>3.4426229508196737E-2</v>
      </c>
      <c r="FH139" s="78">
        <f>AVERAGEIFS('WEEKLY DATA'!FH$11:FH$14576,'WEEKLY DATA'!$A$11:$A$14576,'MONTHLY DATA'!$A139,'WEEKLY DATA'!$B$11:$B$14576,'MONTHLY DATA'!$B139)</f>
        <v>298.125</v>
      </c>
      <c r="FI139" s="78">
        <f>AVERAGEIFS('WEEKLY DATA'!FI$11:FI$14576,'WEEKLY DATA'!$A$11:$A$14576,'MONTHLY DATA'!$A139,'WEEKLY DATA'!$B$11:$B$14576,'MONTHLY DATA'!$B139)</f>
        <v>308.125</v>
      </c>
      <c r="FJ139" s="78">
        <f>AVERAGEIFS('WEEKLY DATA'!FJ$11:FJ$14576,'WEEKLY DATA'!$A$11:$A$14576,'MONTHLY DATA'!$A139,'WEEKLY DATA'!$B$11:$B$14576,'MONTHLY DATA'!$B139)</f>
        <v>303.125</v>
      </c>
      <c r="FK139" s="154">
        <f t="shared" si="97"/>
        <v>-1.4227642276422814E-2</v>
      </c>
      <c r="FL139" s="169">
        <f>AVERAGEIFS('WEEKLY DATA'!FL$11:FL$14576,'WEEKLY DATA'!$A$11:$A$14576,'MONTHLY DATA'!$A139,'WEEKLY DATA'!$B$11:$B$14576,'MONTHLY DATA'!$B139)</f>
        <v>223.125</v>
      </c>
      <c r="FM139" s="78">
        <f>AVERAGEIFS('WEEKLY DATA'!FM$11:FM$14576,'WEEKLY DATA'!$A$11:$A$14576,'MONTHLY DATA'!$A139,'WEEKLY DATA'!$B$11:$B$14576,'MONTHLY DATA'!$B139)</f>
        <v>233.125</v>
      </c>
      <c r="FN139" s="78">
        <f>AVERAGEIFS('WEEKLY DATA'!FN$11:FN$14576,'WEEKLY DATA'!$A$11:$A$14576,'MONTHLY DATA'!$A139,'WEEKLY DATA'!$B$11:$B$14576,'MONTHLY DATA'!$B139)</f>
        <v>228.125</v>
      </c>
      <c r="FO139" s="154">
        <f t="shared" si="98"/>
        <v>4.8850574712643757E-2</v>
      </c>
      <c r="FP139" s="78">
        <f>AVERAGEIFS('WEEKLY DATA'!FP$11:FP$14576,'WEEKLY DATA'!$A$11:$A$14576,'MONTHLY DATA'!$A139,'WEEKLY DATA'!$B$11:$B$14576,'MONTHLY DATA'!$B139)</f>
        <v>375</v>
      </c>
      <c r="FQ139" s="78">
        <f>AVERAGEIFS('WEEKLY DATA'!FQ$11:FQ$14576,'WEEKLY DATA'!$A$11:$A$14576,'MONTHLY DATA'!$A139,'WEEKLY DATA'!$B$11:$B$14576,'MONTHLY DATA'!$B139)</f>
        <v>385</v>
      </c>
      <c r="FR139" s="78">
        <f>AVERAGEIFS('WEEKLY DATA'!FR$11:FR$14576,'WEEKLY DATA'!$A$11:$A$14576,'MONTHLY DATA'!$A139,'WEEKLY DATA'!$B$11:$B$14576,'MONTHLY DATA'!$B139)</f>
        <v>380</v>
      </c>
      <c r="FS139" s="154">
        <f t="shared" si="99"/>
        <v>0</v>
      </c>
      <c r="FT139" s="78">
        <f>AVERAGEIFS('WEEKLY DATA'!FT$11:FT$14576,'WEEKLY DATA'!$A$11:$A$14576,'MONTHLY DATA'!$A139,'WEEKLY DATA'!$B$11:$B$14576,'MONTHLY DATA'!$B139)</f>
        <v>358.125</v>
      </c>
      <c r="FU139" s="78">
        <f>AVERAGEIFS('WEEKLY DATA'!FU$11:FU$14576,'WEEKLY DATA'!$A$11:$A$14576,'MONTHLY DATA'!$A139,'WEEKLY DATA'!$B$11:$B$14576,'MONTHLY DATA'!$B139)</f>
        <v>368.125</v>
      </c>
      <c r="FV139" s="78">
        <f>AVERAGEIFS('WEEKLY DATA'!FV$11:FV$14576,'WEEKLY DATA'!$A$11:$A$14576,'MONTHLY DATA'!$A139,'WEEKLY DATA'!$B$11:$B$14576,'MONTHLY DATA'!$B139)</f>
        <v>363.125</v>
      </c>
      <c r="FW139" s="154">
        <f t="shared" si="100"/>
        <v>-5.136986301369828E-3</v>
      </c>
      <c r="FX139" s="78">
        <f>AVERAGEIFS('WEEKLY DATA'!FX$11:FX$14576,'WEEKLY DATA'!$A$11:$A$14576,'MONTHLY DATA'!$A139,'WEEKLY DATA'!$B$11:$B$14576,'MONTHLY DATA'!$B139)</f>
        <v>305</v>
      </c>
      <c r="FY139" s="78">
        <f>AVERAGEIFS('WEEKLY DATA'!FY$11:FY$14576,'WEEKLY DATA'!$A$11:$A$14576,'MONTHLY DATA'!$A139,'WEEKLY DATA'!$B$11:$B$14576,'MONTHLY DATA'!$B139)</f>
        <v>315</v>
      </c>
      <c r="FZ139" s="78">
        <f>AVERAGEIFS('WEEKLY DATA'!FZ$11:FZ$14576,'WEEKLY DATA'!$A$11:$A$14576,'MONTHLY DATA'!$A139,'WEEKLY DATA'!$B$11:$B$14576,'MONTHLY DATA'!$B139)</f>
        <v>310</v>
      </c>
      <c r="GA139" s="154">
        <f t="shared" si="101"/>
        <v>-0.19480519480519476</v>
      </c>
      <c r="GB139" s="78">
        <f>AVERAGEIFS('WEEKLY DATA'!GB$11:GB$14576,'WEEKLY DATA'!$A$11:$A$14576,'MONTHLY DATA'!$A139,'WEEKLY DATA'!$B$11:$B$14576,'MONTHLY DATA'!$B139)</f>
        <v>394.375</v>
      </c>
      <c r="GC139" s="78">
        <f>AVERAGEIFS('WEEKLY DATA'!GC$11:GC$14576,'WEEKLY DATA'!$A$11:$A$14576,'MONTHLY DATA'!$A139,'WEEKLY DATA'!$B$11:$B$14576,'MONTHLY DATA'!$B139)</f>
        <v>404.375</v>
      </c>
      <c r="GD139" s="78">
        <f>AVERAGEIFS('WEEKLY DATA'!GD$11:GD$14576,'WEEKLY DATA'!$A$11:$A$14576,'MONTHLY DATA'!$A139,'WEEKLY DATA'!$B$11:$B$14576,'MONTHLY DATA'!$B139)</f>
        <v>399.375</v>
      </c>
      <c r="GE139" s="154">
        <f t="shared" si="102"/>
        <v>-3.4743202416918417E-2</v>
      </c>
      <c r="GF139" s="169">
        <f>AVERAGEIFS('WEEKLY DATA'!GF$11:GF$14576,'WEEKLY DATA'!$A$11:$A$14576,'MONTHLY DATA'!$A139,'WEEKLY DATA'!$B$11:$B$14576,'MONTHLY DATA'!$B139)</f>
        <v>294.375</v>
      </c>
      <c r="GG139" s="78">
        <f>AVERAGEIFS('WEEKLY DATA'!GG$11:GG$14576,'WEEKLY DATA'!$A$11:$A$14576,'MONTHLY DATA'!$A139,'WEEKLY DATA'!$B$11:$B$14576,'MONTHLY DATA'!$B139)</f>
        <v>304.375</v>
      </c>
      <c r="GH139" s="78">
        <f>AVERAGEIFS('WEEKLY DATA'!GH$11:GH$14576,'WEEKLY DATA'!$A$11:$A$14576,'MONTHLY DATA'!$A139,'WEEKLY DATA'!$B$11:$B$14576,'MONTHLY DATA'!$B139)</f>
        <v>299.375</v>
      </c>
      <c r="GI139" s="154">
        <f t="shared" si="103"/>
        <v>-4.2000000000000037E-2</v>
      </c>
      <c r="GJ139" s="78">
        <f>AVERAGEIFS('WEEKLY DATA'!GJ$11:GJ$14576,'WEEKLY DATA'!$A$11:$A$14576,'MONTHLY DATA'!$A139,'WEEKLY DATA'!$B$11:$B$14576,'MONTHLY DATA'!$B139)</f>
        <v>440</v>
      </c>
      <c r="GK139" s="78">
        <f>AVERAGEIFS('WEEKLY DATA'!GK$11:GK$14576,'WEEKLY DATA'!$A$11:$A$14576,'MONTHLY DATA'!$A139,'WEEKLY DATA'!$B$11:$B$14576,'MONTHLY DATA'!$B139)</f>
        <v>450</v>
      </c>
      <c r="GL139" s="78">
        <f>AVERAGEIFS('WEEKLY DATA'!GL$11:GL$14576,'WEEKLY DATA'!$A$11:$A$14576,'MONTHLY DATA'!$A139,'WEEKLY DATA'!$B$11:$B$14576,'MONTHLY DATA'!$B139)</f>
        <v>445</v>
      </c>
      <c r="GM139" s="154">
        <f t="shared" si="104"/>
        <v>-3.7837837837837784E-2</v>
      </c>
      <c r="GN139" s="78">
        <f>AVERAGEIFS('WEEKLY DATA'!GN$11:GN$14576,'WEEKLY DATA'!$A$11:$A$14576,'MONTHLY DATA'!$A139,'WEEKLY DATA'!$B$11:$B$14576,'MONTHLY DATA'!$B139)</f>
        <v>445</v>
      </c>
      <c r="GO139" s="78">
        <f>AVERAGEIFS('WEEKLY DATA'!GO$11:GO$14576,'WEEKLY DATA'!$A$11:$A$14576,'MONTHLY DATA'!$A139,'WEEKLY DATA'!$B$11:$B$14576,'MONTHLY DATA'!$B139)</f>
        <v>455</v>
      </c>
      <c r="GP139" s="78">
        <f>AVERAGEIFS('WEEKLY DATA'!GP$11:GP$14576,'WEEKLY DATA'!$A$11:$A$14576,'MONTHLY DATA'!$A139,'WEEKLY DATA'!$B$11:$B$14576,'MONTHLY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DATA'!D$11:D$14576,'WEEKLY DATA'!$A$11:$A$14576,'MONTHLY DATA'!$A140,'WEEKLY DATA'!$B$11:$B$14576,'MONTHLY DATA'!$B140)</f>
        <v>353</v>
      </c>
      <c r="E140" s="78">
        <f>AVERAGEIFS('WEEKLY DATA'!E$11:E$14576,'WEEKLY DATA'!$A$11:$A$14576,'MONTHLY DATA'!$A140,'WEEKLY DATA'!$B$11:$B$14576,'MONTHLY DATA'!$B140)</f>
        <v>363</v>
      </c>
      <c r="F140" s="78">
        <f>AVERAGEIFS('WEEKLY DATA'!F$11:F$14576,'WEEKLY DATA'!$A$11:$A$14576,'MONTHLY DATA'!$A140,'WEEKLY DATA'!$B$11:$B$14576,'MONTHLY DATA'!$B140)</f>
        <v>358</v>
      </c>
      <c r="G140" s="154">
        <f t="shared" si="57"/>
        <v>1.2014134275618371E-2</v>
      </c>
      <c r="H140" s="169">
        <f>AVERAGEIFS('WEEKLY DATA'!H$11:H$14576,'WEEKLY DATA'!$A$11:$A$14576,'MONTHLY DATA'!$A140,'WEEKLY DATA'!$B$11:$B$14576,'MONTHLY DATA'!$B140)</f>
        <v>280</v>
      </c>
      <c r="I140" s="78">
        <f>AVERAGEIFS('WEEKLY DATA'!I$11:I$14576,'WEEKLY DATA'!$A$11:$A$14576,'MONTHLY DATA'!$A140,'WEEKLY DATA'!$B$11:$B$14576,'MONTHLY DATA'!$B140)</f>
        <v>290</v>
      </c>
      <c r="J140" s="78">
        <f>AVERAGEIFS('WEEKLY DATA'!J$11:J$14576,'WEEKLY DATA'!$A$11:$A$14576,'MONTHLY DATA'!$A140,'WEEKLY DATA'!$B$11:$B$14576,'MONTHLY DATA'!$B140)</f>
        <v>285</v>
      </c>
      <c r="K140" s="154">
        <f t="shared" si="58"/>
        <v>-1.5118790496760237E-2</v>
      </c>
      <c r="L140" s="169">
        <f>AVERAGEIFS('WEEKLY DATA'!L$11:L$14576,'WEEKLY DATA'!$A$11:$A$14576,'MONTHLY DATA'!$A140,'WEEKLY DATA'!$B$11:$B$14576,'MONTHLY DATA'!$B140)</f>
        <v>385</v>
      </c>
      <c r="M140" s="78">
        <f>AVERAGEIFS('WEEKLY DATA'!M$11:M$14576,'WEEKLY DATA'!$A$11:$A$14576,'MONTHLY DATA'!$A140,'WEEKLY DATA'!$B$11:$B$14576,'MONTHLY DATA'!$B140)</f>
        <v>395</v>
      </c>
      <c r="N140" s="78">
        <f>AVERAGEIFS('WEEKLY DATA'!N$11:N$14576,'WEEKLY DATA'!$A$11:$A$14576,'MONTHLY DATA'!$A140,'WEEKLY DATA'!$B$11:$B$14576,'MONTHLY DATA'!$B140)</f>
        <v>390</v>
      </c>
      <c r="O140" s="154">
        <f t="shared" si="59"/>
        <v>-3.1948881789137795E-3</v>
      </c>
      <c r="P140" s="169">
        <f>AVERAGEIFS('WEEKLY DATA'!P$11:P$14576,'WEEKLY DATA'!$A$11:$A$14576,'MONTHLY DATA'!$A140,'WEEKLY DATA'!$B$11:$B$14576,'MONTHLY DATA'!$B140)</f>
        <v>324</v>
      </c>
      <c r="Q140" s="78">
        <f>AVERAGEIFS('WEEKLY DATA'!Q$11:Q$14576,'WEEKLY DATA'!$A$11:$A$14576,'MONTHLY DATA'!$A140,'WEEKLY DATA'!$B$11:$B$14576,'MONTHLY DATA'!$B140)</f>
        <v>334</v>
      </c>
      <c r="R140" s="78">
        <f>AVERAGEIFS('WEEKLY DATA'!R$11:R$14576,'WEEKLY DATA'!$A$11:$A$14576,'MONTHLY DATA'!$A140,'WEEKLY DATA'!$B$11:$B$14576,'MONTHLY DATA'!$B140)</f>
        <v>329</v>
      </c>
      <c r="S140" s="154">
        <f t="shared" si="60"/>
        <v>-1.2382739212007499E-2</v>
      </c>
      <c r="T140" s="169">
        <f>AVERAGEIFS('WEEKLY DATA'!T$11:T$14576,'WEEKLY DATA'!$A$11:$A$14576,'MONTHLY DATA'!$A140,'WEEKLY DATA'!$B$11:$B$14576,'MONTHLY DATA'!$B140)</f>
        <v>306</v>
      </c>
      <c r="U140" s="78">
        <f>AVERAGEIFS('WEEKLY DATA'!U$11:U$14576,'WEEKLY DATA'!$A$11:$A$14576,'MONTHLY DATA'!$A140,'WEEKLY DATA'!$B$11:$B$14576,'MONTHLY DATA'!$B140)</f>
        <v>316</v>
      </c>
      <c r="V140" s="78">
        <f>AVERAGEIFS('WEEKLY DATA'!V$11:V$14576,'WEEKLY DATA'!$A$11:$A$14576,'MONTHLY DATA'!$A140,'WEEKLY DATA'!$B$11:$B$14576,'MONTHLY DATA'!$B140)</f>
        <v>311</v>
      </c>
      <c r="W140" s="154">
        <f t="shared" si="61"/>
        <v>-6.6416510318949351E-2</v>
      </c>
      <c r="X140" s="169">
        <f>AVERAGEIFS('WEEKLY DATA'!X$11:X$14576,'WEEKLY DATA'!$A$11:$A$14576,'MONTHLY DATA'!$A140,'WEEKLY DATA'!$B$11:$B$14576,'MONTHLY DATA'!$B140)</f>
        <v>255</v>
      </c>
      <c r="Y140" s="78">
        <f>AVERAGEIFS('WEEKLY DATA'!Y$11:Y$14576,'WEEKLY DATA'!$A$11:$A$14576,'MONTHLY DATA'!$A140,'WEEKLY DATA'!$B$11:$B$14576,'MONTHLY DATA'!$B140)</f>
        <v>265</v>
      </c>
      <c r="Z140" s="78">
        <f>AVERAGEIFS('WEEKLY DATA'!Z$11:Z$14576,'WEEKLY DATA'!$A$11:$A$14576,'MONTHLY DATA'!$A140,'WEEKLY DATA'!$B$11:$B$14576,'MONTHLY DATA'!$B140)</f>
        <v>260</v>
      </c>
      <c r="AA140" s="154">
        <f t="shared" si="62"/>
        <v>-5.0228310502283158E-2</v>
      </c>
      <c r="AB140" s="169">
        <f>AVERAGEIFS('WEEKLY DATA'!AB$11:AB$14576,'WEEKLY DATA'!$A$11:$A$14576,'MONTHLY DATA'!$A140,'WEEKLY DATA'!$B$11:$B$14576,'MONTHLY DATA'!$B140)</f>
        <v>384</v>
      </c>
      <c r="AC140" s="78">
        <f>AVERAGEIFS('WEEKLY DATA'!AC$11:AC$14576,'WEEKLY DATA'!$A$11:$A$14576,'MONTHLY DATA'!$A140,'WEEKLY DATA'!$B$11:$B$14576,'MONTHLY DATA'!$B140)</f>
        <v>394</v>
      </c>
      <c r="AD140" s="78">
        <f>AVERAGEIFS('WEEKLY DATA'!AD$11:AD$14576,'WEEKLY DATA'!$A$11:$A$14576,'MONTHLY DATA'!$A140,'WEEKLY DATA'!$B$11:$B$14576,'MONTHLY DATA'!$B140)</f>
        <v>389</v>
      </c>
      <c r="AE140" s="154">
        <f t="shared" si="63"/>
        <v>-5.7507987220447587E-3</v>
      </c>
      <c r="AF140" s="169">
        <f>AVERAGEIFS('WEEKLY DATA'!AF$11:AF$14576,'WEEKLY DATA'!$A$11:$A$14576,'MONTHLY DATA'!$A140,'WEEKLY DATA'!$B$11:$B$14576,'MONTHLY DATA'!$B140)</f>
        <v>320</v>
      </c>
      <c r="AG140" s="78">
        <f>AVERAGEIFS('WEEKLY DATA'!AG$11:AG$14576,'WEEKLY DATA'!$A$11:$A$14576,'MONTHLY DATA'!$A140,'WEEKLY DATA'!$B$11:$B$14576,'MONTHLY DATA'!$B140)</f>
        <v>330</v>
      </c>
      <c r="AH140" s="78">
        <f>AVERAGEIFS('WEEKLY DATA'!AH$11:AH$14576,'WEEKLY DATA'!$A$11:$A$14576,'MONTHLY DATA'!$A140,'WEEKLY DATA'!$B$11:$B$14576,'MONTHLY DATA'!$B140)</f>
        <v>325</v>
      </c>
      <c r="AI140" s="154">
        <f t="shared" si="64"/>
        <v>9.7087378640776656E-3</v>
      </c>
      <c r="AJ140" s="169">
        <f>AVERAGEIFS('WEEKLY DATA'!AJ$11:AJ$14576,'WEEKLY DATA'!$A$11:$A$14576,'MONTHLY DATA'!$A140,'WEEKLY DATA'!$B$11:$B$14576,'MONTHLY DATA'!$B140)</f>
        <v>253</v>
      </c>
      <c r="AK140" s="78">
        <f>AVERAGEIFS('WEEKLY DATA'!AK$11:AK$14576,'WEEKLY DATA'!$A$11:$A$14576,'MONTHLY DATA'!$A140,'WEEKLY DATA'!$B$11:$B$14576,'MONTHLY DATA'!$B140)</f>
        <v>263</v>
      </c>
      <c r="AL140" s="78">
        <f>AVERAGEIFS('WEEKLY DATA'!AL$11:AL$14576,'WEEKLY DATA'!$A$11:$A$14576,'MONTHLY DATA'!$A140,'WEEKLY DATA'!$B$11:$B$14576,'MONTHLY DATA'!$B140)</f>
        <v>258</v>
      </c>
      <c r="AM140" s="154">
        <f t="shared" si="65"/>
        <v>-7.4439461883408109E-2</v>
      </c>
      <c r="AN140" s="169">
        <f>AVERAGEIFS('WEEKLY DATA'!AN$11:AN$14576,'WEEKLY DATA'!$A$11:$A$14576,'MONTHLY DATA'!$A140,'WEEKLY DATA'!$B$11:$B$14576,'MONTHLY DATA'!$B140)</f>
        <v>202</v>
      </c>
      <c r="AO140" s="78">
        <f>AVERAGEIFS('WEEKLY DATA'!AO$11:AO$14576,'WEEKLY DATA'!$A$11:$A$14576,'MONTHLY DATA'!$A140,'WEEKLY DATA'!$B$11:$B$14576,'MONTHLY DATA'!$B140)</f>
        <v>212</v>
      </c>
      <c r="AP140" s="78">
        <f>AVERAGEIFS('WEEKLY DATA'!AP$11:AP$14576,'WEEKLY DATA'!$A$11:$A$14576,'MONTHLY DATA'!$A140,'WEEKLY DATA'!$B$11:$B$14576,'MONTHLY DATA'!$B140)</f>
        <v>207</v>
      </c>
      <c r="AQ140" s="154">
        <f t="shared" si="66"/>
        <v>-6.7042253521126804E-2</v>
      </c>
      <c r="AR140" s="169">
        <f>AVERAGEIFS('WEEKLY DATA'!AR$11:AR$14576,'WEEKLY DATA'!$A$11:$A$14576,'MONTHLY DATA'!$A140,'WEEKLY DATA'!$B$11:$B$14576,'MONTHLY DATA'!$B140)</f>
        <v>370</v>
      </c>
      <c r="AS140" s="78">
        <f>AVERAGEIFS('WEEKLY DATA'!AS$11:AS$14576,'WEEKLY DATA'!$A$11:$A$14576,'MONTHLY DATA'!$A140,'WEEKLY DATA'!$B$11:$B$14576,'MONTHLY DATA'!$B140)</f>
        <v>380</v>
      </c>
      <c r="AT140" s="78">
        <f>AVERAGEIFS('WEEKLY DATA'!AT$11:AT$14576,'WEEKLY DATA'!$A$11:$A$14576,'MONTHLY DATA'!$A140,'WEEKLY DATA'!$B$11:$B$14576,'MONTHLY DATA'!$B140)</f>
        <v>375</v>
      </c>
      <c r="AU140" s="154">
        <f t="shared" si="67"/>
        <v>-3.8461538461538436E-2</v>
      </c>
      <c r="AV140" s="169">
        <f>AVERAGEIFS('WEEKLY DATA'!AV$11:AV$14576,'WEEKLY DATA'!$A$11:$A$14576,'MONTHLY DATA'!$A140,'WEEKLY DATA'!$B$11:$B$14576,'MONTHLY DATA'!$B140)</f>
        <v>255</v>
      </c>
      <c r="AW140" s="78">
        <f>AVERAGEIFS('WEEKLY DATA'!AW$11:AW$14576,'WEEKLY DATA'!$A$11:$A$14576,'MONTHLY DATA'!$A140,'WEEKLY DATA'!$B$11:$B$14576,'MONTHLY DATA'!$B140)</f>
        <v>265</v>
      </c>
      <c r="AX140" s="78">
        <f>AVERAGEIFS('WEEKLY DATA'!AX$11:AX$14576,'WEEKLY DATA'!$A$11:$A$14576,'MONTHLY DATA'!$A140,'WEEKLY DATA'!$B$11:$B$14576,'MONTHLY DATA'!$B140)</f>
        <v>260</v>
      </c>
      <c r="AY140" s="154">
        <f t="shared" si="68"/>
        <v>-5.8823529411764719E-2</v>
      </c>
      <c r="AZ140" s="169">
        <f>AVERAGEIFS('WEEKLY DATA'!AZ$11:AZ$14576,'WEEKLY DATA'!$A$11:$A$14576,'MONTHLY DATA'!$A140,'WEEKLY DATA'!$B$11:$B$14576,'MONTHLY DATA'!$B140)</f>
        <v>243</v>
      </c>
      <c r="BA140" s="78">
        <f>AVERAGEIFS('WEEKLY DATA'!BA$11:BA$14576,'WEEKLY DATA'!$A$11:$A$14576,'MONTHLY DATA'!$A140,'WEEKLY DATA'!$B$11:$B$14576,'MONTHLY DATA'!$B140)</f>
        <v>253</v>
      </c>
      <c r="BB140" s="78">
        <f>AVERAGEIFS('WEEKLY DATA'!BB$11:BB$14576,'WEEKLY DATA'!$A$11:$A$14576,'MONTHLY DATA'!$A140,'WEEKLY DATA'!$B$11:$B$14576,'MONTHLY DATA'!$B140)</f>
        <v>248</v>
      </c>
      <c r="BC140" s="154">
        <f t="shared" si="69"/>
        <v>-5.5238095238095197E-2</v>
      </c>
      <c r="BD140" s="169">
        <f>AVERAGEIFS('WEEKLY DATA'!BD$11:BD$14576,'WEEKLY DATA'!$A$11:$A$14576,'MONTHLY DATA'!$A140,'WEEKLY DATA'!$B$11:$B$14576,'MONTHLY DATA'!$B140)</f>
        <v>194</v>
      </c>
      <c r="BE140" s="78">
        <f>AVERAGEIFS('WEEKLY DATA'!BE$11:BE$14576,'WEEKLY DATA'!$A$11:$A$14576,'MONTHLY DATA'!$A140,'WEEKLY DATA'!$B$11:$B$14576,'MONTHLY DATA'!$B140)</f>
        <v>204</v>
      </c>
      <c r="BF140" s="78">
        <f>AVERAGEIFS('WEEKLY DATA'!BF$11:BF$14576,'WEEKLY DATA'!$A$11:$A$14576,'MONTHLY DATA'!$A140,'WEEKLY DATA'!$B$11:$B$14576,'MONTHLY DATA'!$B140)</f>
        <v>199</v>
      </c>
      <c r="BG140" s="154">
        <f t="shared" si="70"/>
        <v>2.3794212218649413E-2</v>
      </c>
      <c r="BH140" s="169">
        <f>AVERAGEIFS('WEEKLY DATA'!BH$11:BH$14576,'WEEKLY DATA'!$A$11:$A$14576,'MONTHLY DATA'!$A140,'WEEKLY DATA'!$B$11:$B$14576,'MONTHLY DATA'!$B140)</f>
        <v>357</v>
      </c>
      <c r="BI140" s="78">
        <f>AVERAGEIFS('WEEKLY DATA'!BI$11:BI$14576,'WEEKLY DATA'!$A$11:$A$14576,'MONTHLY DATA'!$A140,'WEEKLY DATA'!$B$11:$B$14576,'MONTHLY DATA'!$B140)</f>
        <v>367</v>
      </c>
      <c r="BJ140" s="78">
        <f>AVERAGEIFS('WEEKLY DATA'!BJ$11:BJ$14576,'WEEKLY DATA'!$A$11:$A$14576,'MONTHLY DATA'!$A140,'WEEKLY DATA'!$B$11:$B$14576,'MONTHLY DATA'!$B140)</f>
        <v>362</v>
      </c>
      <c r="BK140" s="154">
        <f t="shared" si="71"/>
        <v>-6.8810289389067525E-2</v>
      </c>
      <c r="BL140" s="169">
        <f>AVERAGEIFS('WEEKLY DATA'!BL$11:BL$14576,'WEEKLY DATA'!$A$11:$A$14576,'MONTHLY DATA'!$A140,'WEEKLY DATA'!$B$11:$B$14576,'MONTHLY DATA'!$B140)</f>
        <v>255</v>
      </c>
      <c r="BM140" s="78">
        <f>AVERAGEIFS('WEEKLY DATA'!BM$11:BM$14576,'WEEKLY DATA'!$A$11:$A$14576,'MONTHLY DATA'!$A140,'WEEKLY DATA'!$B$11:$B$14576,'MONTHLY DATA'!$B140)</f>
        <v>265</v>
      </c>
      <c r="BN140" s="78">
        <f>AVERAGEIFS('WEEKLY DATA'!BN$11:BN$14576,'WEEKLY DATA'!$A$11:$A$14576,'MONTHLY DATA'!$A140,'WEEKLY DATA'!$B$11:$B$14576,'MONTHLY DATA'!$B140)</f>
        <v>260</v>
      </c>
      <c r="BO140" s="154">
        <f t="shared" si="72"/>
        <v>2.4096385542169418E-3</v>
      </c>
      <c r="BP140" s="78">
        <f>AVERAGEIFS('WEEKLY DATA'!BP$11:BP$14576,'WEEKLY DATA'!$A$11:$A$14576,'MONTHLY DATA'!$A140,'WEEKLY DATA'!$B$11:$B$14576,'MONTHLY DATA'!$B140)</f>
        <v>302</v>
      </c>
      <c r="BQ140" s="78">
        <f>AVERAGEIFS('WEEKLY DATA'!BQ$11:BQ$14576,'WEEKLY DATA'!$A$11:$A$14576,'MONTHLY DATA'!$A140,'WEEKLY DATA'!$B$11:$B$14576,'MONTHLY DATA'!$B140)</f>
        <v>312</v>
      </c>
      <c r="BR140" s="78">
        <f>AVERAGEIFS('WEEKLY DATA'!BR$11:BR$14576,'WEEKLY DATA'!$A$11:$A$14576,'MONTHLY DATA'!$A140,'WEEKLY DATA'!$B$11:$B$14576,'MONTHLY DATA'!$B140)</f>
        <v>307</v>
      </c>
      <c r="BS140" s="154">
        <f t="shared" si="73"/>
        <v>-4.0625000000000022E-2</v>
      </c>
      <c r="BT140" s="78">
        <f>AVERAGEIFS('WEEKLY DATA'!BT$11:BT$14576,'WEEKLY DATA'!$A$11:$A$14576,'MONTHLY DATA'!$A140,'WEEKLY DATA'!$B$11:$B$14576,'MONTHLY DATA'!$B140)</f>
        <v>242</v>
      </c>
      <c r="BU140" s="78">
        <f>AVERAGEIFS('WEEKLY DATA'!BU$11:BU$14576,'WEEKLY DATA'!$A$11:$A$14576,'MONTHLY DATA'!$A140,'WEEKLY DATA'!$B$11:$B$14576,'MONTHLY DATA'!$B140)</f>
        <v>252</v>
      </c>
      <c r="BV140" s="78">
        <f>AVERAGEIFS('WEEKLY DATA'!BV$11:BV$14576,'WEEKLY DATA'!$A$11:$A$14576,'MONTHLY DATA'!$A140,'WEEKLY DATA'!$B$11:$B$14576,'MONTHLY DATA'!$B140)</f>
        <v>247</v>
      </c>
      <c r="BW140" s="154">
        <f t="shared" si="74"/>
        <v>5.1063829787234116E-2</v>
      </c>
      <c r="BX140" s="78">
        <f>AVERAGEIFS('WEEKLY DATA'!BX$11:BX$14576,'WEEKLY DATA'!$A$11:$A$14576,'MONTHLY DATA'!$A140,'WEEKLY DATA'!$B$11:$B$14576,'MONTHLY DATA'!$B140)</f>
        <v>375</v>
      </c>
      <c r="BY140" s="78">
        <f>AVERAGEIFS('WEEKLY DATA'!BY$11:BY$14576,'WEEKLY DATA'!$A$11:$A$14576,'MONTHLY DATA'!$A140,'WEEKLY DATA'!$B$11:$B$14576,'MONTHLY DATA'!$B140)</f>
        <v>385</v>
      </c>
      <c r="BZ140" s="78">
        <f>AVERAGEIFS('WEEKLY DATA'!BZ$11:BZ$14576,'WEEKLY DATA'!$A$11:$A$14576,'MONTHLY DATA'!$A140,'WEEKLY DATA'!$B$11:$B$14576,'MONTHLY DATA'!$B140)</f>
        <v>380</v>
      </c>
      <c r="CA140" s="154">
        <f t="shared" si="75"/>
        <v>-5.2959501557632405E-2</v>
      </c>
      <c r="CB140" s="78">
        <f>AVERAGEIFS('WEEKLY DATA'!CB$11:CB$14576,'WEEKLY DATA'!$A$11:$A$14576,'MONTHLY DATA'!$A140,'WEEKLY DATA'!$B$11:$B$14576,'MONTHLY DATA'!$B140)</f>
        <v>366</v>
      </c>
      <c r="CC140" s="78">
        <f>AVERAGEIFS('WEEKLY DATA'!CC$11:CC$14576,'WEEKLY DATA'!$A$11:$A$14576,'MONTHLY DATA'!$A140,'WEEKLY DATA'!$B$11:$B$14576,'MONTHLY DATA'!$B140)</f>
        <v>376</v>
      </c>
      <c r="CD140" s="78">
        <f>AVERAGEIFS('WEEKLY DATA'!CD$11:CD$14576,'WEEKLY DATA'!$A$11:$A$14576,'MONTHLY DATA'!$A140,'WEEKLY DATA'!$B$11:$B$14576,'MONTHLY DATA'!$B140)</f>
        <v>371</v>
      </c>
      <c r="CE140" s="154">
        <f t="shared" si="76"/>
        <v>-7.2500000000000009E-2</v>
      </c>
      <c r="CF140" s="78">
        <f>AVERAGEIFS('WEEKLY DATA'!CF$11:CF$14576,'WEEKLY DATA'!$A$11:$A$14576,'MONTHLY DATA'!$A140,'WEEKLY DATA'!$B$11:$B$14576,'MONTHLY DATA'!$B140)</f>
        <v>285</v>
      </c>
      <c r="CG140" s="78">
        <f>AVERAGEIFS('WEEKLY DATA'!CG$11:CG$14576,'WEEKLY DATA'!$A$11:$A$14576,'MONTHLY DATA'!$A140,'WEEKLY DATA'!$B$11:$B$14576,'MONTHLY DATA'!$B140)</f>
        <v>295</v>
      </c>
      <c r="CH140" s="78">
        <f>AVERAGEIFS('WEEKLY DATA'!CH$11:CH$14576,'WEEKLY DATA'!$A$11:$A$14576,'MONTHLY DATA'!$A140,'WEEKLY DATA'!$B$11:$B$14576,'MONTHLY DATA'!$B140)</f>
        <v>290</v>
      </c>
      <c r="CI140" s="154">
        <f t="shared" si="77"/>
        <v>-3.5343035343035289E-2</v>
      </c>
      <c r="CJ140" s="78">
        <f>AVERAGEIFS('WEEKLY DATA'!CJ$11:CJ$14576,'WEEKLY DATA'!$A$11:$A$14576,'MONTHLY DATA'!$A140,'WEEKLY DATA'!$B$11:$B$14576,'MONTHLY DATA'!$B140)</f>
        <v>222</v>
      </c>
      <c r="CK140" s="78">
        <f>AVERAGEIFS('WEEKLY DATA'!CK$11:CK$14576,'WEEKLY DATA'!$A$11:$A$14576,'MONTHLY DATA'!$A140,'WEEKLY DATA'!$B$11:$B$14576,'MONTHLY DATA'!$B140)</f>
        <v>232</v>
      </c>
      <c r="CL140" s="78">
        <f>AVERAGEIFS('WEEKLY DATA'!CL$11:CL$14576,'WEEKLY DATA'!$A$11:$A$14576,'MONTHLY DATA'!$A140,'WEEKLY DATA'!$B$11:$B$14576,'MONTHLY DATA'!$B140)</f>
        <v>227</v>
      </c>
      <c r="CM140" s="154">
        <f t="shared" si="78"/>
        <v>5.5096418732780705E-4</v>
      </c>
      <c r="CN140" s="78">
        <f>AVERAGEIFS('WEEKLY DATA'!CN$11:CN$14576,'WEEKLY DATA'!$A$11:$A$14576,'MONTHLY DATA'!$A140,'WEEKLY DATA'!$B$11:$B$14576,'MONTHLY DATA'!$B140)</f>
        <v>373</v>
      </c>
      <c r="CO140" s="78">
        <f>AVERAGEIFS('WEEKLY DATA'!CO$11:CO$14576,'WEEKLY DATA'!$A$11:$A$14576,'MONTHLY DATA'!$A140,'WEEKLY DATA'!$B$11:$B$14576,'MONTHLY DATA'!$B140)</f>
        <v>383</v>
      </c>
      <c r="CP140" s="78">
        <f>AVERAGEIFS('WEEKLY DATA'!CP$11:CP$14576,'WEEKLY DATA'!$A$11:$A$14576,'MONTHLY DATA'!$A140,'WEEKLY DATA'!$B$11:$B$14576,'MONTHLY DATA'!$B140)</f>
        <v>378</v>
      </c>
      <c r="CQ140" s="154">
        <f t="shared" si="79"/>
        <v>-5.7943925233644888E-2</v>
      </c>
      <c r="CR140" s="78">
        <f>AVERAGEIFS('WEEKLY DATA'!CR$11:CR$14576,'WEEKLY DATA'!$A$11:$A$14576,'MONTHLY DATA'!$A140,'WEEKLY DATA'!$B$11:$B$14576,'MONTHLY DATA'!$B140)</f>
        <v>366</v>
      </c>
      <c r="CS140" s="78">
        <f>AVERAGEIFS('WEEKLY DATA'!CS$11:CS$14576,'WEEKLY DATA'!$A$11:$A$14576,'MONTHLY DATA'!$A140,'WEEKLY DATA'!$B$11:$B$14576,'MONTHLY DATA'!$B140)</f>
        <v>376</v>
      </c>
      <c r="CT140" s="78">
        <f>AVERAGEIFS('WEEKLY DATA'!CT$11:CT$14576,'WEEKLY DATA'!$A$11:$A$14576,'MONTHLY DATA'!$A140,'WEEKLY DATA'!$B$11:$B$14576,'MONTHLY DATA'!$B140)</f>
        <v>371</v>
      </c>
      <c r="CU140" s="154">
        <f t="shared" si="80"/>
        <v>-5.1757188498402606E-2</v>
      </c>
      <c r="CV140" s="169">
        <f>AVERAGEIFS('WEEKLY DATA'!CV$11:CV$14576,'WEEKLY DATA'!$A$11:$A$14576,'MONTHLY DATA'!$A140,'WEEKLY DATA'!$B$11:$B$14576,'MONTHLY DATA'!$B140)</f>
        <v>312</v>
      </c>
      <c r="CW140" s="78">
        <f>AVERAGEIFS('WEEKLY DATA'!CW$11:CW$14576,'WEEKLY DATA'!$A$11:$A$14576,'MONTHLY DATA'!$A140,'WEEKLY DATA'!$B$11:$B$14576,'MONTHLY DATA'!$B140)</f>
        <v>322</v>
      </c>
      <c r="CX140" s="78">
        <f>AVERAGEIFS('WEEKLY DATA'!CX$11:CX$14576,'WEEKLY DATA'!$A$11:$A$14576,'MONTHLY DATA'!$A140,'WEEKLY DATA'!$B$11:$B$14576,'MONTHLY DATA'!$B140)</f>
        <v>317</v>
      </c>
      <c r="CY140" s="154">
        <f t="shared" si="81"/>
        <v>7.4576271186440612E-2</v>
      </c>
      <c r="CZ140" s="169">
        <f>AVERAGEIFS('WEEKLY DATA'!CZ$11:CZ$14576,'WEEKLY DATA'!$A$11:$A$14576,'MONTHLY DATA'!$A140,'WEEKLY DATA'!$B$11:$B$14576,'MONTHLY DATA'!$B140)</f>
        <v>242</v>
      </c>
      <c r="DA140" s="78">
        <f>AVERAGEIFS('WEEKLY DATA'!DA$11:DA$14576,'WEEKLY DATA'!$A$11:$A$14576,'MONTHLY DATA'!$A140,'WEEKLY DATA'!$B$11:$B$14576,'MONTHLY DATA'!$B140)</f>
        <v>252</v>
      </c>
      <c r="DB140" s="78">
        <f>AVERAGEIFS('WEEKLY DATA'!DB$11:DB$14576,'WEEKLY DATA'!$A$11:$A$14576,'MONTHLY DATA'!$A140,'WEEKLY DATA'!$B$11:$B$14576,'MONTHLY DATA'!$B140)</f>
        <v>247</v>
      </c>
      <c r="DC140" s="154">
        <f t="shared" si="82"/>
        <v>8.2739726027397209E-2</v>
      </c>
      <c r="DD140" s="78">
        <f>AVERAGEIFS('WEEKLY DATA'!DD$11:DD$14576,'WEEKLY DATA'!$A$11:$A$14576,'MONTHLY DATA'!$A140,'WEEKLY DATA'!$B$11:$B$14576,'MONTHLY DATA'!$B140)</f>
        <v>397</v>
      </c>
      <c r="DE140" s="78">
        <f>AVERAGEIFS('WEEKLY DATA'!DE$11:DE$14576,'WEEKLY DATA'!$A$11:$A$14576,'MONTHLY DATA'!$A140,'WEEKLY DATA'!$B$11:$B$14576,'MONTHLY DATA'!$B140)</f>
        <v>407</v>
      </c>
      <c r="DF140" s="78">
        <f>AVERAGEIFS('WEEKLY DATA'!DF$11:DF$14576,'WEEKLY DATA'!$A$11:$A$14576,'MONTHLY DATA'!$A140,'WEEKLY DATA'!$B$11:$B$14576,'MONTHLY DATA'!$B140)</f>
        <v>402</v>
      </c>
      <c r="DG140" s="154">
        <f t="shared" si="83"/>
        <v>-7.5862068965517282E-2</v>
      </c>
      <c r="DH140" s="78">
        <f>AVERAGEIFS('WEEKLY DATA'!DH$11:DH$14576,'WEEKLY DATA'!$A$11:$A$14576,'MONTHLY DATA'!$A140,'WEEKLY DATA'!$B$11:$B$14576,'MONTHLY DATA'!$B140)</f>
        <v>363</v>
      </c>
      <c r="DI140" s="78">
        <f>AVERAGEIFS('WEEKLY DATA'!DI$11:DI$14576,'WEEKLY DATA'!$A$11:$A$14576,'MONTHLY DATA'!$A140,'WEEKLY DATA'!$B$11:$B$14576,'MONTHLY DATA'!$B140)</f>
        <v>373</v>
      </c>
      <c r="DJ140" s="78">
        <f>AVERAGEIFS('WEEKLY DATA'!DJ$11:DJ$14576,'WEEKLY DATA'!$A$11:$A$14576,'MONTHLY DATA'!$A140,'WEEKLY DATA'!$B$11:$B$14576,'MONTHLY DATA'!$B140)</f>
        <v>368</v>
      </c>
      <c r="DK140" s="154">
        <f t="shared" si="84"/>
        <v>-1.866666666666672E-2</v>
      </c>
      <c r="DL140" s="169">
        <f>AVERAGEIFS('WEEKLY DATA'!DL$11:DL$14576,'WEEKLY DATA'!$A$11:$A$14576,'MONTHLY DATA'!$A140,'WEEKLY DATA'!$B$11:$B$14576,'MONTHLY DATA'!$B140)</f>
        <v>282</v>
      </c>
      <c r="DM140" s="78">
        <f>AVERAGEIFS('WEEKLY DATA'!DM$11:DM$14576,'WEEKLY DATA'!$A$11:$A$14576,'MONTHLY DATA'!$A140,'WEEKLY DATA'!$B$11:$B$14576,'MONTHLY DATA'!$B140)</f>
        <v>292</v>
      </c>
      <c r="DN140" s="78">
        <f>AVERAGEIFS('WEEKLY DATA'!DN$11:DN$14576,'WEEKLY DATA'!$A$11:$A$14576,'MONTHLY DATA'!$A140,'WEEKLY DATA'!$B$11:$B$14576,'MONTHLY DATA'!$B140)</f>
        <v>287</v>
      </c>
      <c r="DO140" s="154">
        <f t="shared" si="85"/>
        <v>6.2962962962962887E-2</v>
      </c>
      <c r="DP140" s="78">
        <f>AVERAGEIFS('WEEKLY DATA'!DP$11:DP$14576,'WEEKLY DATA'!$A$11:$A$14576,'MONTHLY DATA'!$A140,'WEEKLY DATA'!$B$11:$B$14576,'MONTHLY DATA'!$B140)</f>
        <v>217</v>
      </c>
      <c r="DQ140" s="78">
        <f>AVERAGEIFS('WEEKLY DATA'!DQ$11:DQ$14576,'WEEKLY DATA'!$A$11:$A$14576,'MONTHLY DATA'!$A140,'WEEKLY DATA'!$B$11:$B$14576,'MONTHLY DATA'!$B140)</f>
        <v>227</v>
      </c>
      <c r="DR140" s="78">
        <f>AVERAGEIFS('WEEKLY DATA'!DR$11:DR$14576,'WEEKLY DATA'!$A$11:$A$14576,'MONTHLY DATA'!$A140,'WEEKLY DATA'!$B$11:$B$14576,'MONTHLY DATA'!$B140)</f>
        <v>222</v>
      </c>
      <c r="DS140" s="154">
        <f t="shared" si="86"/>
        <v>0.11698113207547167</v>
      </c>
      <c r="DT140" s="78">
        <f>AVERAGEIFS('WEEKLY DATA'!DT$11:DT$14576,'WEEKLY DATA'!$A$11:$A$14576,'MONTHLY DATA'!$A140,'WEEKLY DATA'!$B$11:$B$14576,'MONTHLY DATA'!$B140)</f>
        <v>401</v>
      </c>
      <c r="DU140" s="78">
        <f>AVERAGEIFS('WEEKLY DATA'!DU$11:DU$14576,'WEEKLY DATA'!$A$11:$A$14576,'MONTHLY DATA'!$A140,'WEEKLY DATA'!$B$11:$B$14576,'MONTHLY DATA'!$B140)</f>
        <v>411</v>
      </c>
      <c r="DV140" s="78">
        <f>AVERAGEIFS('WEEKLY DATA'!DV$11:DV$14576,'WEEKLY DATA'!$A$11:$A$14576,'MONTHLY DATA'!$A140,'WEEKLY DATA'!$B$11:$B$14576,'MONTHLY DATA'!$B140)</f>
        <v>406</v>
      </c>
      <c r="DW140" s="154">
        <f t="shared" si="87"/>
        <v>-6.9340974212034334E-2</v>
      </c>
      <c r="DX140" s="78">
        <f>AVERAGEIFS('WEEKLY DATA'!DX$11:DX$14576,'WEEKLY DATA'!$A$11:$A$14576,'MONTHLY DATA'!$A140,'WEEKLY DATA'!$B$11:$B$14576,'MONTHLY DATA'!$B140)</f>
        <v>365</v>
      </c>
      <c r="DY140" s="78">
        <f>AVERAGEIFS('WEEKLY DATA'!DY$11:DY$14576,'WEEKLY DATA'!$A$11:$A$14576,'MONTHLY DATA'!$A140,'WEEKLY DATA'!$B$11:$B$14576,'MONTHLY DATA'!$B140)</f>
        <v>375</v>
      </c>
      <c r="DZ140" s="78">
        <f>AVERAGEIFS('WEEKLY DATA'!DZ$11:DZ$14576,'WEEKLY DATA'!$A$11:$A$14576,'MONTHLY DATA'!$A140,'WEEKLY DATA'!$B$11:$B$14576,'MONTHLY DATA'!$B140)</f>
        <v>370</v>
      </c>
      <c r="EA140" s="154">
        <f t="shared" si="88"/>
        <v>-1.0033444816053505E-2</v>
      </c>
      <c r="EB140" s="78">
        <f>AVERAGEIFS('WEEKLY DATA'!EB$11:EB$14576,'WEEKLY DATA'!$A$11:$A$14576,'MONTHLY DATA'!$A140,'WEEKLY DATA'!$B$11:$B$14576,'MONTHLY DATA'!$B140)</f>
        <v>300</v>
      </c>
      <c r="EC140" s="78">
        <f>AVERAGEIFS('WEEKLY DATA'!EC$11:EC$14576,'WEEKLY DATA'!$A$11:$A$14576,'MONTHLY DATA'!$A140,'WEEKLY DATA'!$B$11:$B$14576,'MONTHLY DATA'!$B140)</f>
        <v>310</v>
      </c>
      <c r="ED140" s="78">
        <f>AVERAGEIFS('WEEKLY DATA'!ED$11:ED$14576,'WEEKLY DATA'!$A$11:$A$14576,'MONTHLY DATA'!$A140,'WEEKLY DATA'!$B$11:$B$14576,'MONTHLY DATA'!$B140)</f>
        <v>305</v>
      </c>
      <c r="EE140" s="154">
        <f t="shared" si="89"/>
        <v>9.6629213483146126E-2</v>
      </c>
      <c r="EF140" s="169">
        <f>AVERAGEIFS('WEEKLY DATA'!EF$11:EF$14576,'WEEKLY DATA'!$A$11:$A$14576,'MONTHLY DATA'!$A140,'WEEKLY DATA'!$B$11:$B$14576,'MONTHLY DATA'!$B140)</f>
        <v>223</v>
      </c>
      <c r="EG140" s="78">
        <f>AVERAGEIFS('WEEKLY DATA'!EG$11:EG$14576,'WEEKLY DATA'!$A$11:$A$14576,'MONTHLY DATA'!$A140,'WEEKLY DATA'!$B$11:$B$14576,'MONTHLY DATA'!$B140)</f>
        <v>233</v>
      </c>
      <c r="EH140" s="78">
        <f>AVERAGEIFS('WEEKLY DATA'!EH$11:EH$14576,'WEEKLY DATA'!$A$11:$A$14576,'MONTHLY DATA'!$A140,'WEEKLY DATA'!$B$11:$B$14576,'MONTHLY DATA'!$B140)</f>
        <v>228</v>
      </c>
      <c r="EI140" s="154">
        <f t="shared" si="90"/>
        <v>6.0465116279069697E-2</v>
      </c>
      <c r="EJ140" s="78">
        <f>AVERAGEIFS('WEEKLY DATA'!EJ$11:EJ$14576,'WEEKLY DATA'!$A$11:$A$14576,'MONTHLY DATA'!$A140,'WEEKLY DATA'!$B$11:$B$14576,'MONTHLY DATA'!$B140)</f>
        <v>302</v>
      </c>
      <c r="EK140" s="78">
        <f>AVERAGEIFS('WEEKLY DATA'!EK$11:EK$14576,'WEEKLY DATA'!$A$11:$A$14576,'MONTHLY DATA'!$A140,'WEEKLY DATA'!$B$11:$B$14576,'MONTHLY DATA'!$B140)</f>
        <v>312</v>
      </c>
      <c r="EL140" s="78">
        <f>AVERAGEIFS('WEEKLY DATA'!EL$11:EL$14576,'WEEKLY DATA'!$A$11:$A$14576,'MONTHLY DATA'!$A140,'WEEKLY DATA'!$B$11:$B$14576,'MONTHLY DATA'!$B140)</f>
        <v>307</v>
      </c>
      <c r="EM140" s="154">
        <f t="shared" si="91"/>
        <v>-0.36455368693402324</v>
      </c>
      <c r="EN140" s="78">
        <f>AVERAGEIFS('WEEKLY DATA'!EN$11:EN$14576,'WEEKLY DATA'!$A$11:$A$14576,'MONTHLY DATA'!$A140,'WEEKLY DATA'!$B$11:$B$14576,'MONTHLY DATA'!$B140)</f>
        <v>444</v>
      </c>
      <c r="EO140" s="78">
        <f>AVERAGEIFS('WEEKLY DATA'!EO$11:EO$14576,'WEEKLY DATA'!$A$11:$A$14576,'MONTHLY DATA'!$A140,'WEEKLY DATA'!$B$11:$B$14576,'MONTHLY DATA'!$B140)</f>
        <v>454</v>
      </c>
      <c r="EP140" s="78">
        <f>AVERAGEIFS('WEEKLY DATA'!EP$11:EP$14576,'WEEKLY DATA'!$A$11:$A$14576,'MONTHLY DATA'!$A140,'WEEKLY DATA'!$B$11:$B$14576,'MONTHLY DATA'!$B140)</f>
        <v>449</v>
      </c>
      <c r="EQ140" s="154">
        <f t="shared" si="92"/>
        <v>0.4169625246548323</v>
      </c>
      <c r="ER140" s="78">
        <f>AVERAGEIFS('WEEKLY DATA'!ER$11:ER$14576,'WEEKLY DATA'!$A$11:$A$14576,'MONTHLY DATA'!$A140,'WEEKLY DATA'!$B$11:$B$14576,'MONTHLY DATA'!$B140)</f>
        <v>296</v>
      </c>
      <c r="ES140" s="78">
        <f>AVERAGEIFS('WEEKLY DATA'!ES$11:ES$14576,'WEEKLY DATA'!$A$11:$A$14576,'MONTHLY DATA'!$A140,'WEEKLY DATA'!$B$11:$B$14576,'MONTHLY DATA'!$B140)</f>
        <v>306</v>
      </c>
      <c r="ET140" s="78">
        <f>AVERAGEIFS('WEEKLY DATA'!ET$11:ET$14576,'WEEKLY DATA'!$A$11:$A$14576,'MONTHLY DATA'!$A140,'WEEKLY DATA'!$B$11:$B$14576,'MONTHLY DATA'!$B140)</f>
        <v>301</v>
      </c>
      <c r="EU140" s="154">
        <f t="shared" si="93"/>
        <v>0.10205949656750568</v>
      </c>
      <c r="EV140" s="78">
        <f>AVERAGEIFS('WEEKLY DATA'!EV$11:EV$14576,'WEEKLY DATA'!$A$11:$A$14576,'MONTHLY DATA'!$A140,'WEEKLY DATA'!$B$11:$B$14576,'MONTHLY DATA'!$B140)</f>
        <v>217</v>
      </c>
      <c r="EW140" s="78">
        <f>AVERAGEIFS('WEEKLY DATA'!EW$11:EW$14576,'WEEKLY DATA'!$A$11:$A$14576,'MONTHLY DATA'!$A140,'WEEKLY DATA'!$B$11:$B$14576,'MONTHLY DATA'!$B140)</f>
        <v>227</v>
      </c>
      <c r="EX140" s="78">
        <f>AVERAGEIFS('WEEKLY DATA'!EX$11:EX$14576,'WEEKLY DATA'!$A$11:$A$14576,'MONTHLY DATA'!$A140,'WEEKLY DATA'!$B$11:$B$14576,'MONTHLY DATA'!$B140)</f>
        <v>222</v>
      </c>
      <c r="EY140" s="154">
        <f t="shared" si="94"/>
        <v>0.1100000000000001</v>
      </c>
      <c r="EZ140" s="78">
        <f>AVERAGEIFS('WEEKLY DATA'!EZ$11:EZ$14576,'WEEKLY DATA'!$A$11:$A$14576,'MONTHLY DATA'!$A140,'WEEKLY DATA'!$B$11:$B$14576,'MONTHLY DATA'!$B140)</f>
        <v>375</v>
      </c>
      <c r="FA140" s="78">
        <f>AVERAGEIFS('WEEKLY DATA'!FA$11:FA$14576,'WEEKLY DATA'!$A$11:$A$14576,'MONTHLY DATA'!$A140,'WEEKLY DATA'!$B$11:$B$14576,'MONTHLY DATA'!$B140)</f>
        <v>385</v>
      </c>
      <c r="FB140" s="78">
        <f>AVERAGEIFS('WEEKLY DATA'!FB$11:FB$14576,'WEEKLY DATA'!$A$11:$A$14576,'MONTHLY DATA'!$A140,'WEEKLY DATA'!$B$11:$B$14576,'MONTHLY DATA'!$B140)</f>
        <v>380</v>
      </c>
      <c r="FC140" s="154">
        <f t="shared" si="95"/>
        <v>-0.20936280884265279</v>
      </c>
      <c r="FD140" s="78">
        <f>AVERAGEIFS('WEEKLY DATA'!FD$11:FD$14576,'WEEKLY DATA'!$A$11:$A$14576,'MONTHLY DATA'!$A140,'WEEKLY DATA'!$B$11:$B$14576,'MONTHLY DATA'!$B140)</f>
        <v>434</v>
      </c>
      <c r="FE140" s="78">
        <f>AVERAGEIFS('WEEKLY DATA'!FE$11:FE$14576,'WEEKLY DATA'!$A$11:$A$14576,'MONTHLY DATA'!$A140,'WEEKLY DATA'!$B$11:$B$14576,'MONTHLY DATA'!$B140)</f>
        <v>444</v>
      </c>
      <c r="FF140" s="78">
        <f>AVERAGEIFS('WEEKLY DATA'!FF$11:FF$14576,'WEEKLY DATA'!$A$11:$A$14576,'MONTHLY DATA'!$A140,'WEEKLY DATA'!$B$11:$B$14576,'MONTHLY DATA'!$B140)</f>
        <v>439</v>
      </c>
      <c r="FG140" s="154">
        <f t="shared" si="96"/>
        <v>0.11315372424722669</v>
      </c>
      <c r="FH140" s="78">
        <f>AVERAGEIFS('WEEKLY DATA'!FH$11:FH$14576,'WEEKLY DATA'!$A$11:$A$14576,'MONTHLY DATA'!$A140,'WEEKLY DATA'!$B$11:$B$14576,'MONTHLY DATA'!$B140)</f>
        <v>321</v>
      </c>
      <c r="FI140" s="78">
        <f>AVERAGEIFS('WEEKLY DATA'!FI$11:FI$14576,'WEEKLY DATA'!$A$11:$A$14576,'MONTHLY DATA'!$A140,'WEEKLY DATA'!$B$11:$B$14576,'MONTHLY DATA'!$B140)</f>
        <v>331</v>
      </c>
      <c r="FJ140" s="78">
        <f>AVERAGEIFS('WEEKLY DATA'!FJ$11:FJ$14576,'WEEKLY DATA'!$A$11:$A$14576,'MONTHLY DATA'!$A140,'WEEKLY DATA'!$B$11:$B$14576,'MONTHLY DATA'!$B140)</f>
        <v>326</v>
      </c>
      <c r="FK140" s="154">
        <f t="shared" si="97"/>
        <v>7.5463917525773194E-2</v>
      </c>
      <c r="FL140" s="169">
        <f>AVERAGEIFS('WEEKLY DATA'!FL$11:FL$14576,'WEEKLY DATA'!$A$11:$A$14576,'MONTHLY DATA'!$A140,'WEEKLY DATA'!$B$11:$B$14576,'MONTHLY DATA'!$B140)</f>
        <v>254</v>
      </c>
      <c r="FM140" s="78">
        <f>AVERAGEIFS('WEEKLY DATA'!FM$11:FM$14576,'WEEKLY DATA'!$A$11:$A$14576,'MONTHLY DATA'!$A140,'WEEKLY DATA'!$B$11:$B$14576,'MONTHLY DATA'!$B140)</f>
        <v>264</v>
      </c>
      <c r="FN140" s="78">
        <f>AVERAGEIFS('WEEKLY DATA'!FN$11:FN$14576,'WEEKLY DATA'!$A$11:$A$14576,'MONTHLY DATA'!$A140,'WEEKLY DATA'!$B$11:$B$14576,'MONTHLY DATA'!$B140)</f>
        <v>259</v>
      </c>
      <c r="FO140" s="154">
        <f t="shared" si="98"/>
        <v>0.13534246575342457</v>
      </c>
      <c r="FP140" s="78">
        <f>AVERAGEIFS('WEEKLY DATA'!FP$11:FP$14576,'WEEKLY DATA'!$A$11:$A$14576,'MONTHLY DATA'!$A140,'WEEKLY DATA'!$B$11:$B$14576,'MONTHLY DATA'!$B140)</f>
        <v>300</v>
      </c>
      <c r="FQ140" s="78">
        <f>AVERAGEIFS('WEEKLY DATA'!FQ$11:FQ$14576,'WEEKLY DATA'!$A$11:$A$14576,'MONTHLY DATA'!$A140,'WEEKLY DATA'!$B$11:$B$14576,'MONTHLY DATA'!$B140)</f>
        <v>310</v>
      </c>
      <c r="FR140" s="78">
        <f>AVERAGEIFS('WEEKLY DATA'!FR$11:FR$14576,'WEEKLY DATA'!$A$11:$A$14576,'MONTHLY DATA'!$A140,'WEEKLY DATA'!$B$11:$B$14576,'MONTHLY DATA'!$B140)</f>
        <v>305</v>
      </c>
      <c r="FS140" s="154">
        <f t="shared" si="99"/>
        <v>-0.19736842105263153</v>
      </c>
      <c r="FT140" s="78">
        <f>AVERAGEIFS('WEEKLY DATA'!FT$11:FT$14576,'WEEKLY DATA'!$A$11:$A$14576,'MONTHLY DATA'!$A140,'WEEKLY DATA'!$B$11:$B$14576,'MONTHLY DATA'!$B140)</f>
        <v>351</v>
      </c>
      <c r="FU140" s="78">
        <f>AVERAGEIFS('WEEKLY DATA'!FU$11:FU$14576,'WEEKLY DATA'!$A$11:$A$14576,'MONTHLY DATA'!$A140,'WEEKLY DATA'!$B$11:$B$14576,'MONTHLY DATA'!$B140)</f>
        <v>361</v>
      </c>
      <c r="FV140" s="78">
        <f>AVERAGEIFS('WEEKLY DATA'!FV$11:FV$14576,'WEEKLY DATA'!$A$11:$A$14576,'MONTHLY DATA'!$A140,'WEEKLY DATA'!$B$11:$B$14576,'MONTHLY DATA'!$B140)</f>
        <v>356</v>
      </c>
      <c r="FW140" s="154">
        <f t="shared" si="100"/>
        <v>-1.9621342512908813E-2</v>
      </c>
      <c r="FX140" s="78">
        <f>AVERAGEIFS('WEEKLY DATA'!FX$11:FX$14576,'WEEKLY DATA'!$A$11:$A$14576,'MONTHLY DATA'!$A140,'WEEKLY DATA'!$B$11:$B$14576,'MONTHLY DATA'!$B140)</f>
        <v>282</v>
      </c>
      <c r="FY140" s="78">
        <f>AVERAGEIFS('WEEKLY DATA'!FY$11:FY$14576,'WEEKLY DATA'!$A$11:$A$14576,'MONTHLY DATA'!$A140,'WEEKLY DATA'!$B$11:$B$14576,'MONTHLY DATA'!$B140)</f>
        <v>292</v>
      </c>
      <c r="FZ140" s="78">
        <f>AVERAGEIFS('WEEKLY DATA'!FZ$11:FZ$14576,'WEEKLY DATA'!$A$11:$A$14576,'MONTHLY DATA'!$A140,'WEEKLY DATA'!$B$11:$B$14576,'MONTHLY DATA'!$B140)</f>
        <v>287</v>
      </c>
      <c r="GA140" s="154">
        <f t="shared" si="101"/>
        <v>-7.4193548387096797E-2</v>
      </c>
      <c r="GB140" s="78">
        <f>AVERAGEIFS('WEEKLY DATA'!GB$11:GB$14576,'WEEKLY DATA'!$A$11:$A$14576,'MONTHLY DATA'!$A140,'WEEKLY DATA'!$B$11:$B$14576,'MONTHLY DATA'!$B140)</f>
        <v>406</v>
      </c>
      <c r="GC140" s="78">
        <f>AVERAGEIFS('WEEKLY DATA'!GC$11:GC$14576,'WEEKLY DATA'!$A$11:$A$14576,'MONTHLY DATA'!$A140,'WEEKLY DATA'!$B$11:$B$14576,'MONTHLY DATA'!$B140)</f>
        <v>416</v>
      </c>
      <c r="GD140" s="78">
        <f>AVERAGEIFS('WEEKLY DATA'!GD$11:GD$14576,'WEEKLY DATA'!$A$11:$A$14576,'MONTHLY DATA'!$A140,'WEEKLY DATA'!$B$11:$B$14576,'MONTHLY DATA'!$B140)</f>
        <v>411</v>
      </c>
      <c r="GE140" s="154">
        <f t="shared" si="102"/>
        <v>2.9107981220657386E-2</v>
      </c>
      <c r="GF140" s="169">
        <f>AVERAGEIFS('WEEKLY DATA'!GF$11:GF$14576,'WEEKLY DATA'!$A$11:$A$14576,'MONTHLY DATA'!$A140,'WEEKLY DATA'!$B$11:$B$14576,'MONTHLY DATA'!$B140)</f>
        <v>324</v>
      </c>
      <c r="GG140" s="78">
        <f>AVERAGEIFS('WEEKLY DATA'!GG$11:GG$14576,'WEEKLY DATA'!$A$11:$A$14576,'MONTHLY DATA'!$A140,'WEEKLY DATA'!$B$11:$B$14576,'MONTHLY DATA'!$B140)</f>
        <v>334</v>
      </c>
      <c r="GH140" s="78">
        <f>AVERAGEIFS('WEEKLY DATA'!GH$11:GH$14576,'WEEKLY DATA'!$A$11:$A$14576,'MONTHLY DATA'!$A140,'WEEKLY DATA'!$B$11:$B$14576,'MONTHLY DATA'!$B140)</f>
        <v>329</v>
      </c>
      <c r="GI140" s="154">
        <f t="shared" si="103"/>
        <v>9.8956158663883187E-2</v>
      </c>
      <c r="GJ140" s="78">
        <f>AVERAGEIFS('WEEKLY DATA'!GJ$11:GJ$14576,'WEEKLY DATA'!$A$11:$A$14576,'MONTHLY DATA'!$A140,'WEEKLY DATA'!$B$11:$B$14576,'MONTHLY DATA'!$B140)</f>
        <v>409</v>
      </c>
      <c r="GK140" s="78">
        <f>AVERAGEIFS('WEEKLY DATA'!GK$11:GK$14576,'WEEKLY DATA'!$A$11:$A$14576,'MONTHLY DATA'!$A140,'WEEKLY DATA'!$B$11:$B$14576,'MONTHLY DATA'!$B140)</f>
        <v>419</v>
      </c>
      <c r="GL140" s="78">
        <f>AVERAGEIFS('WEEKLY DATA'!GL$11:GL$14576,'WEEKLY DATA'!$A$11:$A$14576,'MONTHLY DATA'!$A140,'WEEKLY DATA'!$B$11:$B$14576,'MONTHLY DATA'!$B140)</f>
        <v>414</v>
      </c>
      <c r="GM140" s="154">
        <f t="shared" si="104"/>
        <v>-6.9662921348314644E-2</v>
      </c>
      <c r="GN140" s="78">
        <f>AVERAGEIFS('WEEKLY DATA'!GN$11:GN$14576,'WEEKLY DATA'!$A$11:$A$14576,'MONTHLY DATA'!$A140,'WEEKLY DATA'!$B$11:$B$14576,'MONTHLY DATA'!$B140)</f>
        <v>451</v>
      </c>
      <c r="GO140" s="78">
        <f>AVERAGEIFS('WEEKLY DATA'!GO$11:GO$14576,'WEEKLY DATA'!$A$11:$A$14576,'MONTHLY DATA'!$A140,'WEEKLY DATA'!$B$11:$B$14576,'MONTHLY DATA'!$B140)</f>
        <v>461</v>
      </c>
      <c r="GP140" s="78">
        <f>AVERAGEIFS('WEEKLY DATA'!GP$11:GP$14576,'WEEKLY DATA'!$A$11:$A$14576,'MONTHLY DATA'!$A140,'WEEKLY DATA'!$B$11:$B$14576,'MONTHLY DATA'!$B140)</f>
        <v>456</v>
      </c>
      <c r="GQ140" s="154">
        <f t="shared" si="105"/>
        <v>1.3333333333333419E-2</v>
      </c>
      <c r="GR140" s="78"/>
    </row>
    <row r="141" spans="1:200" ht="15.75" x14ac:dyDescent="0.25">
      <c r="A141">
        <f t="shared" si="106"/>
        <v>11</v>
      </c>
      <c r="B141">
        <f t="shared" si="107"/>
        <v>2020</v>
      </c>
      <c r="C141" s="86">
        <v>44136</v>
      </c>
      <c r="D141" s="78">
        <f>AVERAGEIFS('WEEKLY DATA'!D$11:D$14576,'WEEKLY DATA'!$A$11:$A$14576,'MONTHLY DATA'!$A141,'WEEKLY DATA'!$B$11:$B$14576,'MONTHLY DATA'!$B141)</f>
        <v>351.25</v>
      </c>
      <c r="E141" s="78">
        <f>AVERAGEIFS('WEEKLY DATA'!E$11:E$14576,'WEEKLY DATA'!$A$11:$A$14576,'MONTHLY DATA'!$A141,'WEEKLY DATA'!$B$11:$B$14576,'MONTHLY DATA'!$B141)</f>
        <v>361.25</v>
      </c>
      <c r="F141" s="78">
        <f>AVERAGEIFS('WEEKLY DATA'!F$11:F$14576,'WEEKLY DATA'!$A$11:$A$14576,'MONTHLY DATA'!$A141,'WEEKLY DATA'!$B$11:$B$14576,'MONTHLY DATA'!$B141)</f>
        <v>356.25</v>
      </c>
      <c r="G141" s="154">
        <f t="shared" ref="G141:G184" si="108">F141/F140-1</f>
        <v>-4.8882681564246244E-3</v>
      </c>
      <c r="H141" s="169">
        <f>AVERAGEIFS('WEEKLY DATA'!H$11:H$14576,'WEEKLY DATA'!$A$11:$A$14576,'MONTHLY DATA'!$A141,'WEEKLY DATA'!$B$11:$B$14576,'MONTHLY DATA'!$B141)</f>
        <v>285</v>
      </c>
      <c r="I141" s="78">
        <f>AVERAGEIFS('WEEKLY DATA'!I$11:I$14576,'WEEKLY DATA'!$A$11:$A$14576,'MONTHLY DATA'!$A141,'WEEKLY DATA'!$B$11:$B$14576,'MONTHLY DATA'!$B141)</f>
        <v>295</v>
      </c>
      <c r="J141" s="78">
        <f>AVERAGEIFS('WEEKLY DATA'!J$11:J$14576,'WEEKLY DATA'!$A$11:$A$14576,'MONTHLY DATA'!$A141,'WEEKLY DATA'!$B$11:$B$14576,'MONTHLY DATA'!$B141)</f>
        <v>290</v>
      </c>
      <c r="K141" s="154">
        <f t="shared" ref="K141:K184" si="109">J141/J140-1</f>
        <v>1.7543859649122862E-2</v>
      </c>
      <c r="L141" s="169">
        <f>AVERAGEIFS('WEEKLY DATA'!L$11:L$14576,'WEEKLY DATA'!$A$11:$A$14576,'MONTHLY DATA'!$A141,'WEEKLY DATA'!$B$11:$B$14576,'MONTHLY DATA'!$B141)</f>
        <v>377.5</v>
      </c>
      <c r="M141" s="78">
        <f>AVERAGEIFS('WEEKLY DATA'!M$11:M$14576,'WEEKLY DATA'!$A$11:$A$14576,'MONTHLY DATA'!$A141,'WEEKLY DATA'!$B$11:$B$14576,'MONTHLY DATA'!$B141)</f>
        <v>387.5</v>
      </c>
      <c r="N141" s="78">
        <f>AVERAGEIFS('WEEKLY DATA'!N$11:N$14576,'WEEKLY DATA'!$A$11:$A$14576,'MONTHLY DATA'!$A141,'WEEKLY DATA'!$B$11:$B$14576,'MONTHLY DATA'!$B141)</f>
        <v>382.5</v>
      </c>
      <c r="O141" s="154">
        <f t="shared" ref="O141:O184" si="110">N141/N140-1</f>
        <v>-1.9230769230769273E-2</v>
      </c>
      <c r="P141" s="169">
        <f>AVERAGEIFS('WEEKLY DATA'!P$11:P$14576,'WEEKLY DATA'!$A$11:$A$14576,'MONTHLY DATA'!$A141,'WEEKLY DATA'!$B$11:$B$14576,'MONTHLY DATA'!$B141)</f>
        <v>336.25</v>
      </c>
      <c r="Q141" s="78">
        <f>AVERAGEIFS('WEEKLY DATA'!Q$11:Q$14576,'WEEKLY DATA'!$A$11:$A$14576,'MONTHLY DATA'!$A141,'WEEKLY DATA'!$B$11:$B$14576,'MONTHLY DATA'!$B141)</f>
        <v>346.25</v>
      </c>
      <c r="R141" s="78">
        <f>AVERAGEIFS('WEEKLY DATA'!R$11:R$14576,'WEEKLY DATA'!$A$11:$A$14576,'MONTHLY DATA'!$A141,'WEEKLY DATA'!$B$11:$B$14576,'MONTHLY DATA'!$B141)</f>
        <v>341.25</v>
      </c>
      <c r="S141" s="154">
        <f t="shared" ref="S141:S184" si="111">R141/R140-1</f>
        <v>3.7234042553191404E-2</v>
      </c>
      <c r="T141" s="169">
        <f>AVERAGEIFS('WEEKLY DATA'!T$11:T$14576,'WEEKLY DATA'!$A$11:$A$14576,'MONTHLY DATA'!$A141,'WEEKLY DATA'!$B$11:$B$14576,'MONTHLY DATA'!$B141)</f>
        <v>298.75</v>
      </c>
      <c r="U141" s="78">
        <f>AVERAGEIFS('WEEKLY DATA'!U$11:U$14576,'WEEKLY DATA'!$A$11:$A$14576,'MONTHLY DATA'!$A141,'WEEKLY DATA'!$B$11:$B$14576,'MONTHLY DATA'!$B141)</f>
        <v>308.75</v>
      </c>
      <c r="V141" s="78">
        <f>AVERAGEIFS('WEEKLY DATA'!V$11:V$14576,'WEEKLY DATA'!$A$11:$A$14576,'MONTHLY DATA'!$A141,'WEEKLY DATA'!$B$11:$B$14576,'MONTHLY DATA'!$B141)</f>
        <v>303.75</v>
      </c>
      <c r="W141" s="154">
        <f t="shared" ref="W141:W184" si="112">V141/V140-1</f>
        <v>-2.3311897106109369E-2</v>
      </c>
      <c r="X141" s="169">
        <f>AVERAGEIFS('WEEKLY DATA'!X$11:X$14576,'WEEKLY DATA'!$A$11:$A$14576,'MONTHLY DATA'!$A141,'WEEKLY DATA'!$B$11:$B$14576,'MONTHLY DATA'!$B141)</f>
        <v>256.25</v>
      </c>
      <c r="Y141" s="78">
        <f>AVERAGEIFS('WEEKLY DATA'!Y$11:Y$14576,'WEEKLY DATA'!$A$11:$A$14576,'MONTHLY DATA'!$A141,'WEEKLY DATA'!$B$11:$B$14576,'MONTHLY DATA'!$B141)</f>
        <v>266.25</v>
      </c>
      <c r="Z141" s="78">
        <f>AVERAGEIFS('WEEKLY DATA'!Z$11:Z$14576,'WEEKLY DATA'!$A$11:$A$14576,'MONTHLY DATA'!$A141,'WEEKLY DATA'!$B$11:$B$14576,'MONTHLY DATA'!$B141)</f>
        <v>261.25</v>
      </c>
      <c r="AA141" s="154">
        <f t="shared" ref="AA141:AA184" si="113">Z141/Z140-1</f>
        <v>4.8076923076922906E-3</v>
      </c>
      <c r="AB141" s="169">
        <f>AVERAGEIFS('WEEKLY DATA'!AB$11:AB$14576,'WEEKLY DATA'!$A$11:$A$14576,'MONTHLY DATA'!$A141,'WEEKLY DATA'!$B$11:$B$14576,'MONTHLY DATA'!$B141)</f>
        <v>375</v>
      </c>
      <c r="AC141" s="78">
        <f>AVERAGEIFS('WEEKLY DATA'!AC$11:AC$14576,'WEEKLY DATA'!$A$11:$A$14576,'MONTHLY DATA'!$A141,'WEEKLY DATA'!$B$11:$B$14576,'MONTHLY DATA'!$B141)</f>
        <v>385</v>
      </c>
      <c r="AD141" s="78">
        <f>AVERAGEIFS('WEEKLY DATA'!AD$11:AD$14576,'WEEKLY DATA'!$A$11:$A$14576,'MONTHLY DATA'!$A141,'WEEKLY DATA'!$B$11:$B$14576,'MONTHLY DATA'!$B141)</f>
        <v>380</v>
      </c>
      <c r="AE141" s="154">
        <f t="shared" ref="AE141:AE184" si="114">AD141/AD140-1</f>
        <v>-2.3136246786632397E-2</v>
      </c>
      <c r="AF141" s="169">
        <f>AVERAGEIFS('WEEKLY DATA'!AF$11:AF$14576,'WEEKLY DATA'!$A$11:$A$14576,'MONTHLY DATA'!$A141,'WEEKLY DATA'!$B$11:$B$14576,'MONTHLY DATA'!$B141)</f>
        <v>350</v>
      </c>
      <c r="AG141" s="78">
        <f>AVERAGEIFS('WEEKLY DATA'!AG$11:AG$14576,'WEEKLY DATA'!$A$11:$A$14576,'MONTHLY DATA'!$A141,'WEEKLY DATA'!$B$11:$B$14576,'MONTHLY DATA'!$B141)</f>
        <v>360</v>
      </c>
      <c r="AH141" s="78">
        <f>AVERAGEIFS('WEEKLY DATA'!AH$11:AH$14576,'WEEKLY DATA'!$A$11:$A$14576,'MONTHLY DATA'!$A141,'WEEKLY DATA'!$B$11:$B$14576,'MONTHLY DATA'!$B141)</f>
        <v>355</v>
      </c>
      <c r="AI141" s="154">
        <f t="shared" ref="AI141:AI184" si="115">AH141/AH140-1</f>
        <v>9.2307692307692202E-2</v>
      </c>
      <c r="AJ141" s="169">
        <f>AVERAGEIFS('WEEKLY DATA'!AJ$11:AJ$14576,'WEEKLY DATA'!$A$11:$A$14576,'MONTHLY DATA'!$A141,'WEEKLY DATA'!$B$11:$B$14576,'MONTHLY DATA'!$B141)</f>
        <v>250</v>
      </c>
      <c r="AK141" s="78">
        <f>AVERAGEIFS('WEEKLY DATA'!AK$11:AK$14576,'WEEKLY DATA'!$A$11:$A$14576,'MONTHLY DATA'!$A141,'WEEKLY DATA'!$B$11:$B$14576,'MONTHLY DATA'!$B141)</f>
        <v>260</v>
      </c>
      <c r="AL141" s="78">
        <f>AVERAGEIFS('WEEKLY DATA'!AL$11:AL$14576,'WEEKLY DATA'!$A$11:$A$14576,'MONTHLY DATA'!$A141,'WEEKLY DATA'!$B$11:$B$14576,'MONTHLY DATA'!$B141)</f>
        <v>255</v>
      </c>
      <c r="AM141" s="154">
        <f t="shared" ref="AM141:AM184" si="116">AL141/AL140-1</f>
        <v>-1.1627906976744207E-2</v>
      </c>
      <c r="AN141" s="169">
        <f>AVERAGEIFS('WEEKLY DATA'!AN$11:AN$14576,'WEEKLY DATA'!$A$11:$A$14576,'MONTHLY DATA'!$A141,'WEEKLY DATA'!$B$11:$B$14576,'MONTHLY DATA'!$B141)</f>
        <v>203.75</v>
      </c>
      <c r="AO141" s="78">
        <f>AVERAGEIFS('WEEKLY DATA'!AO$11:AO$14576,'WEEKLY DATA'!$A$11:$A$14576,'MONTHLY DATA'!$A141,'WEEKLY DATA'!$B$11:$B$14576,'MONTHLY DATA'!$B141)</f>
        <v>213.75</v>
      </c>
      <c r="AP141" s="78">
        <f>AVERAGEIFS('WEEKLY DATA'!AP$11:AP$14576,'WEEKLY DATA'!$A$11:$A$14576,'MONTHLY DATA'!$A141,'WEEKLY DATA'!$B$11:$B$14576,'MONTHLY DATA'!$B141)</f>
        <v>208.75</v>
      </c>
      <c r="AQ141" s="154">
        <f t="shared" ref="AQ141:AQ184" si="117">AP141/AP140-1</f>
        <v>8.4541062801932743E-3</v>
      </c>
      <c r="AR141" s="169">
        <f>AVERAGEIFS('WEEKLY DATA'!AR$11:AR$14576,'WEEKLY DATA'!$A$11:$A$14576,'MONTHLY DATA'!$A141,'WEEKLY DATA'!$B$11:$B$14576,'MONTHLY DATA'!$B141)</f>
        <v>282.5</v>
      </c>
      <c r="AS141" s="78">
        <f>AVERAGEIFS('WEEKLY DATA'!AS$11:AS$14576,'WEEKLY DATA'!$A$11:$A$14576,'MONTHLY DATA'!$A141,'WEEKLY DATA'!$B$11:$B$14576,'MONTHLY DATA'!$B141)</f>
        <v>292.5</v>
      </c>
      <c r="AT141" s="78">
        <f>AVERAGEIFS('WEEKLY DATA'!AT$11:AT$14576,'WEEKLY DATA'!$A$11:$A$14576,'MONTHLY DATA'!$A141,'WEEKLY DATA'!$B$11:$B$14576,'MONTHLY DATA'!$B141)</f>
        <v>287.5</v>
      </c>
      <c r="AU141" s="154">
        <f t="shared" ref="AU141:AU184" si="118">AT141/AT140-1</f>
        <v>-0.23333333333333328</v>
      </c>
      <c r="AV141" s="169">
        <f>AVERAGEIFS('WEEKLY DATA'!AV$11:AV$14576,'WEEKLY DATA'!$A$11:$A$14576,'MONTHLY DATA'!$A141,'WEEKLY DATA'!$B$11:$B$14576,'MONTHLY DATA'!$B141)</f>
        <v>305</v>
      </c>
      <c r="AW141" s="78">
        <f>AVERAGEIFS('WEEKLY DATA'!AW$11:AW$14576,'WEEKLY DATA'!$A$11:$A$14576,'MONTHLY DATA'!$A141,'WEEKLY DATA'!$B$11:$B$14576,'MONTHLY DATA'!$B141)</f>
        <v>315</v>
      </c>
      <c r="AX141" s="78">
        <f>AVERAGEIFS('WEEKLY DATA'!AX$11:AX$14576,'WEEKLY DATA'!$A$11:$A$14576,'MONTHLY DATA'!$A141,'WEEKLY DATA'!$B$11:$B$14576,'MONTHLY DATA'!$B141)</f>
        <v>310</v>
      </c>
      <c r="AY141" s="154">
        <f t="shared" ref="AY141:AY184" si="119">AX141/AX140-1</f>
        <v>0.19230769230769229</v>
      </c>
      <c r="AZ141" s="169">
        <f>AVERAGEIFS('WEEKLY DATA'!AZ$11:AZ$14576,'WEEKLY DATA'!$A$11:$A$14576,'MONTHLY DATA'!$A141,'WEEKLY DATA'!$B$11:$B$14576,'MONTHLY DATA'!$B141)</f>
        <v>243.75</v>
      </c>
      <c r="BA141" s="78">
        <f>AVERAGEIFS('WEEKLY DATA'!BA$11:BA$14576,'WEEKLY DATA'!$A$11:$A$14576,'MONTHLY DATA'!$A141,'WEEKLY DATA'!$B$11:$B$14576,'MONTHLY DATA'!$B141)</f>
        <v>253.75</v>
      </c>
      <c r="BB141" s="78">
        <f>AVERAGEIFS('WEEKLY DATA'!BB$11:BB$14576,'WEEKLY DATA'!$A$11:$A$14576,'MONTHLY DATA'!$A141,'WEEKLY DATA'!$B$11:$B$14576,'MONTHLY DATA'!$B141)</f>
        <v>248.75</v>
      </c>
      <c r="BC141" s="154">
        <f t="shared" ref="BC141:BC184" si="120">BB141/BB140-1</f>
        <v>3.0241935483870108E-3</v>
      </c>
      <c r="BD141" s="169">
        <f>AVERAGEIFS('WEEKLY DATA'!BD$11:BD$14576,'WEEKLY DATA'!$A$11:$A$14576,'MONTHLY DATA'!$A141,'WEEKLY DATA'!$B$11:$B$14576,'MONTHLY DATA'!$B141)</f>
        <v>187.5</v>
      </c>
      <c r="BE141" s="78">
        <f>AVERAGEIFS('WEEKLY DATA'!BE$11:BE$14576,'WEEKLY DATA'!$A$11:$A$14576,'MONTHLY DATA'!$A141,'WEEKLY DATA'!$B$11:$B$14576,'MONTHLY DATA'!$B141)</f>
        <v>197.5</v>
      </c>
      <c r="BF141" s="78">
        <f>AVERAGEIFS('WEEKLY DATA'!BF$11:BF$14576,'WEEKLY DATA'!$A$11:$A$14576,'MONTHLY DATA'!$A141,'WEEKLY DATA'!$B$11:$B$14576,'MONTHLY DATA'!$B141)</f>
        <v>192.5</v>
      </c>
      <c r="BG141" s="154">
        <f t="shared" ref="BG141:BG184" si="121">BF141/BF140-1</f>
        <v>-3.2663316582914548E-2</v>
      </c>
      <c r="BH141" s="169">
        <f>AVERAGEIFS('WEEKLY DATA'!BH$11:BH$14576,'WEEKLY DATA'!$A$11:$A$14576,'MONTHLY DATA'!$A141,'WEEKLY DATA'!$B$11:$B$14576,'MONTHLY DATA'!$B141)</f>
        <v>365</v>
      </c>
      <c r="BI141" s="78">
        <f>AVERAGEIFS('WEEKLY DATA'!BI$11:BI$14576,'WEEKLY DATA'!$A$11:$A$14576,'MONTHLY DATA'!$A141,'WEEKLY DATA'!$B$11:$B$14576,'MONTHLY DATA'!$B141)</f>
        <v>375</v>
      </c>
      <c r="BJ141" s="78">
        <f>AVERAGEIFS('WEEKLY DATA'!BJ$11:BJ$14576,'WEEKLY DATA'!$A$11:$A$14576,'MONTHLY DATA'!$A141,'WEEKLY DATA'!$B$11:$B$14576,'MONTHLY DATA'!$B141)</f>
        <v>370</v>
      </c>
      <c r="BK141" s="154">
        <f t="shared" ref="BK141:BK184" si="122">BJ141/BJ140-1</f>
        <v>2.2099447513812098E-2</v>
      </c>
      <c r="BL141" s="169">
        <f>AVERAGEIFS('WEEKLY DATA'!BL$11:BL$14576,'WEEKLY DATA'!$A$11:$A$14576,'MONTHLY DATA'!$A141,'WEEKLY DATA'!$B$11:$B$14576,'MONTHLY DATA'!$B141)</f>
        <v>266.25</v>
      </c>
      <c r="BM141" s="78">
        <f>AVERAGEIFS('WEEKLY DATA'!BM$11:BM$14576,'WEEKLY DATA'!$A$11:$A$14576,'MONTHLY DATA'!$A141,'WEEKLY DATA'!$B$11:$B$14576,'MONTHLY DATA'!$B141)</f>
        <v>276.25</v>
      </c>
      <c r="BN141" s="78">
        <f>AVERAGEIFS('WEEKLY DATA'!BN$11:BN$14576,'WEEKLY DATA'!$A$11:$A$14576,'MONTHLY DATA'!$A141,'WEEKLY DATA'!$B$11:$B$14576,'MONTHLY DATA'!$B141)</f>
        <v>271.25</v>
      </c>
      <c r="BO141" s="154">
        <f t="shared" ref="BO141:BO184" si="123">BN141/BN140-1</f>
        <v>4.3269230769230838E-2</v>
      </c>
      <c r="BP141" s="78">
        <f>AVERAGEIFS('WEEKLY DATA'!BP$11:BP$14576,'WEEKLY DATA'!$A$11:$A$14576,'MONTHLY DATA'!$A141,'WEEKLY DATA'!$B$11:$B$14576,'MONTHLY DATA'!$B141)</f>
        <v>287.5</v>
      </c>
      <c r="BQ141" s="78">
        <f>AVERAGEIFS('WEEKLY DATA'!BQ$11:BQ$14576,'WEEKLY DATA'!$A$11:$A$14576,'MONTHLY DATA'!$A141,'WEEKLY DATA'!$B$11:$B$14576,'MONTHLY DATA'!$B141)</f>
        <v>297.5</v>
      </c>
      <c r="BR141" s="78">
        <f>AVERAGEIFS('WEEKLY DATA'!BR$11:BR$14576,'WEEKLY DATA'!$A$11:$A$14576,'MONTHLY DATA'!$A141,'WEEKLY DATA'!$B$11:$B$14576,'MONTHLY DATA'!$B141)</f>
        <v>292.5</v>
      </c>
      <c r="BS141" s="154">
        <f t="shared" ref="BS141:BS184" si="124">BR141/BR140-1</f>
        <v>-4.723127035830621E-2</v>
      </c>
      <c r="BT141" s="78">
        <f>AVERAGEIFS('WEEKLY DATA'!BT$11:BT$14576,'WEEKLY DATA'!$A$11:$A$14576,'MONTHLY DATA'!$A141,'WEEKLY DATA'!$B$11:$B$14576,'MONTHLY DATA'!$B141)</f>
        <v>222.5</v>
      </c>
      <c r="BU141" s="78">
        <f>AVERAGEIFS('WEEKLY DATA'!BU$11:BU$14576,'WEEKLY DATA'!$A$11:$A$14576,'MONTHLY DATA'!$A141,'WEEKLY DATA'!$B$11:$B$14576,'MONTHLY DATA'!$B141)</f>
        <v>232.5</v>
      </c>
      <c r="BV141" s="78">
        <f>AVERAGEIFS('WEEKLY DATA'!BV$11:BV$14576,'WEEKLY DATA'!$A$11:$A$14576,'MONTHLY DATA'!$A141,'WEEKLY DATA'!$B$11:$B$14576,'MONTHLY DATA'!$B141)</f>
        <v>227.5</v>
      </c>
      <c r="BW141" s="154">
        <f t="shared" ref="BW141:BW184" si="125">BV141/BV140-1</f>
        <v>-7.8947368421052655E-2</v>
      </c>
      <c r="BX141" s="78">
        <f>AVERAGEIFS('WEEKLY DATA'!BX$11:BX$14576,'WEEKLY DATA'!$A$11:$A$14576,'MONTHLY DATA'!$A141,'WEEKLY DATA'!$B$11:$B$14576,'MONTHLY DATA'!$B141)</f>
        <v>362.5</v>
      </c>
      <c r="BY141" s="78">
        <f>AVERAGEIFS('WEEKLY DATA'!BY$11:BY$14576,'WEEKLY DATA'!$A$11:$A$14576,'MONTHLY DATA'!$A141,'WEEKLY DATA'!$B$11:$B$14576,'MONTHLY DATA'!$B141)</f>
        <v>372.5</v>
      </c>
      <c r="BZ141" s="78">
        <f>AVERAGEIFS('WEEKLY DATA'!BZ$11:BZ$14576,'WEEKLY DATA'!$A$11:$A$14576,'MONTHLY DATA'!$A141,'WEEKLY DATA'!$B$11:$B$14576,'MONTHLY DATA'!$B141)</f>
        <v>367.5</v>
      </c>
      <c r="CA141" s="154">
        <f t="shared" ref="CA141:CA184" si="126">BZ141/BZ140-1</f>
        <v>-3.289473684210531E-2</v>
      </c>
      <c r="CB141" s="78">
        <f>AVERAGEIFS('WEEKLY DATA'!CB$11:CB$14576,'WEEKLY DATA'!$A$11:$A$14576,'MONTHLY DATA'!$A141,'WEEKLY DATA'!$B$11:$B$14576,'MONTHLY DATA'!$B141)</f>
        <v>388.75</v>
      </c>
      <c r="CC141" s="78">
        <f>AVERAGEIFS('WEEKLY DATA'!CC$11:CC$14576,'WEEKLY DATA'!$A$11:$A$14576,'MONTHLY DATA'!$A141,'WEEKLY DATA'!$B$11:$B$14576,'MONTHLY DATA'!$B141)</f>
        <v>398.75</v>
      </c>
      <c r="CD141" s="78">
        <f>AVERAGEIFS('WEEKLY DATA'!CD$11:CD$14576,'WEEKLY DATA'!$A$11:$A$14576,'MONTHLY DATA'!$A141,'WEEKLY DATA'!$B$11:$B$14576,'MONTHLY DATA'!$B141)</f>
        <v>393.75</v>
      </c>
      <c r="CE141" s="154">
        <f t="shared" ref="CE141:CE184" si="127">CD141/CD140-1</f>
        <v>6.1320754716981174E-2</v>
      </c>
      <c r="CF141" s="78">
        <f>AVERAGEIFS('WEEKLY DATA'!CF$11:CF$14576,'WEEKLY DATA'!$A$11:$A$14576,'MONTHLY DATA'!$A141,'WEEKLY DATA'!$B$11:$B$14576,'MONTHLY DATA'!$B141)</f>
        <v>276.25</v>
      </c>
      <c r="CG141" s="78">
        <f>AVERAGEIFS('WEEKLY DATA'!CG$11:CG$14576,'WEEKLY DATA'!$A$11:$A$14576,'MONTHLY DATA'!$A141,'WEEKLY DATA'!$B$11:$B$14576,'MONTHLY DATA'!$B141)</f>
        <v>286.25</v>
      </c>
      <c r="CH141" s="78">
        <f>AVERAGEIFS('WEEKLY DATA'!CH$11:CH$14576,'WEEKLY DATA'!$A$11:$A$14576,'MONTHLY DATA'!$A141,'WEEKLY DATA'!$B$11:$B$14576,'MONTHLY DATA'!$B141)</f>
        <v>281.25</v>
      </c>
      <c r="CI141" s="154">
        <f t="shared" ref="CI141:CI184" si="128">CH141/CH140-1</f>
        <v>-3.0172413793103425E-2</v>
      </c>
      <c r="CJ141" s="78">
        <f>AVERAGEIFS('WEEKLY DATA'!CJ$11:CJ$14576,'WEEKLY DATA'!$A$11:$A$14576,'MONTHLY DATA'!$A141,'WEEKLY DATA'!$B$11:$B$14576,'MONTHLY DATA'!$B141)</f>
        <v>227.5</v>
      </c>
      <c r="CK141" s="78">
        <f>AVERAGEIFS('WEEKLY DATA'!CK$11:CK$14576,'WEEKLY DATA'!$A$11:$A$14576,'MONTHLY DATA'!$A141,'WEEKLY DATA'!$B$11:$B$14576,'MONTHLY DATA'!$B141)</f>
        <v>237.5</v>
      </c>
      <c r="CL141" s="78">
        <f>AVERAGEIFS('WEEKLY DATA'!CL$11:CL$14576,'WEEKLY DATA'!$A$11:$A$14576,'MONTHLY DATA'!$A141,'WEEKLY DATA'!$B$11:$B$14576,'MONTHLY DATA'!$B141)</f>
        <v>232.5</v>
      </c>
      <c r="CM141" s="154">
        <f t="shared" ref="CM141:CM184" si="129">CL141/CL140-1</f>
        <v>2.4229074889867919E-2</v>
      </c>
      <c r="CN141" s="78">
        <f>AVERAGEIFS('WEEKLY DATA'!CN$11:CN$14576,'WEEKLY DATA'!$A$11:$A$14576,'MONTHLY DATA'!$A141,'WEEKLY DATA'!$B$11:$B$14576,'MONTHLY DATA'!$B141)</f>
        <v>330</v>
      </c>
      <c r="CO141" s="78">
        <f>AVERAGEIFS('WEEKLY DATA'!CO$11:CO$14576,'WEEKLY DATA'!$A$11:$A$14576,'MONTHLY DATA'!$A141,'WEEKLY DATA'!$B$11:$B$14576,'MONTHLY DATA'!$B141)</f>
        <v>340</v>
      </c>
      <c r="CP141" s="78">
        <f>AVERAGEIFS('WEEKLY DATA'!CP$11:CP$14576,'WEEKLY DATA'!$A$11:$A$14576,'MONTHLY DATA'!$A141,'WEEKLY DATA'!$B$11:$B$14576,'MONTHLY DATA'!$B141)</f>
        <v>335</v>
      </c>
      <c r="CQ141" s="154">
        <f t="shared" ref="CQ141:CQ184" si="130">CP141/CP140-1</f>
        <v>-0.11375661375661372</v>
      </c>
      <c r="CR141" s="78">
        <f>AVERAGEIFS('WEEKLY DATA'!CR$11:CR$14576,'WEEKLY DATA'!$A$11:$A$14576,'MONTHLY DATA'!$A141,'WEEKLY DATA'!$B$11:$B$14576,'MONTHLY DATA'!$B141)</f>
        <v>388.75</v>
      </c>
      <c r="CS141" s="78">
        <f>AVERAGEIFS('WEEKLY DATA'!CS$11:CS$14576,'WEEKLY DATA'!$A$11:$A$14576,'MONTHLY DATA'!$A141,'WEEKLY DATA'!$B$11:$B$14576,'MONTHLY DATA'!$B141)</f>
        <v>398.75</v>
      </c>
      <c r="CT141" s="78">
        <f>AVERAGEIFS('WEEKLY DATA'!CT$11:CT$14576,'WEEKLY DATA'!$A$11:$A$14576,'MONTHLY DATA'!$A141,'WEEKLY DATA'!$B$11:$B$14576,'MONTHLY DATA'!$B141)</f>
        <v>393.75</v>
      </c>
      <c r="CU141" s="154">
        <f t="shared" ref="CU141:CU184" si="131">CT141/CT140-1</f>
        <v>6.1320754716981174E-2</v>
      </c>
      <c r="CV141" s="169">
        <f>AVERAGEIFS('WEEKLY DATA'!CV$11:CV$14576,'WEEKLY DATA'!$A$11:$A$14576,'MONTHLY DATA'!$A141,'WEEKLY DATA'!$B$11:$B$14576,'MONTHLY DATA'!$B141)</f>
        <v>305</v>
      </c>
      <c r="CW141" s="78">
        <f>AVERAGEIFS('WEEKLY DATA'!CW$11:CW$14576,'WEEKLY DATA'!$A$11:$A$14576,'MONTHLY DATA'!$A141,'WEEKLY DATA'!$B$11:$B$14576,'MONTHLY DATA'!$B141)</f>
        <v>315</v>
      </c>
      <c r="CX141" s="78">
        <f>AVERAGEIFS('WEEKLY DATA'!CX$11:CX$14576,'WEEKLY DATA'!$A$11:$A$14576,'MONTHLY DATA'!$A141,'WEEKLY DATA'!$B$11:$B$14576,'MONTHLY DATA'!$B141)</f>
        <v>310</v>
      </c>
      <c r="CY141" s="154">
        <f t="shared" ref="CY141:CY184" si="132">CX141/CX140-1</f>
        <v>-2.2082018927444769E-2</v>
      </c>
      <c r="CZ141" s="169">
        <f>AVERAGEIFS('WEEKLY DATA'!CZ$11:CZ$14576,'WEEKLY DATA'!$A$11:$A$14576,'MONTHLY DATA'!$A141,'WEEKLY DATA'!$B$11:$B$14576,'MONTHLY DATA'!$B141)</f>
        <v>240</v>
      </c>
      <c r="DA141" s="78">
        <f>AVERAGEIFS('WEEKLY DATA'!DA$11:DA$14576,'WEEKLY DATA'!$A$11:$A$14576,'MONTHLY DATA'!$A141,'WEEKLY DATA'!$B$11:$B$14576,'MONTHLY DATA'!$B141)</f>
        <v>250</v>
      </c>
      <c r="DB141" s="78">
        <f>AVERAGEIFS('WEEKLY DATA'!DB$11:DB$14576,'WEEKLY DATA'!$A$11:$A$14576,'MONTHLY DATA'!$A141,'WEEKLY DATA'!$B$11:$B$14576,'MONTHLY DATA'!$B141)</f>
        <v>245</v>
      </c>
      <c r="DC141" s="154">
        <f t="shared" ref="DC141:DC184" si="133">DB141/DB140-1</f>
        <v>-8.0971659919027994E-3</v>
      </c>
      <c r="DD141" s="78">
        <f>AVERAGEIFS('WEEKLY DATA'!DD$11:DD$14576,'WEEKLY DATA'!$A$11:$A$14576,'MONTHLY DATA'!$A141,'WEEKLY DATA'!$B$11:$B$14576,'MONTHLY DATA'!$B141)</f>
        <v>367.5</v>
      </c>
      <c r="DE141" s="78">
        <f>AVERAGEIFS('WEEKLY DATA'!DE$11:DE$14576,'WEEKLY DATA'!$A$11:$A$14576,'MONTHLY DATA'!$A141,'WEEKLY DATA'!$B$11:$B$14576,'MONTHLY DATA'!$B141)</f>
        <v>377.5</v>
      </c>
      <c r="DF141" s="78">
        <f>AVERAGEIFS('WEEKLY DATA'!DF$11:DF$14576,'WEEKLY DATA'!$A$11:$A$14576,'MONTHLY DATA'!$A141,'WEEKLY DATA'!$B$11:$B$14576,'MONTHLY DATA'!$B141)</f>
        <v>372.5</v>
      </c>
      <c r="DG141" s="154">
        <f t="shared" ref="DG141:DG184" si="134">DF141/DF140-1</f>
        <v>-7.3383084577114399E-2</v>
      </c>
      <c r="DH141" s="78">
        <f>AVERAGEIFS('WEEKLY DATA'!DH$11:DH$14576,'WEEKLY DATA'!$A$11:$A$14576,'MONTHLY DATA'!$A141,'WEEKLY DATA'!$B$11:$B$14576,'MONTHLY DATA'!$B141)</f>
        <v>390</v>
      </c>
      <c r="DI141" s="78">
        <f>AVERAGEIFS('WEEKLY DATA'!DI$11:DI$14576,'WEEKLY DATA'!$A$11:$A$14576,'MONTHLY DATA'!$A141,'WEEKLY DATA'!$B$11:$B$14576,'MONTHLY DATA'!$B141)</f>
        <v>400</v>
      </c>
      <c r="DJ141" s="78">
        <f>AVERAGEIFS('WEEKLY DATA'!DJ$11:DJ$14576,'WEEKLY DATA'!$A$11:$A$14576,'MONTHLY DATA'!$A141,'WEEKLY DATA'!$B$11:$B$14576,'MONTHLY DATA'!$B141)</f>
        <v>395</v>
      </c>
      <c r="DK141" s="154">
        <f t="shared" ref="DK141:DK184" si="135">DJ141/DJ140-1</f>
        <v>7.3369565217391353E-2</v>
      </c>
      <c r="DL141" s="169">
        <f>AVERAGEIFS('WEEKLY DATA'!DL$11:DL$14576,'WEEKLY DATA'!$A$11:$A$14576,'MONTHLY DATA'!$A141,'WEEKLY DATA'!$B$11:$B$14576,'MONTHLY DATA'!$B141)</f>
        <v>268.75</v>
      </c>
      <c r="DM141" s="78">
        <f>AVERAGEIFS('WEEKLY DATA'!DM$11:DM$14576,'WEEKLY DATA'!$A$11:$A$14576,'MONTHLY DATA'!$A141,'WEEKLY DATA'!$B$11:$B$14576,'MONTHLY DATA'!$B141)</f>
        <v>278.75</v>
      </c>
      <c r="DN141" s="78">
        <f>AVERAGEIFS('WEEKLY DATA'!DN$11:DN$14576,'WEEKLY DATA'!$A$11:$A$14576,'MONTHLY DATA'!$A141,'WEEKLY DATA'!$B$11:$B$14576,'MONTHLY DATA'!$B141)</f>
        <v>273.75</v>
      </c>
      <c r="DO141" s="154">
        <f t="shared" ref="DO141:DO184" si="136">DN141/DN140-1</f>
        <v>-4.6167247386759591E-2</v>
      </c>
      <c r="DP141" s="78">
        <f>AVERAGEIFS('WEEKLY DATA'!DP$11:DP$14576,'WEEKLY DATA'!$A$11:$A$14576,'MONTHLY DATA'!$A141,'WEEKLY DATA'!$B$11:$B$14576,'MONTHLY DATA'!$B141)</f>
        <v>211.25</v>
      </c>
      <c r="DQ141" s="78">
        <f>AVERAGEIFS('WEEKLY DATA'!DQ$11:DQ$14576,'WEEKLY DATA'!$A$11:$A$14576,'MONTHLY DATA'!$A141,'WEEKLY DATA'!$B$11:$B$14576,'MONTHLY DATA'!$B141)</f>
        <v>221.25</v>
      </c>
      <c r="DR141" s="78">
        <f>AVERAGEIFS('WEEKLY DATA'!DR$11:DR$14576,'WEEKLY DATA'!$A$11:$A$14576,'MONTHLY DATA'!$A141,'WEEKLY DATA'!$B$11:$B$14576,'MONTHLY DATA'!$B141)</f>
        <v>216.25</v>
      </c>
      <c r="DS141" s="154">
        <f t="shared" ref="DS141:DS184" si="137">DR141/DR140-1</f>
        <v>-2.5900900900900914E-2</v>
      </c>
      <c r="DT141" s="78">
        <f>AVERAGEIFS('WEEKLY DATA'!DT$11:DT$14576,'WEEKLY DATA'!$A$11:$A$14576,'MONTHLY DATA'!$A141,'WEEKLY DATA'!$B$11:$B$14576,'MONTHLY DATA'!$B141)</f>
        <v>387.5</v>
      </c>
      <c r="DU141" s="78">
        <f>AVERAGEIFS('WEEKLY DATA'!DU$11:DU$14576,'WEEKLY DATA'!$A$11:$A$14576,'MONTHLY DATA'!$A141,'WEEKLY DATA'!$B$11:$B$14576,'MONTHLY DATA'!$B141)</f>
        <v>397.5</v>
      </c>
      <c r="DV141" s="78">
        <f>AVERAGEIFS('WEEKLY DATA'!DV$11:DV$14576,'WEEKLY DATA'!$A$11:$A$14576,'MONTHLY DATA'!$A141,'WEEKLY DATA'!$B$11:$B$14576,'MONTHLY DATA'!$B141)</f>
        <v>392.5</v>
      </c>
      <c r="DW141" s="154">
        <f t="shared" ref="DW141:DW184" si="138">DV141/DV140-1</f>
        <v>-3.3251231527093639E-2</v>
      </c>
      <c r="DX141" s="78">
        <f>AVERAGEIFS('WEEKLY DATA'!DX$11:DX$14576,'WEEKLY DATA'!$A$11:$A$14576,'MONTHLY DATA'!$A141,'WEEKLY DATA'!$B$11:$B$14576,'MONTHLY DATA'!$B141)</f>
        <v>383.75</v>
      </c>
      <c r="DY141" s="78">
        <f>AVERAGEIFS('WEEKLY DATA'!DY$11:DY$14576,'WEEKLY DATA'!$A$11:$A$14576,'MONTHLY DATA'!$A141,'WEEKLY DATA'!$B$11:$B$14576,'MONTHLY DATA'!$B141)</f>
        <v>393.75</v>
      </c>
      <c r="DZ141" s="78">
        <f>AVERAGEIFS('WEEKLY DATA'!DZ$11:DZ$14576,'WEEKLY DATA'!$A$11:$A$14576,'MONTHLY DATA'!$A141,'WEEKLY DATA'!$B$11:$B$14576,'MONTHLY DATA'!$B141)</f>
        <v>388.75</v>
      </c>
      <c r="EA141" s="154">
        <f t="shared" ref="EA141:EA184" si="139">DZ141/DZ140-1</f>
        <v>5.0675675675675658E-2</v>
      </c>
      <c r="EB141" s="78">
        <f>AVERAGEIFS('WEEKLY DATA'!EB$11:EB$14576,'WEEKLY DATA'!$A$11:$A$14576,'MONTHLY DATA'!$A141,'WEEKLY DATA'!$B$11:$B$14576,'MONTHLY DATA'!$B141)</f>
        <v>305</v>
      </c>
      <c r="EC141" s="78">
        <f>AVERAGEIFS('WEEKLY DATA'!EC$11:EC$14576,'WEEKLY DATA'!$A$11:$A$14576,'MONTHLY DATA'!$A141,'WEEKLY DATA'!$B$11:$B$14576,'MONTHLY DATA'!$B141)</f>
        <v>315</v>
      </c>
      <c r="ED141" s="78">
        <f>AVERAGEIFS('WEEKLY DATA'!ED$11:ED$14576,'WEEKLY DATA'!$A$11:$A$14576,'MONTHLY DATA'!$A141,'WEEKLY DATA'!$B$11:$B$14576,'MONTHLY DATA'!$B141)</f>
        <v>310</v>
      </c>
      <c r="EE141" s="154">
        <f t="shared" ref="EE141:EE184" si="140">ED141/ED140-1</f>
        <v>1.6393442622950838E-2</v>
      </c>
      <c r="EF141" s="169">
        <f>AVERAGEIFS('WEEKLY DATA'!EF$11:EF$14576,'WEEKLY DATA'!$A$11:$A$14576,'MONTHLY DATA'!$A141,'WEEKLY DATA'!$B$11:$B$14576,'MONTHLY DATA'!$B141)</f>
        <v>230</v>
      </c>
      <c r="EG141" s="78">
        <f>AVERAGEIFS('WEEKLY DATA'!EG$11:EG$14576,'WEEKLY DATA'!$A$11:$A$14576,'MONTHLY DATA'!$A141,'WEEKLY DATA'!$B$11:$B$14576,'MONTHLY DATA'!$B141)</f>
        <v>240</v>
      </c>
      <c r="EH141" s="78">
        <f>AVERAGEIFS('WEEKLY DATA'!EH$11:EH$14576,'WEEKLY DATA'!$A$11:$A$14576,'MONTHLY DATA'!$A141,'WEEKLY DATA'!$B$11:$B$14576,'MONTHLY DATA'!$B141)</f>
        <v>235</v>
      </c>
      <c r="EI141" s="154">
        <f t="shared" ref="EI141:EI184" si="141">EH141/EH140-1</f>
        <v>3.0701754385964897E-2</v>
      </c>
      <c r="EJ141" s="78">
        <f>AVERAGEIFS('WEEKLY DATA'!EJ$11:EJ$14576,'WEEKLY DATA'!$A$11:$A$14576,'MONTHLY DATA'!$A141,'WEEKLY DATA'!$B$11:$B$14576,'MONTHLY DATA'!$B141)</f>
        <v>360</v>
      </c>
      <c r="EK141" s="78">
        <f>AVERAGEIFS('WEEKLY DATA'!EK$11:EK$14576,'WEEKLY DATA'!$A$11:$A$14576,'MONTHLY DATA'!$A141,'WEEKLY DATA'!$B$11:$B$14576,'MONTHLY DATA'!$B141)</f>
        <v>370</v>
      </c>
      <c r="EL141" s="78">
        <f>AVERAGEIFS('WEEKLY DATA'!EL$11:EL$14576,'WEEKLY DATA'!$A$11:$A$14576,'MONTHLY DATA'!$A141,'WEEKLY DATA'!$B$11:$B$14576,'MONTHLY DATA'!$B141)</f>
        <v>365</v>
      </c>
      <c r="EM141" s="154">
        <f t="shared" ref="EM141:EM184" si="142">EL141/EL140-1</f>
        <v>0.18892508143322484</v>
      </c>
      <c r="EN141" s="78">
        <f>AVERAGEIFS('WEEKLY DATA'!EN$11:EN$14576,'WEEKLY DATA'!$A$11:$A$14576,'MONTHLY DATA'!$A141,'WEEKLY DATA'!$B$11:$B$14576,'MONTHLY DATA'!$B141)</f>
        <v>402.5</v>
      </c>
      <c r="EO141" s="78">
        <f>AVERAGEIFS('WEEKLY DATA'!EO$11:EO$14576,'WEEKLY DATA'!$A$11:$A$14576,'MONTHLY DATA'!$A141,'WEEKLY DATA'!$B$11:$B$14576,'MONTHLY DATA'!$B141)</f>
        <v>412.5</v>
      </c>
      <c r="EP141" s="78">
        <f>AVERAGEIFS('WEEKLY DATA'!EP$11:EP$14576,'WEEKLY DATA'!$A$11:$A$14576,'MONTHLY DATA'!$A141,'WEEKLY DATA'!$B$11:$B$14576,'MONTHLY DATA'!$B141)</f>
        <v>407.5</v>
      </c>
      <c r="EQ141" s="154">
        <f t="shared" ref="EQ141:EQ184" si="143">EP141/EP140-1</f>
        <v>-9.2427616926503364E-2</v>
      </c>
      <c r="ER141" s="78">
        <f>AVERAGEIFS('WEEKLY DATA'!ER$11:ER$14576,'WEEKLY DATA'!$A$11:$A$14576,'MONTHLY DATA'!$A141,'WEEKLY DATA'!$B$11:$B$14576,'MONTHLY DATA'!$B141)</f>
        <v>301.25</v>
      </c>
      <c r="ES141" s="78">
        <f>AVERAGEIFS('WEEKLY DATA'!ES$11:ES$14576,'WEEKLY DATA'!$A$11:$A$14576,'MONTHLY DATA'!$A141,'WEEKLY DATA'!$B$11:$B$14576,'MONTHLY DATA'!$B141)</f>
        <v>311.25</v>
      </c>
      <c r="ET141" s="78">
        <f>AVERAGEIFS('WEEKLY DATA'!ET$11:ET$14576,'WEEKLY DATA'!$A$11:$A$14576,'MONTHLY DATA'!$A141,'WEEKLY DATA'!$B$11:$B$14576,'MONTHLY DATA'!$B141)</f>
        <v>306.25</v>
      </c>
      <c r="EU141" s="154">
        <f t="shared" ref="EU141:EU184" si="144">ET141/ET140-1</f>
        <v>1.744186046511631E-2</v>
      </c>
      <c r="EV141" s="78">
        <f>AVERAGEIFS('WEEKLY DATA'!EV$11:EV$14576,'WEEKLY DATA'!$A$11:$A$14576,'MONTHLY DATA'!$A141,'WEEKLY DATA'!$B$11:$B$14576,'MONTHLY DATA'!$B141)</f>
        <v>222.5</v>
      </c>
      <c r="EW141" s="78">
        <f>AVERAGEIFS('WEEKLY DATA'!EW$11:EW$14576,'WEEKLY DATA'!$A$11:$A$14576,'MONTHLY DATA'!$A141,'WEEKLY DATA'!$B$11:$B$14576,'MONTHLY DATA'!$B141)</f>
        <v>232.5</v>
      </c>
      <c r="EX141" s="78">
        <f>AVERAGEIFS('WEEKLY DATA'!EX$11:EX$14576,'WEEKLY DATA'!$A$11:$A$14576,'MONTHLY DATA'!$A141,'WEEKLY DATA'!$B$11:$B$14576,'MONTHLY DATA'!$B141)</f>
        <v>227.5</v>
      </c>
      <c r="EY141" s="154">
        <f t="shared" ref="EY141:EY184" si="145">EX141/EX140-1</f>
        <v>2.4774774774774855E-2</v>
      </c>
      <c r="EZ141" s="78">
        <f>AVERAGEIFS('WEEKLY DATA'!EZ$11:EZ$14576,'WEEKLY DATA'!$A$11:$A$14576,'MONTHLY DATA'!$A141,'WEEKLY DATA'!$B$11:$B$14576,'MONTHLY DATA'!$B141)</f>
        <v>377.5</v>
      </c>
      <c r="FA141" s="78">
        <f>AVERAGEIFS('WEEKLY DATA'!FA$11:FA$14576,'WEEKLY DATA'!$A$11:$A$14576,'MONTHLY DATA'!$A141,'WEEKLY DATA'!$B$11:$B$14576,'MONTHLY DATA'!$B141)</f>
        <v>387.5</v>
      </c>
      <c r="FB141" s="78">
        <f>AVERAGEIFS('WEEKLY DATA'!FB$11:FB$14576,'WEEKLY DATA'!$A$11:$A$14576,'MONTHLY DATA'!$A141,'WEEKLY DATA'!$B$11:$B$14576,'MONTHLY DATA'!$B141)</f>
        <v>382.5</v>
      </c>
      <c r="FC141" s="154">
        <f t="shared" ref="FC141:FC184" si="146">FB141/FB140-1</f>
        <v>6.5789473684210176E-3</v>
      </c>
      <c r="FD141" s="78">
        <f>AVERAGEIFS('WEEKLY DATA'!FD$11:FD$14576,'WEEKLY DATA'!$A$11:$A$14576,'MONTHLY DATA'!$A141,'WEEKLY DATA'!$B$11:$B$14576,'MONTHLY DATA'!$B141)</f>
        <v>342.5</v>
      </c>
      <c r="FE141" s="78">
        <f>AVERAGEIFS('WEEKLY DATA'!FE$11:FE$14576,'WEEKLY DATA'!$A$11:$A$14576,'MONTHLY DATA'!$A141,'WEEKLY DATA'!$B$11:$B$14576,'MONTHLY DATA'!$B141)</f>
        <v>352.5</v>
      </c>
      <c r="FF141" s="78">
        <f>AVERAGEIFS('WEEKLY DATA'!FF$11:FF$14576,'WEEKLY DATA'!$A$11:$A$14576,'MONTHLY DATA'!$A141,'WEEKLY DATA'!$B$11:$B$14576,'MONTHLY DATA'!$B141)</f>
        <v>347.5</v>
      </c>
      <c r="FG141" s="154">
        <f t="shared" ref="FG141:FG184" si="147">FF141/FF140-1</f>
        <v>-0.20842824601366738</v>
      </c>
      <c r="FH141" s="78">
        <f>AVERAGEIFS('WEEKLY DATA'!FH$11:FH$14576,'WEEKLY DATA'!$A$11:$A$14576,'MONTHLY DATA'!$A141,'WEEKLY DATA'!$B$11:$B$14576,'MONTHLY DATA'!$B141)</f>
        <v>323.75</v>
      </c>
      <c r="FI141" s="78">
        <f>AVERAGEIFS('WEEKLY DATA'!FI$11:FI$14576,'WEEKLY DATA'!$A$11:$A$14576,'MONTHLY DATA'!$A141,'WEEKLY DATA'!$B$11:$B$14576,'MONTHLY DATA'!$B141)</f>
        <v>333.75</v>
      </c>
      <c r="FJ141" s="78">
        <f>AVERAGEIFS('WEEKLY DATA'!FJ$11:FJ$14576,'WEEKLY DATA'!$A$11:$A$14576,'MONTHLY DATA'!$A141,'WEEKLY DATA'!$B$11:$B$14576,'MONTHLY DATA'!$B141)</f>
        <v>328.75</v>
      </c>
      <c r="FK141" s="154">
        <f t="shared" ref="FK141:FK184" si="148">FJ141/FJ140-1</f>
        <v>8.4355828220858964E-3</v>
      </c>
      <c r="FL141" s="169">
        <f>AVERAGEIFS('WEEKLY DATA'!FL$11:FL$14576,'WEEKLY DATA'!$A$11:$A$14576,'MONTHLY DATA'!$A141,'WEEKLY DATA'!$B$11:$B$14576,'MONTHLY DATA'!$B141)</f>
        <v>261.25</v>
      </c>
      <c r="FM141" s="78">
        <f>AVERAGEIFS('WEEKLY DATA'!FM$11:FM$14576,'WEEKLY DATA'!$A$11:$A$14576,'MONTHLY DATA'!$A141,'WEEKLY DATA'!$B$11:$B$14576,'MONTHLY DATA'!$B141)</f>
        <v>271.25</v>
      </c>
      <c r="FN141" s="78">
        <f>AVERAGEIFS('WEEKLY DATA'!FN$11:FN$14576,'WEEKLY DATA'!$A$11:$A$14576,'MONTHLY DATA'!$A141,'WEEKLY DATA'!$B$11:$B$14576,'MONTHLY DATA'!$B141)</f>
        <v>266.25</v>
      </c>
      <c r="FO141" s="154">
        <f t="shared" ref="FO141:FO184" si="149">FN141/FN140-1</f>
        <v>2.7992277992278103E-2</v>
      </c>
      <c r="FP141" s="78">
        <f>AVERAGEIFS('WEEKLY DATA'!FP$11:FP$14576,'WEEKLY DATA'!$A$11:$A$14576,'MONTHLY DATA'!$A141,'WEEKLY DATA'!$B$11:$B$14576,'MONTHLY DATA'!$B141)</f>
        <v>271.25</v>
      </c>
      <c r="FQ141" s="78">
        <f>AVERAGEIFS('WEEKLY DATA'!FQ$11:FQ$14576,'WEEKLY DATA'!$A$11:$A$14576,'MONTHLY DATA'!$A141,'WEEKLY DATA'!$B$11:$B$14576,'MONTHLY DATA'!$B141)</f>
        <v>281.25</v>
      </c>
      <c r="FR141" s="78">
        <f>AVERAGEIFS('WEEKLY DATA'!FR$11:FR$14576,'WEEKLY DATA'!$A$11:$A$14576,'MONTHLY DATA'!$A141,'WEEKLY DATA'!$B$11:$B$14576,'MONTHLY DATA'!$B141)</f>
        <v>276.25</v>
      </c>
      <c r="FS141" s="154">
        <f t="shared" ref="FS141:FS179" si="150">FR141/FR140-1</f>
        <v>-9.4262295081967262E-2</v>
      </c>
      <c r="FT141" s="78">
        <f>AVERAGEIFS('WEEKLY DATA'!FT$11:FT$14576,'WEEKLY DATA'!$A$11:$A$14576,'MONTHLY DATA'!$A141,'WEEKLY DATA'!$B$11:$B$14576,'MONTHLY DATA'!$B141)</f>
        <v>351.25</v>
      </c>
      <c r="FU141" s="78">
        <f>AVERAGEIFS('WEEKLY DATA'!FU$11:FU$14576,'WEEKLY DATA'!$A$11:$A$14576,'MONTHLY DATA'!$A141,'WEEKLY DATA'!$B$11:$B$14576,'MONTHLY DATA'!$B141)</f>
        <v>361.25</v>
      </c>
      <c r="FV141" s="78">
        <f>AVERAGEIFS('WEEKLY DATA'!FV$11:FV$14576,'WEEKLY DATA'!$A$11:$A$14576,'MONTHLY DATA'!$A141,'WEEKLY DATA'!$B$11:$B$14576,'MONTHLY DATA'!$B141)</f>
        <v>356.25</v>
      </c>
      <c r="FW141" s="154">
        <f t="shared" ref="FW141:FW184" si="151">FV141/FV140-1</f>
        <v>7.0224719101119604E-4</v>
      </c>
      <c r="FX141" s="78">
        <f>AVERAGEIFS('WEEKLY DATA'!FX$11:FX$14576,'WEEKLY DATA'!$A$11:$A$14576,'MONTHLY DATA'!$A141,'WEEKLY DATA'!$B$11:$B$14576,'MONTHLY DATA'!$B141)</f>
        <v>283.75</v>
      </c>
      <c r="FY141" s="78">
        <f>AVERAGEIFS('WEEKLY DATA'!FY$11:FY$14576,'WEEKLY DATA'!$A$11:$A$14576,'MONTHLY DATA'!$A141,'WEEKLY DATA'!$B$11:$B$14576,'MONTHLY DATA'!$B141)</f>
        <v>293.75</v>
      </c>
      <c r="FZ141" s="78">
        <f>AVERAGEIFS('WEEKLY DATA'!FZ$11:FZ$14576,'WEEKLY DATA'!$A$11:$A$14576,'MONTHLY DATA'!$A141,'WEEKLY DATA'!$B$11:$B$14576,'MONTHLY DATA'!$B141)</f>
        <v>288.75</v>
      </c>
      <c r="GA141" s="154">
        <f t="shared" ref="GA141:GA184" si="152">FZ141/FZ140-1</f>
        <v>6.0975609756097615E-3</v>
      </c>
      <c r="GB141" s="78">
        <f>AVERAGEIFS('WEEKLY DATA'!GB$11:GB$14576,'WEEKLY DATA'!$A$11:$A$14576,'MONTHLY DATA'!$A141,'WEEKLY DATA'!$B$11:$B$14576,'MONTHLY DATA'!$B141)</f>
        <v>395</v>
      </c>
      <c r="GC141" s="78">
        <f>AVERAGEIFS('WEEKLY DATA'!GC$11:GC$14576,'WEEKLY DATA'!$A$11:$A$14576,'MONTHLY DATA'!$A141,'WEEKLY DATA'!$B$11:$B$14576,'MONTHLY DATA'!$B141)</f>
        <v>405</v>
      </c>
      <c r="GD141" s="78">
        <f>AVERAGEIFS('WEEKLY DATA'!GD$11:GD$14576,'WEEKLY DATA'!$A$11:$A$14576,'MONTHLY DATA'!$A141,'WEEKLY DATA'!$B$11:$B$14576,'MONTHLY DATA'!$B141)</f>
        <v>400</v>
      </c>
      <c r="GE141" s="154">
        <f t="shared" ref="GE141:GE184" si="153">GD141/GD140-1</f>
        <v>-2.676399026763987E-2</v>
      </c>
      <c r="GF141" s="169">
        <f>AVERAGEIFS('WEEKLY DATA'!GF$11:GF$14576,'WEEKLY DATA'!$A$11:$A$14576,'MONTHLY DATA'!$A141,'WEEKLY DATA'!$B$11:$B$14576,'MONTHLY DATA'!$B141)</f>
        <v>332.5</v>
      </c>
      <c r="GG141" s="78">
        <f>AVERAGEIFS('WEEKLY DATA'!GG$11:GG$14576,'WEEKLY DATA'!$A$11:$A$14576,'MONTHLY DATA'!$A141,'WEEKLY DATA'!$B$11:$B$14576,'MONTHLY DATA'!$B141)</f>
        <v>342.5</v>
      </c>
      <c r="GH141" s="78">
        <f>AVERAGEIFS('WEEKLY DATA'!GH$11:GH$14576,'WEEKLY DATA'!$A$11:$A$14576,'MONTHLY DATA'!$A141,'WEEKLY DATA'!$B$11:$B$14576,'MONTHLY DATA'!$B141)</f>
        <v>337.5</v>
      </c>
      <c r="GI141" s="154">
        <f t="shared" ref="GI141:GI184" si="154">GH141/GH140-1</f>
        <v>2.5835866261398222E-2</v>
      </c>
      <c r="GJ141" s="78">
        <f>AVERAGEIFS('WEEKLY DATA'!GJ$11:GJ$14576,'WEEKLY DATA'!$A$11:$A$14576,'MONTHLY DATA'!$A141,'WEEKLY DATA'!$B$11:$B$14576,'MONTHLY DATA'!$B141)</f>
        <v>377.5</v>
      </c>
      <c r="GK141" s="78">
        <f>AVERAGEIFS('WEEKLY DATA'!GK$11:GK$14576,'WEEKLY DATA'!$A$11:$A$14576,'MONTHLY DATA'!$A141,'WEEKLY DATA'!$B$11:$B$14576,'MONTHLY DATA'!$B141)</f>
        <v>387.5</v>
      </c>
      <c r="GL141" s="78">
        <f>AVERAGEIFS('WEEKLY DATA'!GL$11:GL$14576,'WEEKLY DATA'!$A$11:$A$14576,'MONTHLY DATA'!$A141,'WEEKLY DATA'!$B$11:$B$14576,'MONTHLY DATA'!$B141)</f>
        <v>382.5</v>
      </c>
      <c r="GM141" s="154">
        <f t="shared" ref="GM141:GM184" si="155">GL141/GL140-1</f>
        <v>-7.6086956521739135E-2</v>
      </c>
      <c r="GN141" s="78">
        <f>AVERAGEIFS('WEEKLY DATA'!GN$11:GN$14576,'WEEKLY DATA'!$A$11:$A$14576,'MONTHLY DATA'!$A141,'WEEKLY DATA'!$B$11:$B$14576,'MONTHLY DATA'!$B141)</f>
        <v>480</v>
      </c>
      <c r="GO141" s="78">
        <f>AVERAGEIFS('WEEKLY DATA'!GO$11:GO$14576,'WEEKLY DATA'!$A$11:$A$14576,'MONTHLY DATA'!$A141,'WEEKLY DATA'!$B$11:$B$14576,'MONTHLY DATA'!$B141)</f>
        <v>490</v>
      </c>
      <c r="GP141" s="78">
        <f>AVERAGEIFS('WEEKLY DATA'!GP$11:GP$14576,'WEEKLY DATA'!$A$11:$A$14576,'MONTHLY DATA'!$A141,'WEEKLY DATA'!$B$11:$B$14576,'MONTHLY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DATA'!D$11:D$14576,'WEEKLY DATA'!$A$11:$A$14576,'MONTHLY DATA'!$A142,'WEEKLY DATA'!$B$11:$B$14576,'MONTHLY DATA'!$B142)</f>
        <v>341.25</v>
      </c>
      <c r="E142" s="78">
        <f>AVERAGEIFS('WEEKLY DATA'!E$11:E$14576,'WEEKLY DATA'!$A$11:$A$14576,'MONTHLY DATA'!$A142,'WEEKLY DATA'!$B$11:$B$14576,'MONTHLY DATA'!$B142)</f>
        <v>351.25</v>
      </c>
      <c r="F142" s="78">
        <f>AVERAGEIFS('WEEKLY DATA'!F$11:F$14576,'WEEKLY DATA'!$A$11:$A$14576,'MONTHLY DATA'!$A142,'WEEKLY DATA'!$B$11:$B$14576,'MONTHLY DATA'!$B142)</f>
        <v>346.25</v>
      </c>
      <c r="G142" s="154">
        <f t="shared" si="108"/>
        <v>-2.8070175438596467E-2</v>
      </c>
      <c r="H142" s="169">
        <f>AVERAGEIFS('WEEKLY DATA'!H$11:H$14576,'WEEKLY DATA'!$A$11:$A$14576,'MONTHLY DATA'!$A142,'WEEKLY DATA'!$B$11:$B$14576,'MONTHLY DATA'!$B142)</f>
        <v>300</v>
      </c>
      <c r="I142" s="78">
        <f>AVERAGEIFS('WEEKLY DATA'!I$11:I$14576,'WEEKLY DATA'!$A$11:$A$14576,'MONTHLY DATA'!$A142,'WEEKLY DATA'!$B$11:$B$14576,'MONTHLY DATA'!$B142)</f>
        <v>310</v>
      </c>
      <c r="J142" s="78">
        <f>AVERAGEIFS('WEEKLY DATA'!J$11:J$14576,'WEEKLY DATA'!$A$11:$A$14576,'MONTHLY DATA'!$A142,'WEEKLY DATA'!$B$11:$B$14576,'MONTHLY DATA'!$B142)</f>
        <v>305</v>
      </c>
      <c r="K142" s="154">
        <f t="shared" si="109"/>
        <v>5.1724137931034475E-2</v>
      </c>
      <c r="L142" s="169">
        <f>AVERAGEIFS('WEEKLY DATA'!L$11:L$14576,'WEEKLY DATA'!$A$11:$A$14576,'MONTHLY DATA'!$A142,'WEEKLY DATA'!$B$11:$B$14576,'MONTHLY DATA'!$B142)</f>
        <v>397.5</v>
      </c>
      <c r="M142" s="78">
        <f>AVERAGEIFS('WEEKLY DATA'!M$11:M$14576,'WEEKLY DATA'!$A$11:$A$14576,'MONTHLY DATA'!$A142,'WEEKLY DATA'!$B$11:$B$14576,'MONTHLY DATA'!$B142)</f>
        <v>407.5</v>
      </c>
      <c r="N142" s="78">
        <f>AVERAGEIFS('WEEKLY DATA'!N$11:N$14576,'WEEKLY DATA'!$A$11:$A$14576,'MONTHLY DATA'!$A142,'WEEKLY DATA'!$B$11:$B$14576,'MONTHLY DATA'!$B142)</f>
        <v>402.5</v>
      </c>
      <c r="O142" s="154">
        <f t="shared" si="110"/>
        <v>5.2287581699346442E-2</v>
      </c>
      <c r="P142" s="169">
        <f>AVERAGEIFS('WEEKLY DATA'!P$11:P$14576,'WEEKLY DATA'!$A$11:$A$14576,'MONTHLY DATA'!$A142,'WEEKLY DATA'!$B$11:$B$14576,'MONTHLY DATA'!$B142)</f>
        <v>345</v>
      </c>
      <c r="Q142" s="78">
        <f>AVERAGEIFS('WEEKLY DATA'!Q$11:Q$14576,'WEEKLY DATA'!$A$11:$A$14576,'MONTHLY DATA'!$A142,'WEEKLY DATA'!$B$11:$B$14576,'MONTHLY DATA'!$B142)</f>
        <v>355</v>
      </c>
      <c r="R142" s="78">
        <f>AVERAGEIFS('WEEKLY DATA'!R$11:R$14576,'WEEKLY DATA'!$A$11:$A$14576,'MONTHLY DATA'!$A142,'WEEKLY DATA'!$B$11:$B$14576,'MONTHLY DATA'!$B142)</f>
        <v>350</v>
      </c>
      <c r="S142" s="154">
        <f t="shared" si="111"/>
        <v>2.564102564102555E-2</v>
      </c>
      <c r="T142" s="169">
        <f>AVERAGEIFS('WEEKLY DATA'!T$11:T$14576,'WEEKLY DATA'!$A$11:$A$14576,'MONTHLY DATA'!$A142,'WEEKLY DATA'!$B$11:$B$14576,'MONTHLY DATA'!$B142)</f>
        <v>293.125</v>
      </c>
      <c r="U142" s="78">
        <f>AVERAGEIFS('WEEKLY DATA'!U$11:U$14576,'WEEKLY DATA'!$A$11:$A$14576,'MONTHLY DATA'!$A142,'WEEKLY DATA'!$B$11:$B$14576,'MONTHLY DATA'!$B142)</f>
        <v>303.125</v>
      </c>
      <c r="V142" s="78">
        <f>AVERAGEIFS('WEEKLY DATA'!V$11:V$14576,'WEEKLY DATA'!$A$11:$A$14576,'MONTHLY DATA'!$A142,'WEEKLY DATA'!$B$11:$B$14576,'MONTHLY DATA'!$B142)</f>
        <v>298.125</v>
      </c>
      <c r="W142" s="154">
        <f t="shared" si="112"/>
        <v>-1.851851851851849E-2</v>
      </c>
      <c r="X142" s="169">
        <f>AVERAGEIFS('WEEKLY DATA'!X$11:X$14576,'WEEKLY DATA'!$A$11:$A$14576,'MONTHLY DATA'!$A142,'WEEKLY DATA'!$B$11:$B$14576,'MONTHLY DATA'!$B142)</f>
        <v>259.375</v>
      </c>
      <c r="Y142" s="78">
        <f>AVERAGEIFS('WEEKLY DATA'!Y$11:Y$14576,'WEEKLY DATA'!$A$11:$A$14576,'MONTHLY DATA'!$A142,'WEEKLY DATA'!$B$11:$B$14576,'MONTHLY DATA'!$B142)</f>
        <v>269.375</v>
      </c>
      <c r="Z142" s="78">
        <f>AVERAGEIFS('WEEKLY DATA'!Z$11:Z$14576,'WEEKLY DATA'!$A$11:$A$14576,'MONTHLY DATA'!$A142,'WEEKLY DATA'!$B$11:$B$14576,'MONTHLY DATA'!$B142)</f>
        <v>264.375</v>
      </c>
      <c r="AA142" s="154">
        <f t="shared" si="113"/>
        <v>1.1961722488038173E-2</v>
      </c>
      <c r="AB142" s="169">
        <f>AVERAGEIFS('WEEKLY DATA'!AB$11:AB$14576,'WEEKLY DATA'!$A$11:$A$14576,'MONTHLY DATA'!$A142,'WEEKLY DATA'!$B$11:$B$14576,'MONTHLY DATA'!$B142)</f>
        <v>385</v>
      </c>
      <c r="AC142" s="78">
        <f>AVERAGEIFS('WEEKLY DATA'!AC$11:AC$14576,'WEEKLY DATA'!$A$11:$A$14576,'MONTHLY DATA'!$A142,'WEEKLY DATA'!$B$11:$B$14576,'MONTHLY DATA'!$B142)</f>
        <v>395</v>
      </c>
      <c r="AD142" s="78">
        <f>AVERAGEIFS('WEEKLY DATA'!AD$11:AD$14576,'WEEKLY DATA'!$A$11:$A$14576,'MONTHLY DATA'!$A142,'WEEKLY DATA'!$B$11:$B$14576,'MONTHLY DATA'!$B142)</f>
        <v>390</v>
      </c>
      <c r="AE142" s="154">
        <f t="shared" si="114"/>
        <v>2.6315789473684292E-2</v>
      </c>
      <c r="AF142" s="169">
        <f>AVERAGEIFS('WEEKLY DATA'!AF$11:AF$14576,'WEEKLY DATA'!$A$11:$A$14576,'MONTHLY DATA'!$A142,'WEEKLY DATA'!$B$11:$B$14576,'MONTHLY DATA'!$B142)</f>
        <v>333.75</v>
      </c>
      <c r="AG142" s="78">
        <f>AVERAGEIFS('WEEKLY DATA'!AG$11:AG$14576,'WEEKLY DATA'!$A$11:$A$14576,'MONTHLY DATA'!$A142,'WEEKLY DATA'!$B$11:$B$14576,'MONTHLY DATA'!$B142)</f>
        <v>343.75</v>
      </c>
      <c r="AH142" s="78">
        <f>AVERAGEIFS('WEEKLY DATA'!AH$11:AH$14576,'WEEKLY DATA'!$A$11:$A$14576,'MONTHLY DATA'!$A142,'WEEKLY DATA'!$B$11:$B$14576,'MONTHLY DATA'!$B142)</f>
        <v>338.75</v>
      </c>
      <c r="AI142" s="154">
        <f t="shared" si="115"/>
        <v>-4.5774647887323994E-2</v>
      </c>
      <c r="AJ142" s="169">
        <f>AVERAGEIFS('WEEKLY DATA'!AJ$11:AJ$14576,'WEEKLY DATA'!$A$11:$A$14576,'MONTHLY DATA'!$A142,'WEEKLY DATA'!$B$11:$B$14576,'MONTHLY DATA'!$B142)</f>
        <v>263.75</v>
      </c>
      <c r="AK142" s="78">
        <f>AVERAGEIFS('WEEKLY DATA'!AK$11:AK$14576,'WEEKLY DATA'!$A$11:$A$14576,'MONTHLY DATA'!$A142,'WEEKLY DATA'!$B$11:$B$14576,'MONTHLY DATA'!$B142)</f>
        <v>273.75</v>
      </c>
      <c r="AL142" s="78">
        <f>AVERAGEIFS('WEEKLY DATA'!AL$11:AL$14576,'WEEKLY DATA'!$A$11:$A$14576,'MONTHLY DATA'!$A142,'WEEKLY DATA'!$B$11:$B$14576,'MONTHLY DATA'!$B142)</f>
        <v>268.75</v>
      </c>
      <c r="AM142" s="154">
        <f t="shared" si="116"/>
        <v>5.3921568627451011E-2</v>
      </c>
      <c r="AN142" s="169">
        <f>AVERAGEIFS('WEEKLY DATA'!AN$11:AN$14576,'WEEKLY DATA'!$A$11:$A$14576,'MONTHLY DATA'!$A142,'WEEKLY DATA'!$B$11:$B$14576,'MONTHLY DATA'!$B142)</f>
        <v>200</v>
      </c>
      <c r="AO142" s="78">
        <f>AVERAGEIFS('WEEKLY DATA'!AO$11:AO$14576,'WEEKLY DATA'!$A$11:$A$14576,'MONTHLY DATA'!$A142,'WEEKLY DATA'!$B$11:$B$14576,'MONTHLY DATA'!$B142)</f>
        <v>210</v>
      </c>
      <c r="AP142" s="78">
        <f>AVERAGEIFS('WEEKLY DATA'!AP$11:AP$14576,'WEEKLY DATA'!$A$11:$A$14576,'MONTHLY DATA'!$A142,'WEEKLY DATA'!$B$11:$B$14576,'MONTHLY DATA'!$B142)</f>
        <v>205</v>
      </c>
      <c r="AQ142" s="154">
        <f t="shared" si="117"/>
        <v>-1.7964071856287456E-2</v>
      </c>
      <c r="AR142" s="169">
        <f>AVERAGEIFS('WEEKLY DATA'!AR$11:AR$14576,'WEEKLY DATA'!$A$11:$A$14576,'MONTHLY DATA'!$A142,'WEEKLY DATA'!$B$11:$B$14576,'MONTHLY DATA'!$B142)</f>
        <v>351.25</v>
      </c>
      <c r="AS142" s="78">
        <f>AVERAGEIFS('WEEKLY DATA'!AS$11:AS$14576,'WEEKLY DATA'!$A$11:$A$14576,'MONTHLY DATA'!$A142,'WEEKLY DATA'!$B$11:$B$14576,'MONTHLY DATA'!$B142)</f>
        <v>361.25</v>
      </c>
      <c r="AT142" s="78">
        <f>AVERAGEIFS('WEEKLY DATA'!AT$11:AT$14576,'WEEKLY DATA'!$A$11:$A$14576,'MONTHLY DATA'!$A142,'WEEKLY DATA'!$B$11:$B$14576,'MONTHLY DATA'!$B142)</f>
        <v>356.25</v>
      </c>
      <c r="AU142" s="154">
        <f t="shared" si="118"/>
        <v>0.23913043478260865</v>
      </c>
      <c r="AV142" s="169">
        <f>AVERAGEIFS('WEEKLY DATA'!AV$11:AV$14576,'WEEKLY DATA'!$A$11:$A$14576,'MONTHLY DATA'!$A142,'WEEKLY DATA'!$B$11:$B$14576,'MONTHLY DATA'!$B142)</f>
        <v>335</v>
      </c>
      <c r="AW142" s="78">
        <f>AVERAGEIFS('WEEKLY DATA'!AW$11:AW$14576,'WEEKLY DATA'!$A$11:$A$14576,'MONTHLY DATA'!$A142,'WEEKLY DATA'!$B$11:$B$14576,'MONTHLY DATA'!$B142)</f>
        <v>345</v>
      </c>
      <c r="AX142" s="78">
        <f>AVERAGEIFS('WEEKLY DATA'!AX$11:AX$14576,'WEEKLY DATA'!$A$11:$A$14576,'MONTHLY DATA'!$A142,'WEEKLY DATA'!$B$11:$B$14576,'MONTHLY DATA'!$B142)</f>
        <v>340</v>
      </c>
      <c r="AY142" s="154">
        <f t="shared" si="119"/>
        <v>9.6774193548387011E-2</v>
      </c>
      <c r="AZ142" s="169">
        <f>AVERAGEIFS('WEEKLY DATA'!AZ$11:AZ$14576,'WEEKLY DATA'!$A$11:$A$14576,'MONTHLY DATA'!$A142,'WEEKLY DATA'!$B$11:$B$14576,'MONTHLY DATA'!$B142)</f>
        <v>239.375</v>
      </c>
      <c r="BA142" s="78">
        <f>AVERAGEIFS('WEEKLY DATA'!BA$11:BA$14576,'WEEKLY DATA'!$A$11:$A$14576,'MONTHLY DATA'!$A142,'WEEKLY DATA'!$B$11:$B$14576,'MONTHLY DATA'!$B142)</f>
        <v>249.375</v>
      </c>
      <c r="BB142" s="78">
        <f>AVERAGEIFS('WEEKLY DATA'!BB$11:BB$14576,'WEEKLY DATA'!$A$11:$A$14576,'MONTHLY DATA'!$A142,'WEEKLY DATA'!$B$11:$B$14576,'MONTHLY DATA'!$B142)</f>
        <v>244.375</v>
      </c>
      <c r="BC142" s="154">
        <f t="shared" si="120"/>
        <v>-1.7587939698492483E-2</v>
      </c>
      <c r="BD142" s="169">
        <f>AVERAGEIFS('WEEKLY DATA'!BD$11:BD$14576,'WEEKLY DATA'!$A$11:$A$14576,'MONTHLY DATA'!$A142,'WEEKLY DATA'!$B$11:$B$14576,'MONTHLY DATA'!$B142)</f>
        <v>193.75</v>
      </c>
      <c r="BE142" s="78">
        <f>AVERAGEIFS('WEEKLY DATA'!BE$11:BE$14576,'WEEKLY DATA'!$A$11:$A$14576,'MONTHLY DATA'!$A142,'WEEKLY DATA'!$B$11:$B$14576,'MONTHLY DATA'!$B142)</f>
        <v>203.75</v>
      </c>
      <c r="BF142" s="78">
        <f>AVERAGEIFS('WEEKLY DATA'!BF$11:BF$14576,'WEEKLY DATA'!$A$11:$A$14576,'MONTHLY DATA'!$A142,'WEEKLY DATA'!$B$11:$B$14576,'MONTHLY DATA'!$B142)</f>
        <v>198.75</v>
      </c>
      <c r="BG142" s="154">
        <f t="shared" si="121"/>
        <v>3.2467532467532534E-2</v>
      </c>
      <c r="BH142" s="169">
        <f>AVERAGEIFS('WEEKLY DATA'!BH$11:BH$14576,'WEEKLY DATA'!$A$11:$A$14576,'MONTHLY DATA'!$A142,'WEEKLY DATA'!$B$11:$B$14576,'MONTHLY DATA'!$B142)</f>
        <v>351.25</v>
      </c>
      <c r="BI142" s="78">
        <f>AVERAGEIFS('WEEKLY DATA'!BI$11:BI$14576,'WEEKLY DATA'!$A$11:$A$14576,'MONTHLY DATA'!$A142,'WEEKLY DATA'!$B$11:$B$14576,'MONTHLY DATA'!$B142)</f>
        <v>361.25</v>
      </c>
      <c r="BJ142" s="78">
        <f>AVERAGEIFS('WEEKLY DATA'!BJ$11:BJ$14576,'WEEKLY DATA'!$A$11:$A$14576,'MONTHLY DATA'!$A142,'WEEKLY DATA'!$B$11:$B$14576,'MONTHLY DATA'!$B142)</f>
        <v>356.25</v>
      </c>
      <c r="BK142" s="154">
        <f t="shared" si="122"/>
        <v>-3.7162162162162171E-2</v>
      </c>
      <c r="BL142" s="169">
        <f>AVERAGEIFS('WEEKLY DATA'!BL$11:BL$14576,'WEEKLY DATA'!$A$11:$A$14576,'MONTHLY DATA'!$A142,'WEEKLY DATA'!$B$11:$B$14576,'MONTHLY DATA'!$B142)</f>
        <v>268.375</v>
      </c>
      <c r="BM142" s="78">
        <f>AVERAGEIFS('WEEKLY DATA'!BM$11:BM$14576,'WEEKLY DATA'!$A$11:$A$14576,'MONTHLY DATA'!$A142,'WEEKLY DATA'!$B$11:$B$14576,'MONTHLY DATA'!$B142)</f>
        <v>278.375</v>
      </c>
      <c r="BN142" s="78">
        <f>AVERAGEIFS('WEEKLY DATA'!BN$11:BN$14576,'WEEKLY DATA'!$A$11:$A$14576,'MONTHLY DATA'!$A142,'WEEKLY DATA'!$B$11:$B$14576,'MONTHLY DATA'!$B142)</f>
        <v>273.375</v>
      </c>
      <c r="BO142" s="154">
        <f t="shared" si="123"/>
        <v>7.8341013824885231E-3</v>
      </c>
      <c r="BP142" s="78">
        <f>AVERAGEIFS('WEEKLY DATA'!BP$11:BP$14576,'WEEKLY DATA'!$A$11:$A$14576,'MONTHLY DATA'!$A142,'WEEKLY DATA'!$B$11:$B$14576,'MONTHLY DATA'!$B142)</f>
        <v>285</v>
      </c>
      <c r="BQ142" s="78">
        <f>AVERAGEIFS('WEEKLY DATA'!BQ$11:BQ$14576,'WEEKLY DATA'!$A$11:$A$14576,'MONTHLY DATA'!$A142,'WEEKLY DATA'!$B$11:$B$14576,'MONTHLY DATA'!$B142)</f>
        <v>295</v>
      </c>
      <c r="BR142" s="78">
        <f>AVERAGEIFS('WEEKLY DATA'!BR$11:BR$14576,'WEEKLY DATA'!$A$11:$A$14576,'MONTHLY DATA'!$A142,'WEEKLY DATA'!$B$11:$B$14576,'MONTHLY DATA'!$B142)</f>
        <v>290</v>
      </c>
      <c r="BS142" s="154">
        <f t="shared" si="124"/>
        <v>-8.5470085470085166E-3</v>
      </c>
      <c r="BT142" s="78">
        <f>AVERAGEIFS('WEEKLY DATA'!BT$11:BT$14576,'WEEKLY DATA'!$A$11:$A$14576,'MONTHLY DATA'!$A142,'WEEKLY DATA'!$B$11:$B$14576,'MONTHLY DATA'!$B142)</f>
        <v>215</v>
      </c>
      <c r="BU142" s="78">
        <f>AVERAGEIFS('WEEKLY DATA'!BU$11:BU$14576,'WEEKLY DATA'!$A$11:$A$14576,'MONTHLY DATA'!$A142,'WEEKLY DATA'!$B$11:$B$14576,'MONTHLY DATA'!$B142)</f>
        <v>225</v>
      </c>
      <c r="BV142" s="78">
        <f>AVERAGEIFS('WEEKLY DATA'!BV$11:BV$14576,'WEEKLY DATA'!$A$11:$A$14576,'MONTHLY DATA'!$A142,'WEEKLY DATA'!$B$11:$B$14576,'MONTHLY DATA'!$B142)</f>
        <v>220</v>
      </c>
      <c r="BW142" s="154">
        <f t="shared" si="125"/>
        <v>-3.2967032967032961E-2</v>
      </c>
      <c r="BX142" s="78">
        <f>AVERAGEIFS('WEEKLY DATA'!BX$11:BX$14576,'WEEKLY DATA'!$A$11:$A$14576,'MONTHLY DATA'!$A142,'WEEKLY DATA'!$B$11:$B$14576,'MONTHLY DATA'!$B142)</f>
        <v>350</v>
      </c>
      <c r="BY142" s="78">
        <f>AVERAGEIFS('WEEKLY DATA'!BY$11:BY$14576,'WEEKLY DATA'!$A$11:$A$14576,'MONTHLY DATA'!$A142,'WEEKLY DATA'!$B$11:$B$14576,'MONTHLY DATA'!$B142)</f>
        <v>360</v>
      </c>
      <c r="BZ142" s="78">
        <f>AVERAGEIFS('WEEKLY DATA'!BZ$11:BZ$14576,'WEEKLY DATA'!$A$11:$A$14576,'MONTHLY DATA'!$A142,'WEEKLY DATA'!$B$11:$B$14576,'MONTHLY DATA'!$B142)</f>
        <v>355</v>
      </c>
      <c r="CA142" s="154">
        <f t="shared" si="126"/>
        <v>-3.4013605442176909E-2</v>
      </c>
      <c r="CB142" s="78">
        <f>AVERAGEIFS('WEEKLY DATA'!CB$11:CB$14576,'WEEKLY DATA'!$A$11:$A$14576,'MONTHLY DATA'!$A142,'WEEKLY DATA'!$B$11:$B$14576,'MONTHLY DATA'!$B142)</f>
        <v>443.75</v>
      </c>
      <c r="CC142" s="78">
        <f>AVERAGEIFS('WEEKLY DATA'!CC$11:CC$14576,'WEEKLY DATA'!$A$11:$A$14576,'MONTHLY DATA'!$A142,'WEEKLY DATA'!$B$11:$B$14576,'MONTHLY DATA'!$B142)</f>
        <v>453.75</v>
      </c>
      <c r="CD142" s="78">
        <f>AVERAGEIFS('WEEKLY DATA'!CD$11:CD$14576,'WEEKLY DATA'!$A$11:$A$14576,'MONTHLY DATA'!$A142,'WEEKLY DATA'!$B$11:$B$14576,'MONTHLY DATA'!$B142)</f>
        <v>448.75</v>
      </c>
      <c r="CE142" s="154">
        <f t="shared" si="127"/>
        <v>0.13968253968253963</v>
      </c>
      <c r="CF142" s="78">
        <f>AVERAGEIFS('WEEKLY DATA'!CF$11:CF$14576,'WEEKLY DATA'!$A$11:$A$14576,'MONTHLY DATA'!$A142,'WEEKLY DATA'!$B$11:$B$14576,'MONTHLY DATA'!$B142)</f>
        <v>263.75</v>
      </c>
      <c r="CG142" s="78">
        <f>AVERAGEIFS('WEEKLY DATA'!CG$11:CG$14576,'WEEKLY DATA'!$A$11:$A$14576,'MONTHLY DATA'!$A142,'WEEKLY DATA'!$B$11:$B$14576,'MONTHLY DATA'!$B142)</f>
        <v>273.75</v>
      </c>
      <c r="CH142" s="78">
        <f>AVERAGEIFS('WEEKLY DATA'!CH$11:CH$14576,'WEEKLY DATA'!$A$11:$A$14576,'MONTHLY DATA'!$A142,'WEEKLY DATA'!$B$11:$B$14576,'MONTHLY DATA'!$B142)</f>
        <v>268.75</v>
      </c>
      <c r="CI142" s="154">
        <f t="shared" si="128"/>
        <v>-4.4444444444444398E-2</v>
      </c>
      <c r="CJ142" s="78">
        <f>AVERAGEIFS('WEEKLY DATA'!CJ$11:CJ$14576,'WEEKLY DATA'!$A$11:$A$14576,'MONTHLY DATA'!$A142,'WEEKLY DATA'!$B$11:$B$14576,'MONTHLY DATA'!$B142)</f>
        <v>211.25</v>
      </c>
      <c r="CK142" s="78">
        <f>AVERAGEIFS('WEEKLY DATA'!CK$11:CK$14576,'WEEKLY DATA'!$A$11:$A$14576,'MONTHLY DATA'!$A142,'WEEKLY DATA'!$B$11:$B$14576,'MONTHLY DATA'!$B142)</f>
        <v>221.25</v>
      </c>
      <c r="CL142" s="78">
        <f>AVERAGEIFS('WEEKLY DATA'!CL$11:CL$14576,'WEEKLY DATA'!$A$11:$A$14576,'MONTHLY DATA'!$A142,'WEEKLY DATA'!$B$11:$B$14576,'MONTHLY DATA'!$B142)</f>
        <v>216.25</v>
      </c>
      <c r="CM142" s="154">
        <f t="shared" si="129"/>
        <v>-6.9892473118279619E-2</v>
      </c>
      <c r="CN142" s="78">
        <f>AVERAGEIFS('WEEKLY DATA'!CN$11:CN$14576,'WEEKLY DATA'!$A$11:$A$14576,'MONTHLY DATA'!$A142,'WEEKLY DATA'!$B$11:$B$14576,'MONTHLY DATA'!$B142)</f>
        <v>325</v>
      </c>
      <c r="CO142" s="78">
        <f>AVERAGEIFS('WEEKLY DATA'!CO$11:CO$14576,'WEEKLY DATA'!$A$11:$A$14576,'MONTHLY DATA'!$A142,'WEEKLY DATA'!$B$11:$B$14576,'MONTHLY DATA'!$B142)</f>
        <v>335</v>
      </c>
      <c r="CP142" s="78">
        <f>AVERAGEIFS('WEEKLY DATA'!CP$11:CP$14576,'WEEKLY DATA'!$A$11:$A$14576,'MONTHLY DATA'!$A142,'WEEKLY DATA'!$B$11:$B$14576,'MONTHLY DATA'!$B142)</f>
        <v>330</v>
      </c>
      <c r="CQ142" s="154">
        <f t="shared" si="130"/>
        <v>-1.4925373134328401E-2</v>
      </c>
      <c r="CR142" s="78">
        <f>AVERAGEIFS('WEEKLY DATA'!CR$11:CR$14576,'WEEKLY DATA'!$A$11:$A$14576,'MONTHLY DATA'!$A142,'WEEKLY DATA'!$B$11:$B$14576,'MONTHLY DATA'!$B142)</f>
        <v>427.5</v>
      </c>
      <c r="CS142" s="78">
        <f>AVERAGEIFS('WEEKLY DATA'!CS$11:CS$14576,'WEEKLY DATA'!$A$11:$A$14576,'MONTHLY DATA'!$A142,'WEEKLY DATA'!$B$11:$B$14576,'MONTHLY DATA'!$B142)</f>
        <v>437.5</v>
      </c>
      <c r="CT142" s="78">
        <f>AVERAGEIFS('WEEKLY DATA'!CT$11:CT$14576,'WEEKLY DATA'!$A$11:$A$14576,'MONTHLY DATA'!$A142,'WEEKLY DATA'!$B$11:$B$14576,'MONTHLY DATA'!$B142)</f>
        <v>432.5</v>
      </c>
      <c r="CU142" s="154">
        <f t="shared" si="131"/>
        <v>9.8412698412698507E-2</v>
      </c>
      <c r="CV142" s="169">
        <f>AVERAGEIFS('WEEKLY DATA'!CV$11:CV$14576,'WEEKLY DATA'!$A$11:$A$14576,'MONTHLY DATA'!$A142,'WEEKLY DATA'!$B$11:$B$14576,'MONTHLY DATA'!$B142)</f>
        <v>290</v>
      </c>
      <c r="CW142" s="78">
        <f>AVERAGEIFS('WEEKLY DATA'!CW$11:CW$14576,'WEEKLY DATA'!$A$11:$A$14576,'MONTHLY DATA'!$A142,'WEEKLY DATA'!$B$11:$B$14576,'MONTHLY DATA'!$B142)</f>
        <v>300</v>
      </c>
      <c r="CX142" s="78">
        <f>AVERAGEIFS('WEEKLY DATA'!CX$11:CX$14576,'WEEKLY DATA'!$A$11:$A$14576,'MONTHLY DATA'!$A142,'WEEKLY DATA'!$B$11:$B$14576,'MONTHLY DATA'!$B142)</f>
        <v>295</v>
      </c>
      <c r="CY142" s="154">
        <f t="shared" si="132"/>
        <v>-4.8387096774193505E-2</v>
      </c>
      <c r="CZ142" s="169">
        <f>AVERAGEIFS('WEEKLY DATA'!CZ$11:CZ$14576,'WEEKLY DATA'!$A$11:$A$14576,'MONTHLY DATA'!$A142,'WEEKLY DATA'!$B$11:$B$14576,'MONTHLY DATA'!$B142)</f>
        <v>231.875</v>
      </c>
      <c r="DA142" s="78">
        <f>AVERAGEIFS('WEEKLY DATA'!DA$11:DA$14576,'WEEKLY DATA'!$A$11:$A$14576,'MONTHLY DATA'!$A142,'WEEKLY DATA'!$B$11:$B$14576,'MONTHLY DATA'!$B142)</f>
        <v>241.875</v>
      </c>
      <c r="DB142" s="78">
        <f>AVERAGEIFS('WEEKLY DATA'!DB$11:DB$14576,'WEEKLY DATA'!$A$11:$A$14576,'MONTHLY DATA'!$A142,'WEEKLY DATA'!$B$11:$B$14576,'MONTHLY DATA'!$B142)</f>
        <v>236.875</v>
      </c>
      <c r="DC142" s="154">
        <f t="shared" si="133"/>
        <v>-3.3163265306122458E-2</v>
      </c>
      <c r="DD142" s="78">
        <f>AVERAGEIFS('WEEKLY DATA'!DD$11:DD$14576,'WEEKLY DATA'!$A$11:$A$14576,'MONTHLY DATA'!$A142,'WEEKLY DATA'!$B$11:$B$14576,'MONTHLY DATA'!$B142)</f>
        <v>400</v>
      </c>
      <c r="DE142" s="78">
        <f>AVERAGEIFS('WEEKLY DATA'!DE$11:DE$14576,'WEEKLY DATA'!$A$11:$A$14576,'MONTHLY DATA'!$A142,'WEEKLY DATA'!$B$11:$B$14576,'MONTHLY DATA'!$B142)</f>
        <v>410</v>
      </c>
      <c r="DF142" s="78">
        <f>AVERAGEIFS('WEEKLY DATA'!DF$11:DF$14576,'WEEKLY DATA'!$A$11:$A$14576,'MONTHLY DATA'!$A142,'WEEKLY DATA'!$B$11:$B$14576,'MONTHLY DATA'!$B142)</f>
        <v>405</v>
      </c>
      <c r="DG142" s="154">
        <f t="shared" si="134"/>
        <v>8.7248322147650992E-2</v>
      </c>
      <c r="DH142" s="78">
        <f>AVERAGEIFS('WEEKLY DATA'!DH$11:DH$14576,'WEEKLY DATA'!$A$11:$A$14576,'MONTHLY DATA'!$A142,'WEEKLY DATA'!$B$11:$B$14576,'MONTHLY DATA'!$B142)</f>
        <v>435</v>
      </c>
      <c r="DI142" s="78">
        <f>AVERAGEIFS('WEEKLY DATA'!DI$11:DI$14576,'WEEKLY DATA'!$A$11:$A$14576,'MONTHLY DATA'!$A142,'WEEKLY DATA'!$B$11:$B$14576,'MONTHLY DATA'!$B142)</f>
        <v>445</v>
      </c>
      <c r="DJ142" s="78">
        <f>AVERAGEIFS('WEEKLY DATA'!DJ$11:DJ$14576,'WEEKLY DATA'!$A$11:$A$14576,'MONTHLY DATA'!$A142,'WEEKLY DATA'!$B$11:$B$14576,'MONTHLY DATA'!$B142)</f>
        <v>440</v>
      </c>
      <c r="DK142" s="154">
        <f t="shared" si="135"/>
        <v>0.11392405063291133</v>
      </c>
      <c r="DL142" s="169">
        <f>AVERAGEIFS('WEEKLY DATA'!DL$11:DL$14576,'WEEKLY DATA'!$A$11:$A$14576,'MONTHLY DATA'!$A142,'WEEKLY DATA'!$B$11:$B$14576,'MONTHLY DATA'!$B142)</f>
        <v>266.875</v>
      </c>
      <c r="DM142" s="78">
        <f>AVERAGEIFS('WEEKLY DATA'!DM$11:DM$14576,'WEEKLY DATA'!$A$11:$A$14576,'MONTHLY DATA'!$A142,'WEEKLY DATA'!$B$11:$B$14576,'MONTHLY DATA'!$B142)</f>
        <v>276.875</v>
      </c>
      <c r="DN142" s="78">
        <f>AVERAGEIFS('WEEKLY DATA'!DN$11:DN$14576,'WEEKLY DATA'!$A$11:$A$14576,'MONTHLY DATA'!$A142,'WEEKLY DATA'!$B$11:$B$14576,'MONTHLY DATA'!$B142)</f>
        <v>271.875</v>
      </c>
      <c r="DO142" s="154">
        <f t="shared" si="136"/>
        <v>-6.8493150684931781E-3</v>
      </c>
      <c r="DP142" s="78">
        <f>AVERAGEIFS('WEEKLY DATA'!DP$11:DP$14576,'WEEKLY DATA'!$A$11:$A$14576,'MONTHLY DATA'!$A142,'WEEKLY DATA'!$B$11:$B$14576,'MONTHLY DATA'!$B142)</f>
        <v>224.375</v>
      </c>
      <c r="DQ142" s="78">
        <f>AVERAGEIFS('WEEKLY DATA'!DQ$11:DQ$14576,'WEEKLY DATA'!$A$11:$A$14576,'MONTHLY DATA'!$A142,'WEEKLY DATA'!$B$11:$B$14576,'MONTHLY DATA'!$B142)</f>
        <v>234.375</v>
      </c>
      <c r="DR142" s="78">
        <f>AVERAGEIFS('WEEKLY DATA'!DR$11:DR$14576,'WEEKLY DATA'!$A$11:$A$14576,'MONTHLY DATA'!$A142,'WEEKLY DATA'!$B$11:$B$14576,'MONTHLY DATA'!$B142)</f>
        <v>229.375</v>
      </c>
      <c r="DS142" s="154">
        <f t="shared" si="137"/>
        <v>6.0693641618497107E-2</v>
      </c>
      <c r="DT142" s="78">
        <f>AVERAGEIFS('WEEKLY DATA'!DT$11:DT$14576,'WEEKLY DATA'!$A$11:$A$14576,'MONTHLY DATA'!$A142,'WEEKLY DATA'!$B$11:$B$14576,'MONTHLY DATA'!$B142)</f>
        <v>400</v>
      </c>
      <c r="DU142" s="78">
        <f>AVERAGEIFS('WEEKLY DATA'!DU$11:DU$14576,'WEEKLY DATA'!$A$11:$A$14576,'MONTHLY DATA'!$A142,'WEEKLY DATA'!$B$11:$B$14576,'MONTHLY DATA'!$B142)</f>
        <v>410</v>
      </c>
      <c r="DV142" s="78">
        <f>AVERAGEIFS('WEEKLY DATA'!DV$11:DV$14576,'WEEKLY DATA'!$A$11:$A$14576,'MONTHLY DATA'!$A142,'WEEKLY DATA'!$B$11:$B$14576,'MONTHLY DATA'!$B142)</f>
        <v>405</v>
      </c>
      <c r="DW142" s="154">
        <f t="shared" si="138"/>
        <v>3.1847133757961776E-2</v>
      </c>
      <c r="DX142" s="78">
        <f>AVERAGEIFS('WEEKLY DATA'!DX$11:DX$14576,'WEEKLY DATA'!$A$11:$A$14576,'MONTHLY DATA'!$A142,'WEEKLY DATA'!$B$11:$B$14576,'MONTHLY DATA'!$B142)</f>
        <v>425.625</v>
      </c>
      <c r="DY142" s="78">
        <f>AVERAGEIFS('WEEKLY DATA'!DY$11:DY$14576,'WEEKLY DATA'!$A$11:$A$14576,'MONTHLY DATA'!$A142,'WEEKLY DATA'!$B$11:$B$14576,'MONTHLY DATA'!$B142)</f>
        <v>435.625</v>
      </c>
      <c r="DZ142" s="78">
        <f>AVERAGEIFS('WEEKLY DATA'!DZ$11:DZ$14576,'WEEKLY DATA'!$A$11:$A$14576,'MONTHLY DATA'!$A142,'WEEKLY DATA'!$B$11:$B$14576,'MONTHLY DATA'!$B142)</f>
        <v>430.625</v>
      </c>
      <c r="EA142" s="154">
        <f t="shared" si="139"/>
        <v>0.10771704180064301</v>
      </c>
      <c r="EB142" s="78">
        <f>AVERAGEIFS('WEEKLY DATA'!EB$11:EB$14576,'WEEKLY DATA'!$A$11:$A$14576,'MONTHLY DATA'!$A142,'WEEKLY DATA'!$B$11:$B$14576,'MONTHLY DATA'!$B142)</f>
        <v>276.875</v>
      </c>
      <c r="EC142" s="78">
        <f>AVERAGEIFS('WEEKLY DATA'!EC$11:EC$14576,'WEEKLY DATA'!$A$11:$A$14576,'MONTHLY DATA'!$A142,'WEEKLY DATA'!$B$11:$B$14576,'MONTHLY DATA'!$B142)</f>
        <v>286.875</v>
      </c>
      <c r="ED142" s="78">
        <f>AVERAGEIFS('WEEKLY DATA'!ED$11:ED$14576,'WEEKLY DATA'!$A$11:$A$14576,'MONTHLY DATA'!$A142,'WEEKLY DATA'!$B$11:$B$14576,'MONTHLY DATA'!$B142)</f>
        <v>281.875</v>
      </c>
      <c r="EE142" s="154">
        <f t="shared" si="140"/>
        <v>-9.0725806451612878E-2</v>
      </c>
      <c r="EF142" s="169">
        <f>AVERAGEIFS('WEEKLY DATA'!EF$11:EF$14576,'WEEKLY DATA'!$A$11:$A$14576,'MONTHLY DATA'!$A142,'WEEKLY DATA'!$B$11:$B$14576,'MONTHLY DATA'!$B142)</f>
        <v>199.375</v>
      </c>
      <c r="EG142" s="78">
        <f>AVERAGEIFS('WEEKLY DATA'!EG$11:EG$14576,'WEEKLY DATA'!$A$11:$A$14576,'MONTHLY DATA'!$A142,'WEEKLY DATA'!$B$11:$B$14576,'MONTHLY DATA'!$B142)</f>
        <v>209.375</v>
      </c>
      <c r="EH142" s="78">
        <f>AVERAGEIFS('WEEKLY DATA'!EH$11:EH$14576,'WEEKLY DATA'!$A$11:$A$14576,'MONTHLY DATA'!$A142,'WEEKLY DATA'!$B$11:$B$14576,'MONTHLY DATA'!$B142)</f>
        <v>204.375</v>
      </c>
      <c r="EI142" s="154">
        <f t="shared" si="141"/>
        <v>-0.13031914893617025</v>
      </c>
      <c r="EJ142" s="78">
        <f>AVERAGEIFS('WEEKLY DATA'!EJ$11:EJ$14576,'WEEKLY DATA'!$A$11:$A$14576,'MONTHLY DATA'!$A142,'WEEKLY DATA'!$B$11:$B$14576,'MONTHLY DATA'!$B142)</f>
        <v>413.75</v>
      </c>
      <c r="EK142" s="78">
        <f>AVERAGEIFS('WEEKLY DATA'!EK$11:EK$14576,'WEEKLY DATA'!$A$11:$A$14576,'MONTHLY DATA'!$A142,'WEEKLY DATA'!$B$11:$B$14576,'MONTHLY DATA'!$B142)</f>
        <v>423.75</v>
      </c>
      <c r="EL142" s="78">
        <f>AVERAGEIFS('WEEKLY DATA'!EL$11:EL$14576,'WEEKLY DATA'!$A$11:$A$14576,'MONTHLY DATA'!$A142,'WEEKLY DATA'!$B$11:$B$14576,'MONTHLY DATA'!$B142)</f>
        <v>418.75</v>
      </c>
      <c r="EM142" s="154">
        <f t="shared" si="142"/>
        <v>0.14726027397260277</v>
      </c>
      <c r="EN142" s="78">
        <f>AVERAGEIFS('WEEKLY DATA'!EN$11:EN$14576,'WEEKLY DATA'!$A$11:$A$14576,'MONTHLY DATA'!$A142,'WEEKLY DATA'!$B$11:$B$14576,'MONTHLY DATA'!$B142)</f>
        <v>452.5</v>
      </c>
      <c r="EO142" s="78">
        <f>AVERAGEIFS('WEEKLY DATA'!EO$11:EO$14576,'WEEKLY DATA'!$A$11:$A$14576,'MONTHLY DATA'!$A142,'WEEKLY DATA'!$B$11:$B$14576,'MONTHLY DATA'!$B142)</f>
        <v>462.5</v>
      </c>
      <c r="EP142" s="78">
        <f>AVERAGEIFS('WEEKLY DATA'!EP$11:EP$14576,'WEEKLY DATA'!$A$11:$A$14576,'MONTHLY DATA'!$A142,'WEEKLY DATA'!$B$11:$B$14576,'MONTHLY DATA'!$B142)</f>
        <v>457.5</v>
      </c>
      <c r="EQ142" s="154">
        <f t="shared" si="143"/>
        <v>0.12269938650306744</v>
      </c>
      <c r="ER142" s="78">
        <f>AVERAGEIFS('WEEKLY DATA'!ER$11:ER$14576,'WEEKLY DATA'!$A$11:$A$14576,'MONTHLY DATA'!$A142,'WEEKLY DATA'!$B$11:$B$14576,'MONTHLY DATA'!$B142)</f>
        <v>279.375</v>
      </c>
      <c r="ES142" s="78">
        <f>AVERAGEIFS('WEEKLY DATA'!ES$11:ES$14576,'WEEKLY DATA'!$A$11:$A$14576,'MONTHLY DATA'!$A142,'WEEKLY DATA'!$B$11:$B$14576,'MONTHLY DATA'!$B142)</f>
        <v>289.375</v>
      </c>
      <c r="ET142" s="78">
        <f>AVERAGEIFS('WEEKLY DATA'!ET$11:ET$14576,'WEEKLY DATA'!$A$11:$A$14576,'MONTHLY DATA'!$A142,'WEEKLY DATA'!$B$11:$B$14576,'MONTHLY DATA'!$B142)</f>
        <v>284.375</v>
      </c>
      <c r="EU142" s="154">
        <f t="shared" si="144"/>
        <v>-7.1428571428571397E-2</v>
      </c>
      <c r="EV142" s="78">
        <f>AVERAGEIFS('WEEKLY DATA'!EV$11:EV$14576,'WEEKLY DATA'!$A$11:$A$14576,'MONTHLY DATA'!$A142,'WEEKLY DATA'!$B$11:$B$14576,'MONTHLY DATA'!$B142)</f>
        <v>200</v>
      </c>
      <c r="EW142" s="78">
        <f>AVERAGEIFS('WEEKLY DATA'!EW$11:EW$14576,'WEEKLY DATA'!$A$11:$A$14576,'MONTHLY DATA'!$A142,'WEEKLY DATA'!$B$11:$B$14576,'MONTHLY DATA'!$B142)</f>
        <v>210</v>
      </c>
      <c r="EX142" s="78">
        <f>AVERAGEIFS('WEEKLY DATA'!EX$11:EX$14576,'WEEKLY DATA'!$A$11:$A$14576,'MONTHLY DATA'!$A142,'WEEKLY DATA'!$B$11:$B$14576,'MONTHLY DATA'!$B142)</f>
        <v>205</v>
      </c>
      <c r="EY142" s="154">
        <f t="shared" si="145"/>
        <v>-9.8901098901098883E-2</v>
      </c>
      <c r="EZ142" s="78">
        <f>AVERAGEIFS('WEEKLY DATA'!EZ$11:EZ$14576,'WEEKLY DATA'!$A$11:$A$14576,'MONTHLY DATA'!$A142,'WEEKLY DATA'!$B$11:$B$14576,'MONTHLY DATA'!$B142)</f>
        <v>416.25</v>
      </c>
      <c r="FA142" s="78">
        <f>AVERAGEIFS('WEEKLY DATA'!FA$11:FA$14576,'WEEKLY DATA'!$A$11:$A$14576,'MONTHLY DATA'!$A142,'WEEKLY DATA'!$B$11:$B$14576,'MONTHLY DATA'!$B142)</f>
        <v>426.25</v>
      </c>
      <c r="FB142" s="78">
        <f>AVERAGEIFS('WEEKLY DATA'!FB$11:FB$14576,'WEEKLY DATA'!$A$11:$A$14576,'MONTHLY DATA'!$A142,'WEEKLY DATA'!$B$11:$B$14576,'MONTHLY DATA'!$B142)</f>
        <v>421.25</v>
      </c>
      <c r="FC142" s="154">
        <f t="shared" si="146"/>
        <v>0.10130718954248374</v>
      </c>
      <c r="FD142" s="78">
        <f>AVERAGEIFS('WEEKLY DATA'!FD$11:FD$14576,'WEEKLY DATA'!$A$11:$A$14576,'MONTHLY DATA'!$A142,'WEEKLY DATA'!$B$11:$B$14576,'MONTHLY DATA'!$B142)</f>
        <v>255</v>
      </c>
      <c r="FE142" s="78">
        <f>AVERAGEIFS('WEEKLY DATA'!FE$11:FE$14576,'WEEKLY DATA'!$A$11:$A$14576,'MONTHLY DATA'!$A142,'WEEKLY DATA'!$B$11:$B$14576,'MONTHLY DATA'!$B142)</f>
        <v>265</v>
      </c>
      <c r="FF142" s="78">
        <f>AVERAGEIFS('WEEKLY DATA'!FF$11:FF$14576,'WEEKLY DATA'!$A$11:$A$14576,'MONTHLY DATA'!$A142,'WEEKLY DATA'!$B$11:$B$14576,'MONTHLY DATA'!$B142)</f>
        <v>260</v>
      </c>
      <c r="FG142" s="154">
        <f t="shared" si="147"/>
        <v>-0.25179856115107913</v>
      </c>
      <c r="FH142" s="78">
        <f>AVERAGEIFS('WEEKLY DATA'!FH$11:FH$14576,'WEEKLY DATA'!$A$11:$A$14576,'MONTHLY DATA'!$A142,'WEEKLY DATA'!$B$11:$B$14576,'MONTHLY DATA'!$B142)</f>
        <v>297.5</v>
      </c>
      <c r="FI142" s="78">
        <f>AVERAGEIFS('WEEKLY DATA'!FI$11:FI$14576,'WEEKLY DATA'!$A$11:$A$14576,'MONTHLY DATA'!$A142,'WEEKLY DATA'!$B$11:$B$14576,'MONTHLY DATA'!$B142)</f>
        <v>307.5</v>
      </c>
      <c r="FJ142" s="78">
        <f>AVERAGEIFS('WEEKLY DATA'!FJ$11:FJ$14576,'WEEKLY DATA'!$A$11:$A$14576,'MONTHLY DATA'!$A142,'WEEKLY DATA'!$B$11:$B$14576,'MONTHLY DATA'!$B142)</f>
        <v>302.5</v>
      </c>
      <c r="FK142" s="154">
        <f t="shared" si="148"/>
        <v>-7.9847908745247165E-2</v>
      </c>
      <c r="FL142" s="169">
        <f>AVERAGEIFS('WEEKLY DATA'!FL$11:FL$14576,'WEEKLY DATA'!$A$11:$A$14576,'MONTHLY DATA'!$A142,'WEEKLY DATA'!$B$11:$B$14576,'MONTHLY DATA'!$B142)</f>
        <v>256.875</v>
      </c>
      <c r="FM142" s="78">
        <f>AVERAGEIFS('WEEKLY DATA'!FM$11:FM$14576,'WEEKLY DATA'!$A$11:$A$14576,'MONTHLY DATA'!$A142,'WEEKLY DATA'!$B$11:$B$14576,'MONTHLY DATA'!$B142)</f>
        <v>266.875</v>
      </c>
      <c r="FN142" s="78">
        <f>AVERAGEIFS('WEEKLY DATA'!FN$11:FN$14576,'WEEKLY DATA'!$A$11:$A$14576,'MONTHLY DATA'!$A142,'WEEKLY DATA'!$B$11:$B$14576,'MONTHLY DATA'!$B142)</f>
        <v>261.875</v>
      </c>
      <c r="FO142" s="154">
        <f t="shared" si="149"/>
        <v>-1.6431924882629123E-2</v>
      </c>
      <c r="FP142" s="78">
        <f>AVERAGEIFS('WEEKLY DATA'!FP$11:FP$14576,'WEEKLY DATA'!$A$11:$A$14576,'MONTHLY DATA'!$A142,'WEEKLY DATA'!$B$11:$B$14576,'MONTHLY DATA'!$B142)</f>
        <v>265</v>
      </c>
      <c r="FQ142" s="78">
        <f>AVERAGEIFS('WEEKLY DATA'!FQ$11:FQ$14576,'WEEKLY DATA'!$A$11:$A$14576,'MONTHLY DATA'!$A142,'WEEKLY DATA'!$B$11:$B$14576,'MONTHLY DATA'!$B142)</f>
        <v>275</v>
      </c>
      <c r="FR142" s="78">
        <f>AVERAGEIFS('WEEKLY DATA'!FR$11:FR$14576,'WEEKLY DATA'!$A$11:$A$14576,'MONTHLY DATA'!$A142,'WEEKLY DATA'!$B$11:$B$14576,'MONTHLY DATA'!$B142)</f>
        <v>270</v>
      </c>
      <c r="FS142" s="154">
        <f t="shared" si="150"/>
        <v>-2.2624434389140302E-2</v>
      </c>
      <c r="FT142" s="78">
        <f>AVERAGEIFS('WEEKLY DATA'!FT$11:FT$14576,'WEEKLY DATA'!$A$11:$A$14576,'MONTHLY DATA'!$A142,'WEEKLY DATA'!$B$11:$B$14576,'MONTHLY DATA'!$B142)</f>
        <v>331.25</v>
      </c>
      <c r="FU142" s="78">
        <f>AVERAGEIFS('WEEKLY DATA'!FU$11:FU$14576,'WEEKLY DATA'!$A$11:$A$14576,'MONTHLY DATA'!$A142,'WEEKLY DATA'!$B$11:$B$14576,'MONTHLY DATA'!$B142)</f>
        <v>341.25</v>
      </c>
      <c r="FV142" s="78">
        <f>AVERAGEIFS('WEEKLY DATA'!FV$11:FV$14576,'WEEKLY DATA'!$A$11:$A$14576,'MONTHLY DATA'!$A142,'WEEKLY DATA'!$B$11:$B$14576,'MONTHLY DATA'!$B142)</f>
        <v>336.25</v>
      </c>
      <c r="FW142" s="154">
        <f t="shared" si="151"/>
        <v>-5.6140350877192935E-2</v>
      </c>
      <c r="FX142" s="78">
        <f>AVERAGEIFS('WEEKLY DATA'!FX$11:FX$14576,'WEEKLY DATA'!$A$11:$A$14576,'MONTHLY DATA'!$A142,'WEEKLY DATA'!$B$11:$B$14576,'MONTHLY DATA'!$B142)</f>
        <v>268.75</v>
      </c>
      <c r="FY142" s="78">
        <f>AVERAGEIFS('WEEKLY DATA'!FY$11:FY$14576,'WEEKLY DATA'!$A$11:$A$14576,'MONTHLY DATA'!$A142,'WEEKLY DATA'!$B$11:$B$14576,'MONTHLY DATA'!$B142)</f>
        <v>278.75</v>
      </c>
      <c r="FZ142" s="78">
        <f>AVERAGEIFS('WEEKLY DATA'!FZ$11:FZ$14576,'WEEKLY DATA'!$A$11:$A$14576,'MONTHLY DATA'!$A142,'WEEKLY DATA'!$B$11:$B$14576,'MONTHLY DATA'!$B142)</f>
        <v>273.75</v>
      </c>
      <c r="GA142" s="154">
        <f t="shared" si="152"/>
        <v>-5.1948051948051965E-2</v>
      </c>
      <c r="GB142" s="78">
        <f>AVERAGEIFS('WEEKLY DATA'!GB$11:GB$14576,'WEEKLY DATA'!$A$11:$A$14576,'MONTHLY DATA'!$A142,'WEEKLY DATA'!$B$11:$B$14576,'MONTHLY DATA'!$B142)</f>
        <v>380</v>
      </c>
      <c r="GC142" s="78">
        <f>AVERAGEIFS('WEEKLY DATA'!GC$11:GC$14576,'WEEKLY DATA'!$A$11:$A$14576,'MONTHLY DATA'!$A142,'WEEKLY DATA'!$B$11:$B$14576,'MONTHLY DATA'!$B142)</f>
        <v>390</v>
      </c>
      <c r="GD142" s="78">
        <f>AVERAGEIFS('WEEKLY DATA'!GD$11:GD$14576,'WEEKLY DATA'!$A$11:$A$14576,'MONTHLY DATA'!$A142,'WEEKLY DATA'!$B$11:$B$14576,'MONTHLY DATA'!$B142)</f>
        <v>385</v>
      </c>
      <c r="GE142" s="154">
        <f t="shared" si="153"/>
        <v>-3.7499999999999978E-2</v>
      </c>
      <c r="GF142" s="169">
        <f>AVERAGEIFS('WEEKLY DATA'!GF$11:GF$14576,'WEEKLY DATA'!$A$11:$A$14576,'MONTHLY DATA'!$A142,'WEEKLY DATA'!$B$11:$B$14576,'MONTHLY DATA'!$B142)</f>
        <v>321.875</v>
      </c>
      <c r="GG142" s="78">
        <f>AVERAGEIFS('WEEKLY DATA'!GG$11:GG$14576,'WEEKLY DATA'!$A$11:$A$14576,'MONTHLY DATA'!$A142,'WEEKLY DATA'!$B$11:$B$14576,'MONTHLY DATA'!$B142)</f>
        <v>331.875</v>
      </c>
      <c r="GH142" s="78">
        <f>AVERAGEIFS('WEEKLY DATA'!GH$11:GH$14576,'WEEKLY DATA'!$A$11:$A$14576,'MONTHLY DATA'!$A142,'WEEKLY DATA'!$B$11:$B$14576,'MONTHLY DATA'!$B142)</f>
        <v>326.875</v>
      </c>
      <c r="GI142" s="154">
        <f t="shared" si="154"/>
        <v>-3.1481481481481444E-2</v>
      </c>
      <c r="GJ142" s="78">
        <f>AVERAGEIFS('WEEKLY DATA'!GJ$11:GJ$14576,'WEEKLY DATA'!$A$11:$A$14576,'MONTHLY DATA'!$A142,'WEEKLY DATA'!$B$11:$B$14576,'MONTHLY DATA'!$B142)</f>
        <v>410</v>
      </c>
      <c r="GK142" s="78">
        <f>AVERAGEIFS('WEEKLY DATA'!GK$11:GK$14576,'WEEKLY DATA'!$A$11:$A$14576,'MONTHLY DATA'!$A142,'WEEKLY DATA'!$B$11:$B$14576,'MONTHLY DATA'!$B142)</f>
        <v>420</v>
      </c>
      <c r="GL142" s="78">
        <f>AVERAGEIFS('WEEKLY DATA'!GL$11:GL$14576,'WEEKLY DATA'!$A$11:$A$14576,'MONTHLY DATA'!$A142,'WEEKLY DATA'!$B$11:$B$14576,'MONTHLY DATA'!$B142)</f>
        <v>415</v>
      </c>
      <c r="GM142" s="154">
        <f t="shared" si="155"/>
        <v>8.4967320261437829E-2</v>
      </c>
      <c r="GN142" s="78">
        <f>AVERAGEIFS('WEEKLY DATA'!GN$11:GN$14576,'WEEKLY DATA'!$A$11:$A$14576,'MONTHLY DATA'!$A142,'WEEKLY DATA'!$B$11:$B$14576,'MONTHLY DATA'!$B142)</f>
        <v>525</v>
      </c>
      <c r="GO142" s="78">
        <f>AVERAGEIFS('WEEKLY DATA'!GO$11:GO$14576,'WEEKLY DATA'!$A$11:$A$14576,'MONTHLY DATA'!$A142,'WEEKLY DATA'!$B$11:$B$14576,'MONTHLY DATA'!$B142)</f>
        <v>535</v>
      </c>
      <c r="GP142" s="78">
        <f>AVERAGEIFS('WEEKLY DATA'!GP$11:GP$14576,'WEEKLY DATA'!$A$11:$A$14576,'MONTHLY DATA'!$A142,'WEEKLY DATA'!$B$11:$B$14576,'MONTHLY DATA'!$B142)</f>
        <v>530</v>
      </c>
      <c r="GQ142" s="154">
        <f t="shared" si="156"/>
        <v>9.2783505154639068E-2</v>
      </c>
      <c r="GR142" s="78"/>
    </row>
    <row r="143" spans="1:200" ht="15.75" x14ac:dyDescent="0.25">
      <c r="A143">
        <f t="shared" si="106"/>
        <v>1</v>
      </c>
      <c r="B143">
        <f t="shared" si="107"/>
        <v>2021</v>
      </c>
      <c r="C143" s="86">
        <v>44197</v>
      </c>
      <c r="D143" s="78">
        <f>AVERAGEIFS('WEEKLY DATA'!D$11:D$14576,'WEEKLY DATA'!$A$11:$A$14576,'MONTHLY DATA'!$A143,'WEEKLY DATA'!$B$11:$B$14576,'MONTHLY DATA'!$B143)</f>
        <v>343</v>
      </c>
      <c r="E143" s="78">
        <f>AVERAGEIFS('WEEKLY DATA'!E$11:E$14576,'WEEKLY DATA'!$A$11:$A$14576,'MONTHLY DATA'!$A143,'WEEKLY DATA'!$B$11:$B$14576,'MONTHLY DATA'!$B143)</f>
        <v>353</v>
      </c>
      <c r="F143" s="78">
        <f>AVERAGEIFS('WEEKLY DATA'!F$11:F$14576,'WEEKLY DATA'!$A$11:$A$14576,'MONTHLY DATA'!$A143,'WEEKLY DATA'!$B$11:$B$14576,'MONTHLY DATA'!$B143)</f>
        <v>348</v>
      </c>
      <c r="G143" s="154">
        <f t="shared" si="108"/>
        <v>5.0541516245488083E-3</v>
      </c>
      <c r="H143" s="169">
        <f>AVERAGEIFS('WEEKLY DATA'!H$11:H$14576,'WEEKLY DATA'!$A$11:$A$14576,'MONTHLY DATA'!$A143,'WEEKLY DATA'!$B$11:$B$14576,'MONTHLY DATA'!$B143)</f>
        <v>297</v>
      </c>
      <c r="I143" s="78">
        <f>AVERAGEIFS('WEEKLY DATA'!I$11:I$14576,'WEEKLY DATA'!$A$11:$A$14576,'MONTHLY DATA'!$A143,'WEEKLY DATA'!$B$11:$B$14576,'MONTHLY DATA'!$B143)</f>
        <v>307</v>
      </c>
      <c r="J143" s="78">
        <f>AVERAGEIFS('WEEKLY DATA'!J$11:J$14576,'WEEKLY DATA'!$A$11:$A$14576,'MONTHLY DATA'!$A143,'WEEKLY DATA'!$B$11:$B$14576,'MONTHLY DATA'!$B143)</f>
        <v>302</v>
      </c>
      <c r="K143" s="154">
        <f t="shared" si="109"/>
        <v>-9.8360655737704805E-3</v>
      </c>
      <c r="L143" s="169">
        <f>AVERAGEIFS('WEEKLY DATA'!L$11:L$14576,'WEEKLY DATA'!$A$11:$A$14576,'MONTHLY DATA'!$A143,'WEEKLY DATA'!$B$11:$B$14576,'MONTHLY DATA'!$B143)</f>
        <v>397</v>
      </c>
      <c r="M143" s="78">
        <f>AVERAGEIFS('WEEKLY DATA'!M$11:M$14576,'WEEKLY DATA'!$A$11:$A$14576,'MONTHLY DATA'!$A143,'WEEKLY DATA'!$B$11:$B$14576,'MONTHLY DATA'!$B143)</f>
        <v>407</v>
      </c>
      <c r="N143" s="78">
        <f>AVERAGEIFS('WEEKLY DATA'!N$11:N$14576,'WEEKLY DATA'!$A$11:$A$14576,'MONTHLY DATA'!$A143,'WEEKLY DATA'!$B$11:$B$14576,'MONTHLY DATA'!$B143)</f>
        <v>402</v>
      </c>
      <c r="O143" s="154">
        <f t="shared" si="110"/>
        <v>-1.242236024844745E-3</v>
      </c>
      <c r="P143" s="169">
        <f>AVERAGEIFS('WEEKLY DATA'!P$11:P$14576,'WEEKLY DATA'!$A$11:$A$14576,'MONTHLY DATA'!$A143,'WEEKLY DATA'!$B$11:$B$14576,'MONTHLY DATA'!$B143)</f>
        <v>337.5</v>
      </c>
      <c r="Q143" s="78">
        <f>AVERAGEIFS('WEEKLY DATA'!Q$11:Q$14576,'WEEKLY DATA'!$A$11:$A$14576,'MONTHLY DATA'!$A143,'WEEKLY DATA'!$B$11:$B$14576,'MONTHLY DATA'!$B143)</f>
        <v>347.5</v>
      </c>
      <c r="R143" s="78">
        <f>AVERAGEIFS('WEEKLY DATA'!R$11:R$14576,'WEEKLY DATA'!$A$11:$A$14576,'MONTHLY DATA'!$A143,'WEEKLY DATA'!$B$11:$B$14576,'MONTHLY DATA'!$B143)</f>
        <v>342.5</v>
      </c>
      <c r="S143" s="154">
        <f t="shared" si="111"/>
        <v>-2.1428571428571463E-2</v>
      </c>
      <c r="T143" s="169">
        <f>AVERAGEIFS('WEEKLY DATA'!T$11:T$14576,'WEEKLY DATA'!$A$11:$A$14576,'MONTHLY DATA'!$A143,'WEEKLY DATA'!$B$11:$B$14576,'MONTHLY DATA'!$B143)</f>
        <v>300.75</v>
      </c>
      <c r="U143" s="78">
        <f>AVERAGEIFS('WEEKLY DATA'!U$11:U$14576,'WEEKLY DATA'!$A$11:$A$14576,'MONTHLY DATA'!$A143,'WEEKLY DATA'!$B$11:$B$14576,'MONTHLY DATA'!$B143)</f>
        <v>310.75</v>
      </c>
      <c r="V143" s="78">
        <f>AVERAGEIFS('WEEKLY DATA'!V$11:V$14576,'WEEKLY DATA'!$A$11:$A$14576,'MONTHLY DATA'!$A143,'WEEKLY DATA'!$B$11:$B$14576,'MONTHLY DATA'!$B143)</f>
        <v>305.75</v>
      </c>
      <c r="W143" s="154">
        <f t="shared" si="112"/>
        <v>2.5576519916142626E-2</v>
      </c>
      <c r="X143" s="169">
        <f>AVERAGEIFS('WEEKLY DATA'!X$11:X$14576,'WEEKLY DATA'!$A$11:$A$14576,'MONTHLY DATA'!$A143,'WEEKLY DATA'!$B$11:$B$14576,'MONTHLY DATA'!$B143)</f>
        <v>264.75</v>
      </c>
      <c r="Y143" s="78">
        <f>AVERAGEIFS('WEEKLY DATA'!Y$11:Y$14576,'WEEKLY DATA'!$A$11:$A$14576,'MONTHLY DATA'!$A143,'WEEKLY DATA'!$B$11:$B$14576,'MONTHLY DATA'!$B143)</f>
        <v>274.75</v>
      </c>
      <c r="Z143" s="78">
        <f>AVERAGEIFS('WEEKLY DATA'!Z$11:Z$14576,'WEEKLY DATA'!$A$11:$A$14576,'MONTHLY DATA'!$A143,'WEEKLY DATA'!$B$11:$B$14576,'MONTHLY DATA'!$B143)</f>
        <v>269.75</v>
      </c>
      <c r="AA143" s="154">
        <f t="shared" si="113"/>
        <v>2.0330969267139398E-2</v>
      </c>
      <c r="AB143" s="169">
        <f>AVERAGEIFS('WEEKLY DATA'!AB$11:AB$14576,'WEEKLY DATA'!$A$11:$A$14576,'MONTHLY DATA'!$A143,'WEEKLY DATA'!$B$11:$B$14576,'MONTHLY DATA'!$B143)</f>
        <v>382</v>
      </c>
      <c r="AC143" s="78">
        <f>AVERAGEIFS('WEEKLY DATA'!AC$11:AC$14576,'WEEKLY DATA'!$A$11:$A$14576,'MONTHLY DATA'!$A143,'WEEKLY DATA'!$B$11:$B$14576,'MONTHLY DATA'!$B143)</f>
        <v>392</v>
      </c>
      <c r="AD143" s="78">
        <f>AVERAGEIFS('WEEKLY DATA'!AD$11:AD$14576,'WEEKLY DATA'!$A$11:$A$14576,'MONTHLY DATA'!$A143,'WEEKLY DATA'!$B$11:$B$14576,'MONTHLY DATA'!$B143)</f>
        <v>387</v>
      </c>
      <c r="AE143" s="154">
        <f t="shared" si="114"/>
        <v>-7.692307692307665E-3</v>
      </c>
      <c r="AF143" s="169">
        <f>AVERAGEIFS('WEEKLY DATA'!AF$11:AF$14576,'WEEKLY DATA'!$A$11:$A$14576,'MONTHLY DATA'!$A143,'WEEKLY DATA'!$B$11:$B$14576,'MONTHLY DATA'!$B143)</f>
        <v>302</v>
      </c>
      <c r="AG143" s="78">
        <f>AVERAGEIFS('WEEKLY DATA'!AG$11:AG$14576,'WEEKLY DATA'!$A$11:$A$14576,'MONTHLY DATA'!$A143,'WEEKLY DATA'!$B$11:$B$14576,'MONTHLY DATA'!$B143)</f>
        <v>312</v>
      </c>
      <c r="AH143" s="78">
        <f>AVERAGEIFS('WEEKLY DATA'!AH$11:AH$14576,'WEEKLY DATA'!$A$11:$A$14576,'MONTHLY DATA'!$A143,'WEEKLY DATA'!$B$11:$B$14576,'MONTHLY DATA'!$B143)</f>
        <v>307</v>
      </c>
      <c r="AI143" s="154">
        <f t="shared" si="115"/>
        <v>-9.3726937269372645E-2</v>
      </c>
      <c r="AJ143" s="169">
        <f>AVERAGEIFS('WEEKLY DATA'!AJ$11:AJ$14576,'WEEKLY DATA'!$A$11:$A$14576,'MONTHLY DATA'!$A143,'WEEKLY DATA'!$B$11:$B$14576,'MONTHLY DATA'!$B143)</f>
        <v>269</v>
      </c>
      <c r="AK143" s="78">
        <f>AVERAGEIFS('WEEKLY DATA'!AK$11:AK$14576,'WEEKLY DATA'!$A$11:$A$14576,'MONTHLY DATA'!$A143,'WEEKLY DATA'!$B$11:$B$14576,'MONTHLY DATA'!$B143)</f>
        <v>279</v>
      </c>
      <c r="AL143" s="78">
        <f>AVERAGEIFS('WEEKLY DATA'!AL$11:AL$14576,'WEEKLY DATA'!$A$11:$A$14576,'MONTHLY DATA'!$A143,'WEEKLY DATA'!$B$11:$B$14576,'MONTHLY DATA'!$B143)</f>
        <v>274</v>
      </c>
      <c r="AM143" s="154">
        <f t="shared" si="116"/>
        <v>1.9534883720930152E-2</v>
      </c>
      <c r="AN143" s="169">
        <f>AVERAGEIFS('WEEKLY DATA'!AN$11:AN$14576,'WEEKLY DATA'!$A$11:$A$14576,'MONTHLY DATA'!$A143,'WEEKLY DATA'!$B$11:$B$14576,'MONTHLY DATA'!$B143)</f>
        <v>206.5</v>
      </c>
      <c r="AO143" s="78">
        <f>AVERAGEIFS('WEEKLY DATA'!AO$11:AO$14576,'WEEKLY DATA'!$A$11:$A$14576,'MONTHLY DATA'!$A143,'WEEKLY DATA'!$B$11:$B$14576,'MONTHLY DATA'!$B143)</f>
        <v>216.5</v>
      </c>
      <c r="AP143" s="78">
        <f>AVERAGEIFS('WEEKLY DATA'!AP$11:AP$14576,'WEEKLY DATA'!$A$11:$A$14576,'MONTHLY DATA'!$A143,'WEEKLY DATA'!$B$11:$B$14576,'MONTHLY DATA'!$B143)</f>
        <v>211.5</v>
      </c>
      <c r="AQ143" s="154">
        <f t="shared" si="117"/>
        <v>3.170731707317076E-2</v>
      </c>
      <c r="AR143" s="169">
        <f>AVERAGEIFS('WEEKLY DATA'!AR$11:AR$14576,'WEEKLY DATA'!$A$11:$A$14576,'MONTHLY DATA'!$A143,'WEEKLY DATA'!$B$11:$B$14576,'MONTHLY DATA'!$B143)</f>
        <v>356.5</v>
      </c>
      <c r="AS143" s="78">
        <f>AVERAGEIFS('WEEKLY DATA'!AS$11:AS$14576,'WEEKLY DATA'!$A$11:$A$14576,'MONTHLY DATA'!$A143,'WEEKLY DATA'!$B$11:$B$14576,'MONTHLY DATA'!$B143)</f>
        <v>366.5</v>
      </c>
      <c r="AT143" s="78">
        <f>AVERAGEIFS('WEEKLY DATA'!AT$11:AT$14576,'WEEKLY DATA'!$A$11:$A$14576,'MONTHLY DATA'!$A143,'WEEKLY DATA'!$B$11:$B$14576,'MONTHLY DATA'!$B143)</f>
        <v>361.5</v>
      </c>
      <c r="AU143" s="154">
        <f t="shared" si="118"/>
        <v>1.4736842105263159E-2</v>
      </c>
      <c r="AV143" s="169">
        <f>AVERAGEIFS('WEEKLY DATA'!AV$11:AV$14576,'WEEKLY DATA'!$A$11:$A$14576,'MONTHLY DATA'!$A143,'WEEKLY DATA'!$B$11:$B$14576,'MONTHLY DATA'!$B143)</f>
        <v>320</v>
      </c>
      <c r="AW143" s="78">
        <f>AVERAGEIFS('WEEKLY DATA'!AW$11:AW$14576,'WEEKLY DATA'!$A$11:$A$14576,'MONTHLY DATA'!$A143,'WEEKLY DATA'!$B$11:$B$14576,'MONTHLY DATA'!$B143)</f>
        <v>330</v>
      </c>
      <c r="AX143" s="78">
        <f>AVERAGEIFS('WEEKLY DATA'!AX$11:AX$14576,'WEEKLY DATA'!$A$11:$A$14576,'MONTHLY DATA'!$A143,'WEEKLY DATA'!$B$11:$B$14576,'MONTHLY DATA'!$B143)</f>
        <v>325</v>
      </c>
      <c r="AY143" s="154">
        <f t="shared" si="119"/>
        <v>-4.4117647058823484E-2</v>
      </c>
      <c r="AZ143" s="169">
        <f>AVERAGEIFS('WEEKLY DATA'!AZ$11:AZ$14576,'WEEKLY DATA'!$A$11:$A$14576,'MONTHLY DATA'!$A143,'WEEKLY DATA'!$B$11:$B$14576,'MONTHLY DATA'!$B143)</f>
        <v>244.75</v>
      </c>
      <c r="BA143" s="78">
        <f>AVERAGEIFS('WEEKLY DATA'!BA$11:BA$14576,'WEEKLY DATA'!$A$11:$A$14576,'MONTHLY DATA'!$A143,'WEEKLY DATA'!$B$11:$B$14576,'MONTHLY DATA'!$B143)</f>
        <v>254.75</v>
      </c>
      <c r="BB143" s="78">
        <f>AVERAGEIFS('WEEKLY DATA'!BB$11:BB$14576,'WEEKLY DATA'!$A$11:$A$14576,'MONTHLY DATA'!$A143,'WEEKLY DATA'!$B$11:$B$14576,'MONTHLY DATA'!$B143)</f>
        <v>249.75</v>
      </c>
      <c r="BC143" s="154">
        <f t="shared" si="120"/>
        <v>2.1994884910485846E-2</v>
      </c>
      <c r="BD143" s="169">
        <f>AVERAGEIFS('WEEKLY DATA'!BD$11:BD$14576,'WEEKLY DATA'!$A$11:$A$14576,'MONTHLY DATA'!$A143,'WEEKLY DATA'!$B$11:$B$14576,'MONTHLY DATA'!$B143)</f>
        <v>204.5</v>
      </c>
      <c r="BE143" s="78">
        <f>AVERAGEIFS('WEEKLY DATA'!BE$11:BE$14576,'WEEKLY DATA'!$A$11:$A$14576,'MONTHLY DATA'!$A143,'WEEKLY DATA'!$B$11:$B$14576,'MONTHLY DATA'!$B143)</f>
        <v>214.5</v>
      </c>
      <c r="BF143" s="78">
        <f>AVERAGEIFS('WEEKLY DATA'!BF$11:BF$14576,'WEEKLY DATA'!$A$11:$A$14576,'MONTHLY DATA'!$A143,'WEEKLY DATA'!$B$11:$B$14576,'MONTHLY DATA'!$B143)</f>
        <v>209.5</v>
      </c>
      <c r="BG143" s="154">
        <f t="shared" si="121"/>
        <v>5.4088050314465397E-2</v>
      </c>
      <c r="BH143" s="169">
        <f>AVERAGEIFS('WEEKLY DATA'!BH$11:BH$14576,'WEEKLY DATA'!$A$11:$A$14576,'MONTHLY DATA'!$A143,'WEEKLY DATA'!$B$11:$B$14576,'MONTHLY DATA'!$B143)</f>
        <v>356</v>
      </c>
      <c r="BI143" s="78">
        <f>AVERAGEIFS('WEEKLY DATA'!BI$11:BI$14576,'WEEKLY DATA'!$A$11:$A$14576,'MONTHLY DATA'!$A143,'WEEKLY DATA'!$B$11:$B$14576,'MONTHLY DATA'!$B143)</f>
        <v>366</v>
      </c>
      <c r="BJ143" s="78">
        <f>AVERAGEIFS('WEEKLY DATA'!BJ$11:BJ$14576,'WEEKLY DATA'!$A$11:$A$14576,'MONTHLY DATA'!$A143,'WEEKLY DATA'!$B$11:$B$14576,'MONTHLY DATA'!$B143)</f>
        <v>361</v>
      </c>
      <c r="BK143" s="154">
        <f t="shared" si="122"/>
        <v>1.3333333333333419E-2</v>
      </c>
      <c r="BL143" s="169">
        <f>AVERAGEIFS('WEEKLY DATA'!BL$11:BL$14576,'WEEKLY DATA'!$A$11:$A$14576,'MONTHLY DATA'!$A143,'WEEKLY DATA'!$B$11:$B$14576,'MONTHLY DATA'!$B143)</f>
        <v>265.95</v>
      </c>
      <c r="BM143" s="78">
        <f>AVERAGEIFS('WEEKLY DATA'!BM$11:BM$14576,'WEEKLY DATA'!$A$11:$A$14576,'MONTHLY DATA'!$A143,'WEEKLY DATA'!$B$11:$B$14576,'MONTHLY DATA'!$B143)</f>
        <v>275.95</v>
      </c>
      <c r="BN143" s="78">
        <f>AVERAGEIFS('WEEKLY DATA'!BN$11:BN$14576,'WEEKLY DATA'!$A$11:$A$14576,'MONTHLY DATA'!$A143,'WEEKLY DATA'!$B$11:$B$14576,'MONTHLY DATA'!$B143)</f>
        <v>270.95</v>
      </c>
      <c r="BO143" s="154">
        <f t="shared" si="123"/>
        <v>-8.870598994055845E-3</v>
      </c>
      <c r="BP143" s="78">
        <f>AVERAGEIFS('WEEKLY DATA'!BP$11:BP$14576,'WEEKLY DATA'!$A$11:$A$14576,'MONTHLY DATA'!$A143,'WEEKLY DATA'!$B$11:$B$14576,'MONTHLY DATA'!$B143)</f>
        <v>281.5</v>
      </c>
      <c r="BQ143" s="78">
        <f>AVERAGEIFS('WEEKLY DATA'!BQ$11:BQ$14576,'WEEKLY DATA'!$A$11:$A$14576,'MONTHLY DATA'!$A143,'WEEKLY DATA'!$B$11:$B$14576,'MONTHLY DATA'!$B143)</f>
        <v>291.5</v>
      </c>
      <c r="BR143" s="78">
        <f>AVERAGEIFS('WEEKLY DATA'!BR$11:BR$14576,'WEEKLY DATA'!$A$11:$A$14576,'MONTHLY DATA'!$A143,'WEEKLY DATA'!$B$11:$B$14576,'MONTHLY DATA'!$B143)</f>
        <v>286.5</v>
      </c>
      <c r="BS143" s="154">
        <f t="shared" si="124"/>
        <v>-1.2068965517241348E-2</v>
      </c>
      <c r="BT143" s="78">
        <f>AVERAGEIFS('WEEKLY DATA'!BT$11:BT$14576,'WEEKLY DATA'!$A$11:$A$14576,'MONTHLY DATA'!$A143,'WEEKLY DATA'!$B$11:$B$14576,'MONTHLY DATA'!$B143)</f>
        <v>224</v>
      </c>
      <c r="BU143" s="78">
        <f>AVERAGEIFS('WEEKLY DATA'!BU$11:BU$14576,'WEEKLY DATA'!$A$11:$A$14576,'MONTHLY DATA'!$A143,'WEEKLY DATA'!$B$11:$B$14576,'MONTHLY DATA'!$B143)</f>
        <v>234</v>
      </c>
      <c r="BV143" s="78">
        <f>AVERAGEIFS('WEEKLY DATA'!BV$11:BV$14576,'WEEKLY DATA'!$A$11:$A$14576,'MONTHLY DATA'!$A143,'WEEKLY DATA'!$B$11:$B$14576,'MONTHLY DATA'!$B143)</f>
        <v>229</v>
      </c>
      <c r="BW143" s="154">
        <f t="shared" si="125"/>
        <v>4.0909090909091006E-2</v>
      </c>
      <c r="BX143" s="78">
        <f>AVERAGEIFS('WEEKLY DATA'!BX$11:BX$14576,'WEEKLY DATA'!$A$11:$A$14576,'MONTHLY DATA'!$A143,'WEEKLY DATA'!$B$11:$B$14576,'MONTHLY DATA'!$B143)</f>
        <v>352.5</v>
      </c>
      <c r="BY143" s="78">
        <f>AVERAGEIFS('WEEKLY DATA'!BY$11:BY$14576,'WEEKLY DATA'!$A$11:$A$14576,'MONTHLY DATA'!$A143,'WEEKLY DATA'!$B$11:$B$14576,'MONTHLY DATA'!$B143)</f>
        <v>362.5</v>
      </c>
      <c r="BZ143" s="78">
        <f>AVERAGEIFS('WEEKLY DATA'!BZ$11:BZ$14576,'WEEKLY DATA'!$A$11:$A$14576,'MONTHLY DATA'!$A143,'WEEKLY DATA'!$B$11:$B$14576,'MONTHLY DATA'!$B143)</f>
        <v>357.5</v>
      </c>
      <c r="CA143" s="154">
        <f t="shared" si="126"/>
        <v>7.0422535211267512E-3</v>
      </c>
      <c r="CB143" s="78">
        <f>AVERAGEIFS('WEEKLY DATA'!CB$11:CB$14576,'WEEKLY DATA'!$A$11:$A$14576,'MONTHLY DATA'!$A143,'WEEKLY DATA'!$B$11:$B$14576,'MONTHLY DATA'!$B143)</f>
        <v>453</v>
      </c>
      <c r="CC143" s="78">
        <f>AVERAGEIFS('WEEKLY DATA'!CC$11:CC$14576,'WEEKLY DATA'!$A$11:$A$14576,'MONTHLY DATA'!$A143,'WEEKLY DATA'!$B$11:$B$14576,'MONTHLY DATA'!$B143)</f>
        <v>463</v>
      </c>
      <c r="CD143" s="78">
        <f>AVERAGEIFS('WEEKLY DATA'!CD$11:CD$14576,'WEEKLY DATA'!$A$11:$A$14576,'MONTHLY DATA'!$A143,'WEEKLY DATA'!$B$11:$B$14576,'MONTHLY DATA'!$B143)</f>
        <v>458</v>
      </c>
      <c r="CE143" s="154">
        <f t="shared" si="127"/>
        <v>2.0612813370473493E-2</v>
      </c>
      <c r="CF143" s="78">
        <f>AVERAGEIFS('WEEKLY DATA'!CF$11:CF$14576,'WEEKLY DATA'!$A$11:$A$14576,'MONTHLY DATA'!$A143,'WEEKLY DATA'!$B$11:$B$14576,'MONTHLY DATA'!$B143)</f>
        <v>282.5</v>
      </c>
      <c r="CG143" s="78">
        <f>AVERAGEIFS('WEEKLY DATA'!CG$11:CG$14576,'WEEKLY DATA'!$A$11:$A$14576,'MONTHLY DATA'!$A143,'WEEKLY DATA'!$B$11:$B$14576,'MONTHLY DATA'!$B143)</f>
        <v>292.5</v>
      </c>
      <c r="CH143" s="78">
        <f>AVERAGEIFS('WEEKLY DATA'!CH$11:CH$14576,'WEEKLY DATA'!$A$11:$A$14576,'MONTHLY DATA'!$A143,'WEEKLY DATA'!$B$11:$B$14576,'MONTHLY DATA'!$B143)</f>
        <v>287.5</v>
      </c>
      <c r="CI143" s="154">
        <f t="shared" si="128"/>
        <v>6.9767441860465018E-2</v>
      </c>
      <c r="CJ143" s="78">
        <f>AVERAGEIFS('WEEKLY DATA'!CJ$11:CJ$14576,'WEEKLY DATA'!$A$11:$A$14576,'MONTHLY DATA'!$A143,'WEEKLY DATA'!$B$11:$B$14576,'MONTHLY DATA'!$B143)</f>
        <v>222</v>
      </c>
      <c r="CK143" s="78">
        <f>AVERAGEIFS('WEEKLY DATA'!CK$11:CK$14576,'WEEKLY DATA'!$A$11:$A$14576,'MONTHLY DATA'!$A143,'WEEKLY DATA'!$B$11:$B$14576,'MONTHLY DATA'!$B143)</f>
        <v>232</v>
      </c>
      <c r="CL143" s="78">
        <f>AVERAGEIFS('WEEKLY DATA'!CL$11:CL$14576,'WEEKLY DATA'!$A$11:$A$14576,'MONTHLY DATA'!$A143,'WEEKLY DATA'!$B$11:$B$14576,'MONTHLY DATA'!$B143)</f>
        <v>227</v>
      </c>
      <c r="CM143" s="154">
        <f t="shared" si="129"/>
        <v>4.9710982658959457E-2</v>
      </c>
      <c r="CN143" s="78">
        <f>AVERAGEIFS('WEEKLY DATA'!CN$11:CN$14576,'WEEKLY DATA'!$A$11:$A$14576,'MONTHLY DATA'!$A143,'WEEKLY DATA'!$B$11:$B$14576,'MONTHLY DATA'!$B143)</f>
        <v>336</v>
      </c>
      <c r="CO143" s="78">
        <f>AVERAGEIFS('WEEKLY DATA'!CO$11:CO$14576,'WEEKLY DATA'!$A$11:$A$14576,'MONTHLY DATA'!$A143,'WEEKLY DATA'!$B$11:$B$14576,'MONTHLY DATA'!$B143)</f>
        <v>346</v>
      </c>
      <c r="CP143" s="78">
        <f>AVERAGEIFS('WEEKLY DATA'!CP$11:CP$14576,'WEEKLY DATA'!$A$11:$A$14576,'MONTHLY DATA'!$A143,'WEEKLY DATA'!$B$11:$B$14576,'MONTHLY DATA'!$B143)</f>
        <v>341</v>
      </c>
      <c r="CQ143" s="154">
        <f t="shared" si="130"/>
        <v>3.3333333333333437E-2</v>
      </c>
      <c r="CR143" s="78">
        <f>AVERAGEIFS('WEEKLY DATA'!CR$11:CR$14576,'WEEKLY DATA'!$A$11:$A$14576,'MONTHLY DATA'!$A143,'WEEKLY DATA'!$B$11:$B$14576,'MONTHLY DATA'!$B143)</f>
        <v>441.5</v>
      </c>
      <c r="CS143" s="78">
        <f>AVERAGEIFS('WEEKLY DATA'!CS$11:CS$14576,'WEEKLY DATA'!$A$11:$A$14576,'MONTHLY DATA'!$A143,'WEEKLY DATA'!$B$11:$B$14576,'MONTHLY DATA'!$B143)</f>
        <v>451.5</v>
      </c>
      <c r="CT143" s="78">
        <f>AVERAGEIFS('WEEKLY DATA'!CT$11:CT$14576,'WEEKLY DATA'!$A$11:$A$14576,'MONTHLY DATA'!$A143,'WEEKLY DATA'!$B$11:$B$14576,'MONTHLY DATA'!$B143)</f>
        <v>446.5</v>
      </c>
      <c r="CU143" s="154">
        <f t="shared" si="131"/>
        <v>3.2369942196531776E-2</v>
      </c>
      <c r="CV143" s="169">
        <f>AVERAGEIFS('WEEKLY DATA'!CV$11:CV$14576,'WEEKLY DATA'!$A$11:$A$14576,'MONTHLY DATA'!$A143,'WEEKLY DATA'!$B$11:$B$14576,'MONTHLY DATA'!$B143)</f>
        <v>299</v>
      </c>
      <c r="CW143" s="78">
        <f>AVERAGEIFS('WEEKLY DATA'!CW$11:CW$14576,'WEEKLY DATA'!$A$11:$A$14576,'MONTHLY DATA'!$A143,'WEEKLY DATA'!$B$11:$B$14576,'MONTHLY DATA'!$B143)</f>
        <v>309</v>
      </c>
      <c r="CX143" s="78">
        <f>AVERAGEIFS('WEEKLY DATA'!CX$11:CX$14576,'WEEKLY DATA'!$A$11:$A$14576,'MONTHLY DATA'!$A143,'WEEKLY DATA'!$B$11:$B$14576,'MONTHLY DATA'!$B143)</f>
        <v>304</v>
      </c>
      <c r="CY143" s="154">
        <f t="shared" si="132"/>
        <v>3.050847457627115E-2</v>
      </c>
      <c r="CZ143" s="169">
        <f>AVERAGEIFS('WEEKLY DATA'!CZ$11:CZ$14576,'WEEKLY DATA'!$A$11:$A$14576,'MONTHLY DATA'!$A143,'WEEKLY DATA'!$B$11:$B$14576,'MONTHLY DATA'!$B143)</f>
        <v>246.25</v>
      </c>
      <c r="DA143" s="78">
        <f>AVERAGEIFS('WEEKLY DATA'!DA$11:DA$14576,'WEEKLY DATA'!$A$11:$A$14576,'MONTHLY DATA'!$A143,'WEEKLY DATA'!$B$11:$B$14576,'MONTHLY DATA'!$B143)</f>
        <v>256.25</v>
      </c>
      <c r="DB143" s="78">
        <f>AVERAGEIFS('WEEKLY DATA'!DB$11:DB$14576,'WEEKLY DATA'!$A$11:$A$14576,'MONTHLY DATA'!$A143,'WEEKLY DATA'!$B$11:$B$14576,'MONTHLY DATA'!$B143)</f>
        <v>251.25</v>
      </c>
      <c r="DC143" s="154">
        <f t="shared" si="133"/>
        <v>6.0686015831134643E-2</v>
      </c>
      <c r="DD143" s="78">
        <f>AVERAGEIFS('WEEKLY DATA'!DD$11:DD$14576,'WEEKLY DATA'!$A$11:$A$14576,'MONTHLY DATA'!$A143,'WEEKLY DATA'!$B$11:$B$14576,'MONTHLY DATA'!$B143)</f>
        <v>368.5</v>
      </c>
      <c r="DE143" s="78">
        <f>AVERAGEIFS('WEEKLY DATA'!DE$11:DE$14576,'WEEKLY DATA'!$A$11:$A$14576,'MONTHLY DATA'!$A143,'WEEKLY DATA'!$B$11:$B$14576,'MONTHLY DATA'!$B143)</f>
        <v>378.5</v>
      </c>
      <c r="DF143" s="78">
        <f>AVERAGEIFS('WEEKLY DATA'!DF$11:DF$14576,'WEEKLY DATA'!$A$11:$A$14576,'MONTHLY DATA'!$A143,'WEEKLY DATA'!$B$11:$B$14576,'MONTHLY DATA'!$B143)</f>
        <v>373.5</v>
      </c>
      <c r="DG143" s="154">
        <f t="shared" si="134"/>
        <v>-7.7777777777777724E-2</v>
      </c>
      <c r="DH143" s="78">
        <f>AVERAGEIFS('WEEKLY DATA'!DH$11:DH$14576,'WEEKLY DATA'!$A$11:$A$14576,'MONTHLY DATA'!$A143,'WEEKLY DATA'!$B$11:$B$14576,'MONTHLY DATA'!$B143)</f>
        <v>446</v>
      </c>
      <c r="DI143" s="78">
        <f>AVERAGEIFS('WEEKLY DATA'!DI$11:DI$14576,'WEEKLY DATA'!$A$11:$A$14576,'MONTHLY DATA'!$A143,'WEEKLY DATA'!$B$11:$B$14576,'MONTHLY DATA'!$B143)</f>
        <v>456</v>
      </c>
      <c r="DJ143" s="78">
        <f>AVERAGEIFS('WEEKLY DATA'!DJ$11:DJ$14576,'WEEKLY DATA'!$A$11:$A$14576,'MONTHLY DATA'!$A143,'WEEKLY DATA'!$B$11:$B$14576,'MONTHLY DATA'!$B143)</f>
        <v>451</v>
      </c>
      <c r="DK143" s="154">
        <f t="shared" si="135"/>
        <v>2.4999999999999911E-2</v>
      </c>
      <c r="DL143" s="169">
        <f>AVERAGEIFS('WEEKLY DATA'!DL$11:DL$14576,'WEEKLY DATA'!$A$11:$A$14576,'MONTHLY DATA'!$A143,'WEEKLY DATA'!$B$11:$B$14576,'MONTHLY DATA'!$B143)</f>
        <v>297.25</v>
      </c>
      <c r="DM143" s="78">
        <f>AVERAGEIFS('WEEKLY DATA'!DM$11:DM$14576,'WEEKLY DATA'!$A$11:$A$14576,'MONTHLY DATA'!$A143,'WEEKLY DATA'!$B$11:$B$14576,'MONTHLY DATA'!$B143)</f>
        <v>307.25</v>
      </c>
      <c r="DN143" s="78">
        <f>AVERAGEIFS('WEEKLY DATA'!DN$11:DN$14576,'WEEKLY DATA'!$A$11:$A$14576,'MONTHLY DATA'!$A143,'WEEKLY DATA'!$B$11:$B$14576,'MONTHLY DATA'!$B143)</f>
        <v>302.25</v>
      </c>
      <c r="DO143" s="154">
        <f t="shared" si="136"/>
        <v>0.11172413793103453</v>
      </c>
      <c r="DP143" s="78">
        <f>AVERAGEIFS('WEEKLY DATA'!DP$11:DP$14576,'WEEKLY DATA'!$A$11:$A$14576,'MONTHLY DATA'!$A143,'WEEKLY DATA'!$B$11:$B$14576,'MONTHLY DATA'!$B143)</f>
        <v>241.25</v>
      </c>
      <c r="DQ143" s="78">
        <f>AVERAGEIFS('WEEKLY DATA'!DQ$11:DQ$14576,'WEEKLY DATA'!$A$11:$A$14576,'MONTHLY DATA'!$A143,'WEEKLY DATA'!$B$11:$B$14576,'MONTHLY DATA'!$B143)</f>
        <v>251.25</v>
      </c>
      <c r="DR143" s="78">
        <f>AVERAGEIFS('WEEKLY DATA'!DR$11:DR$14576,'WEEKLY DATA'!$A$11:$A$14576,'MONTHLY DATA'!$A143,'WEEKLY DATA'!$B$11:$B$14576,'MONTHLY DATA'!$B143)</f>
        <v>246.25</v>
      </c>
      <c r="DS143" s="154">
        <f t="shared" si="137"/>
        <v>7.3569482288828425E-2</v>
      </c>
      <c r="DT143" s="78">
        <f>AVERAGEIFS('WEEKLY DATA'!DT$11:DT$14576,'WEEKLY DATA'!$A$11:$A$14576,'MONTHLY DATA'!$A143,'WEEKLY DATA'!$B$11:$B$14576,'MONTHLY DATA'!$B143)</f>
        <v>368.5</v>
      </c>
      <c r="DU143" s="78">
        <f>AVERAGEIFS('WEEKLY DATA'!DU$11:DU$14576,'WEEKLY DATA'!$A$11:$A$14576,'MONTHLY DATA'!$A143,'WEEKLY DATA'!$B$11:$B$14576,'MONTHLY DATA'!$B143)</f>
        <v>378.5</v>
      </c>
      <c r="DV143" s="78">
        <f>AVERAGEIFS('WEEKLY DATA'!DV$11:DV$14576,'WEEKLY DATA'!$A$11:$A$14576,'MONTHLY DATA'!$A143,'WEEKLY DATA'!$B$11:$B$14576,'MONTHLY DATA'!$B143)</f>
        <v>373.5</v>
      </c>
      <c r="DW143" s="154">
        <f t="shared" si="138"/>
        <v>-7.7777777777777724E-2</v>
      </c>
      <c r="DX143" s="78">
        <f>AVERAGEIFS('WEEKLY DATA'!DX$11:DX$14576,'WEEKLY DATA'!$A$11:$A$14576,'MONTHLY DATA'!$A143,'WEEKLY DATA'!$B$11:$B$14576,'MONTHLY DATA'!$B143)</f>
        <v>436.25</v>
      </c>
      <c r="DY143" s="78">
        <f>AVERAGEIFS('WEEKLY DATA'!DY$11:DY$14576,'WEEKLY DATA'!$A$11:$A$14576,'MONTHLY DATA'!$A143,'WEEKLY DATA'!$B$11:$B$14576,'MONTHLY DATA'!$B143)</f>
        <v>446.25</v>
      </c>
      <c r="DZ143" s="78">
        <f>AVERAGEIFS('WEEKLY DATA'!DZ$11:DZ$14576,'WEEKLY DATA'!$A$11:$A$14576,'MONTHLY DATA'!$A143,'WEEKLY DATA'!$B$11:$B$14576,'MONTHLY DATA'!$B143)</f>
        <v>441.25</v>
      </c>
      <c r="EA143" s="154">
        <f t="shared" si="139"/>
        <v>2.467343976777947E-2</v>
      </c>
      <c r="EB143" s="78">
        <f>AVERAGEIFS('WEEKLY DATA'!EB$11:EB$14576,'WEEKLY DATA'!$A$11:$A$14576,'MONTHLY DATA'!$A143,'WEEKLY DATA'!$B$11:$B$14576,'MONTHLY DATA'!$B143)</f>
        <v>290.75</v>
      </c>
      <c r="EC143" s="78">
        <f>AVERAGEIFS('WEEKLY DATA'!EC$11:EC$14576,'WEEKLY DATA'!$A$11:$A$14576,'MONTHLY DATA'!$A143,'WEEKLY DATA'!$B$11:$B$14576,'MONTHLY DATA'!$B143)</f>
        <v>300.75</v>
      </c>
      <c r="ED143" s="78">
        <f>AVERAGEIFS('WEEKLY DATA'!ED$11:ED$14576,'WEEKLY DATA'!$A$11:$A$14576,'MONTHLY DATA'!$A143,'WEEKLY DATA'!$B$11:$B$14576,'MONTHLY DATA'!$B143)</f>
        <v>295.75</v>
      </c>
      <c r="EE143" s="154">
        <f t="shared" si="140"/>
        <v>4.9223946784922479E-2</v>
      </c>
      <c r="EF143" s="169">
        <f>AVERAGEIFS('WEEKLY DATA'!EF$11:EF$14576,'WEEKLY DATA'!$A$11:$A$14576,'MONTHLY DATA'!$A143,'WEEKLY DATA'!$B$11:$B$14576,'MONTHLY DATA'!$B143)</f>
        <v>212.75</v>
      </c>
      <c r="EG143" s="78">
        <f>AVERAGEIFS('WEEKLY DATA'!EG$11:EG$14576,'WEEKLY DATA'!$A$11:$A$14576,'MONTHLY DATA'!$A143,'WEEKLY DATA'!$B$11:$B$14576,'MONTHLY DATA'!$B143)</f>
        <v>222.75</v>
      </c>
      <c r="EH143" s="78">
        <f>AVERAGEIFS('WEEKLY DATA'!EH$11:EH$14576,'WEEKLY DATA'!$A$11:$A$14576,'MONTHLY DATA'!$A143,'WEEKLY DATA'!$B$11:$B$14576,'MONTHLY DATA'!$B143)</f>
        <v>217.75</v>
      </c>
      <c r="EI143" s="154">
        <f t="shared" si="141"/>
        <v>6.5443425076452622E-2</v>
      </c>
      <c r="EJ143" s="78">
        <f>AVERAGEIFS('WEEKLY DATA'!EJ$11:EJ$14576,'WEEKLY DATA'!$A$11:$A$14576,'MONTHLY DATA'!$A143,'WEEKLY DATA'!$B$11:$B$14576,'MONTHLY DATA'!$B143)</f>
        <v>410</v>
      </c>
      <c r="EK143" s="78">
        <f>AVERAGEIFS('WEEKLY DATA'!EK$11:EK$14576,'WEEKLY DATA'!$A$11:$A$14576,'MONTHLY DATA'!$A143,'WEEKLY DATA'!$B$11:$B$14576,'MONTHLY DATA'!$B143)</f>
        <v>420</v>
      </c>
      <c r="EL143" s="78">
        <f>AVERAGEIFS('WEEKLY DATA'!EL$11:EL$14576,'WEEKLY DATA'!$A$11:$A$14576,'MONTHLY DATA'!$A143,'WEEKLY DATA'!$B$11:$B$14576,'MONTHLY DATA'!$B143)</f>
        <v>415</v>
      </c>
      <c r="EM143" s="154">
        <f t="shared" si="142"/>
        <v>-8.9552238805969964E-3</v>
      </c>
      <c r="EN143" s="78">
        <f>AVERAGEIFS('WEEKLY DATA'!EN$11:EN$14576,'WEEKLY DATA'!$A$11:$A$14576,'MONTHLY DATA'!$A143,'WEEKLY DATA'!$B$11:$B$14576,'MONTHLY DATA'!$B143)</f>
        <v>479.5</v>
      </c>
      <c r="EO143" s="78">
        <f>AVERAGEIFS('WEEKLY DATA'!EO$11:EO$14576,'WEEKLY DATA'!$A$11:$A$14576,'MONTHLY DATA'!$A143,'WEEKLY DATA'!$B$11:$B$14576,'MONTHLY DATA'!$B143)</f>
        <v>489.5</v>
      </c>
      <c r="EP143" s="78">
        <f>AVERAGEIFS('WEEKLY DATA'!EP$11:EP$14576,'WEEKLY DATA'!$A$11:$A$14576,'MONTHLY DATA'!$A143,'WEEKLY DATA'!$B$11:$B$14576,'MONTHLY DATA'!$B143)</f>
        <v>484.5</v>
      </c>
      <c r="EQ143" s="154">
        <f t="shared" si="143"/>
        <v>5.9016393442622883E-2</v>
      </c>
      <c r="ER143" s="78">
        <f>AVERAGEIFS('WEEKLY DATA'!ER$11:ER$14576,'WEEKLY DATA'!$A$11:$A$14576,'MONTHLY DATA'!$A143,'WEEKLY DATA'!$B$11:$B$14576,'MONTHLY DATA'!$B143)</f>
        <v>289.75</v>
      </c>
      <c r="ES143" s="78">
        <f>AVERAGEIFS('WEEKLY DATA'!ES$11:ES$14576,'WEEKLY DATA'!$A$11:$A$14576,'MONTHLY DATA'!$A143,'WEEKLY DATA'!$B$11:$B$14576,'MONTHLY DATA'!$B143)</f>
        <v>299.75</v>
      </c>
      <c r="ET143" s="78">
        <f>AVERAGEIFS('WEEKLY DATA'!ET$11:ET$14576,'WEEKLY DATA'!$A$11:$A$14576,'MONTHLY DATA'!$A143,'WEEKLY DATA'!$B$11:$B$14576,'MONTHLY DATA'!$B143)</f>
        <v>294.75</v>
      </c>
      <c r="EU143" s="154">
        <f t="shared" si="144"/>
        <v>3.6483516483516443E-2</v>
      </c>
      <c r="EV143" s="78">
        <f>AVERAGEIFS('WEEKLY DATA'!EV$11:EV$14576,'WEEKLY DATA'!$A$11:$A$14576,'MONTHLY DATA'!$A143,'WEEKLY DATA'!$B$11:$B$14576,'MONTHLY DATA'!$B143)</f>
        <v>211</v>
      </c>
      <c r="EW143" s="78">
        <f>AVERAGEIFS('WEEKLY DATA'!EW$11:EW$14576,'WEEKLY DATA'!$A$11:$A$14576,'MONTHLY DATA'!$A143,'WEEKLY DATA'!$B$11:$B$14576,'MONTHLY DATA'!$B143)</f>
        <v>221</v>
      </c>
      <c r="EX143" s="78">
        <f>AVERAGEIFS('WEEKLY DATA'!EX$11:EX$14576,'WEEKLY DATA'!$A$11:$A$14576,'MONTHLY DATA'!$A143,'WEEKLY DATA'!$B$11:$B$14576,'MONTHLY DATA'!$B143)</f>
        <v>216</v>
      </c>
      <c r="EY143" s="154">
        <f t="shared" si="145"/>
        <v>5.3658536585365901E-2</v>
      </c>
      <c r="EZ143" s="78">
        <f>AVERAGEIFS('WEEKLY DATA'!EZ$11:EZ$14576,'WEEKLY DATA'!$A$11:$A$14576,'MONTHLY DATA'!$A143,'WEEKLY DATA'!$B$11:$B$14576,'MONTHLY DATA'!$B143)</f>
        <v>417</v>
      </c>
      <c r="FA143" s="78">
        <f>AVERAGEIFS('WEEKLY DATA'!FA$11:FA$14576,'WEEKLY DATA'!$A$11:$A$14576,'MONTHLY DATA'!$A143,'WEEKLY DATA'!$B$11:$B$14576,'MONTHLY DATA'!$B143)</f>
        <v>427</v>
      </c>
      <c r="FB143" s="78">
        <f>AVERAGEIFS('WEEKLY DATA'!FB$11:FB$14576,'WEEKLY DATA'!$A$11:$A$14576,'MONTHLY DATA'!$A143,'WEEKLY DATA'!$B$11:$B$14576,'MONTHLY DATA'!$B143)</f>
        <v>422</v>
      </c>
      <c r="FC143" s="154">
        <f t="shared" si="146"/>
        <v>1.7804154302669684E-3</v>
      </c>
      <c r="FD143" s="78">
        <f>AVERAGEIFS('WEEKLY DATA'!FD$11:FD$14576,'WEEKLY DATA'!$A$11:$A$14576,'MONTHLY DATA'!$A143,'WEEKLY DATA'!$B$11:$B$14576,'MONTHLY DATA'!$B143)</f>
        <v>251</v>
      </c>
      <c r="FE143" s="78">
        <f>AVERAGEIFS('WEEKLY DATA'!FE$11:FE$14576,'WEEKLY DATA'!$A$11:$A$14576,'MONTHLY DATA'!$A143,'WEEKLY DATA'!$B$11:$B$14576,'MONTHLY DATA'!$B143)</f>
        <v>261</v>
      </c>
      <c r="FF143" s="78">
        <f>AVERAGEIFS('WEEKLY DATA'!FF$11:FF$14576,'WEEKLY DATA'!$A$11:$A$14576,'MONTHLY DATA'!$A143,'WEEKLY DATA'!$B$11:$B$14576,'MONTHLY DATA'!$B143)</f>
        <v>256</v>
      </c>
      <c r="FG143" s="154">
        <f t="shared" si="147"/>
        <v>-1.538461538461533E-2</v>
      </c>
      <c r="FH143" s="78">
        <f>AVERAGEIFS('WEEKLY DATA'!FH$11:FH$14576,'WEEKLY DATA'!$A$11:$A$14576,'MONTHLY DATA'!$A143,'WEEKLY DATA'!$B$11:$B$14576,'MONTHLY DATA'!$B143)</f>
        <v>323.5</v>
      </c>
      <c r="FI143" s="78">
        <f>AVERAGEIFS('WEEKLY DATA'!FI$11:FI$14576,'WEEKLY DATA'!$A$11:$A$14576,'MONTHLY DATA'!$A143,'WEEKLY DATA'!$B$11:$B$14576,'MONTHLY DATA'!$B143)</f>
        <v>333.5</v>
      </c>
      <c r="FJ143" s="78">
        <f>AVERAGEIFS('WEEKLY DATA'!FJ$11:FJ$14576,'WEEKLY DATA'!$A$11:$A$14576,'MONTHLY DATA'!$A143,'WEEKLY DATA'!$B$11:$B$14576,'MONTHLY DATA'!$B143)</f>
        <v>328.5</v>
      </c>
      <c r="FK143" s="154">
        <f t="shared" si="148"/>
        <v>8.5950413223140565E-2</v>
      </c>
      <c r="FL143" s="169">
        <f>AVERAGEIFS('WEEKLY DATA'!FL$11:FL$14576,'WEEKLY DATA'!$A$11:$A$14576,'MONTHLY DATA'!$A143,'WEEKLY DATA'!$B$11:$B$14576,'MONTHLY DATA'!$B143)</f>
        <v>268.25</v>
      </c>
      <c r="FM143" s="78">
        <f>AVERAGEIFS('WEEKLY DATA'!FM$11:FM$14576,'WEEKLY DATA'!$A$11:$A$14576,'MONTHLY DATA'!$A143,'WEEKLY DATA'!$B$11:$B$14576,'MONTHLY DATA'!$B143)</f>
        <v>278.25</v>
      </c>
      <c r="FN143" s="78">
        <f>AVERAGEIFS('WEEKLY DATA'!FN$11:FN$14576,'WEEKLY DATA'!$A$11:$A$14576,'MONTHLY DATA'!$A143,'WEEKLY DATA'!$B$11:$B$14576,'MONTHLY DATA'!$B143)</f>
        <v>273.25</v>
      </c>
      <c r="FO143" s="154">
        <f t="shared" si="149"/>
        <v>4.343675417661097E-2</v>
      </c>
      <c r="FP143" s="78">
        <f>AVERAGEIFS('WEEKLY DATA'!FP$11:FP$14576,'WEEKLY DATA'!$A$11:$A$14576,'MONTHLY DATA'!$A143,'WEEKLY DATA'!$B$11:$B$14576,'MONTHLY DATA'!$B143)</f>
        <v>271</v>
      </c>
      <c r="FQ143" s="78">
        <f>AVERAGEIFS('WEEKLY DATA'!FQ$11:FQ$14576,'WEEKLY DATA'!$A$11:$A$14576,'MONTHLY DATA'!$A143,'WEEKLY DATA'!$B$11:$B$14576,'MONTHLY DATA'!$B143)</f>
        <v>281</v>
      </c>
      <c r="FR143" s="78">
        <f>AVERAGEIFS('WEEKLY DATA'!FR$11:FR$14576,'WEEKLY DATA'!$A$11:$A$14576,'MONTHLY DATA'!$A143,'WEEKLY DATA'!$B$11:$B$14576,'MONTHLY DATA'!$B143)</f>
        <v>276</v>
      </c>
      <c r="FS143" s="154">
        <f t="shared" si="150"/>
        <v>2.2222222222222143E-2</v>
      </c>
      <c r="FT143" s="78">
        <f>AVERAGEIFS('WEEKLY DATA'!FT$11:FT$14576,'WEEKLY DATA'!$A$11:$A$14576,'MONTHLY DATA'!$A143,'WEEKLY DATA'!$B$11:$B$14576,'MONTHLY DATA'!$B143)</f>
        <v>334</v>
      </c>
      <c r="FU143" s="78">
        <f>AVERAGEIFS('WEEKLY DATA'!FU$11:FU$14576,'WEEKLY DATA'!$A$11:$A$14576,'MONTHLY DATA'!$A143,'WEEKLY DATA'!$B$11:$B$14576,'MONTHLY DATA'!$B143)</f>
        <v>344</v>
      </c>
      <c r="FV143" s="78">
        <f>AVERAGEIFS('WEEKLY DATA'!FV$11:FV$14576,'WEEKLY DATA'!$A$11:$A$14576,'MONTHLY DATA'!$A143,'WEEKLY DATA'!$B$11:$B$14576,'MONTHLY DATA'!$B143)</f>
        <v>339</v>
      </c>
      <c r="FW143" s="154">
        <f t="shared" si="151"/>
        <v>8.1784386617100857E-3</v>
      </c>
      <c r="FX143" s="78">
        <f>AVERAGEIFS('WEEKLY DATA'!FX$11:FX$14576,'WEEKLY DATA'!$A$11:$A$14576,'MONTHLY DATA'!$A143,'WEEKLY DATA'!$B$11:$B$14576,'MONTHLY DATA'!$B143)</f>
        <v>261.5</v>
      </c>
      <c r="FY143" s="78">
        <f>AVERAGEIFS('WEEKLY DATA'!FY$11:FY$14576,'WEEKLY DATA'!$A$11:$A$14576,'MONTHLY DATA'!$A143,'WEEKLY DATA'!$B$11:$B$14576,'MONTHLY DATA'!$B143)</f>
        <v>271.5</v>
      </c>
      <c r="FZ143" s="78">
        <f>AVERAGEIFS('WEEKLY DATA'!FZ$11:FZ$14576,'WEEKLY DATA'!$A$11:$A$14576,'MONTHLY DATA'!$A143,'WEEKLY DATA'!$B$11:$B$14576,'MONTHLY DATA'!$B143)</f>
        <v>266.5</v>
      </c>
      <c r="GA143" s="154">
        <f t="shared" si="152"/>
        <v>-2.6484018264840148E-2</v>
      </c>
      <c r="GB143" s="78">
        <f>AVERAGEIFS('WEEKLY DATA'!GB$11:GB$14576,'WEEKLY DATA'!$A$11:$A$14576,'MONTHLY DATA'!$A143,'WEEKLY DATA'!$B$11:$B$14576,'MONTHLY DATA'!$B143)</f>
        <v>389</v>
      </c>
      <c r="GC143" s="78">
        <f>AVERAGEIFS('WEEKLY DATA'!GC$11:GC$14576,'WEEKLY DATA'!$A$11:$A$14576,'MONTHLY DATA'!$A143,'WEEKLY DATA'!$B$11:$B$14576,'MONTHLY DATA'!$B143)</f>
        <v>399</v>
      </c>
      <c r="GD143" s="78">
        <f>AVERAGEIFS('WEEKLY DATA'!GD$11:GD$14576,'WEEKLY DATA'!$A$11:$A$14576,'MONTHLY DATA'!$A143,'WEEKLY DATA'!$B$11:$B$14576,'MONTHLY DATA'!$B143)</f>
        <v>394</v>
      </c>
      <c r="GE143" s="154">
        <f t="shared" si="153"/>
        <v>2.3376623376623273E-2</v>
      </c>
      <c r="GF143" s="169">
        <f>AVERAGEIFS('WEEKLY DATA'!GF$11:GF$14576,'WEEKLY DATA'!$A$11:$A$14576,'MONTHLY DATA'!$A143,'WEEKLY DATA'!$B$11:$B$14576,'MONTHLY DATA'!$B143)</f>
        <v>336.25</v>
      </c>
      <c r="GG143" s="78">
        <f>AVERAGEIFS('WEEKLY DATA'!GG$11:GG$14576,'WEEKLY DATA'!$A$11:$A$14576,'MONTHLY DATA'!$A143,'WEEKLY DATA'!$B$11:$B$14576,'MONTHLY DATA'!$B143)</f>
        <v>346.25</v>
      </c>
      <c r="GH143" s="78">
        <f>AVERAGEIFS('WEEKLY DATA'!GH$11:GH$14576,'WEEKLY DATA'!$A$11:$A$14576,'MONTHLY DATA'!$A143,'WEEKLY DATA'!$B$11:$B$14576,'MONTHLY DATA'!$B143)</f>
        <v>341.25</v>
      </c>
      <c r="GI143" s="154">
        <f t="shared" si="154"/>
        <v>4.3977055449330837E-2</v>
      </c>
      <c r="GJ143" s="78">
        <f>AVERAGEIFS('WEEKLY DATA'!GJ$11:GJ$14576,'WEEKLY DATA'!$A$11:$A$14576,'MONTHLY DATA'!$A143,'WEEKLY DATA'!$B$11:$B$14576,'MONTHLY DATA'!$B143)</f>
        <v>378.5</v>
      </c>
      <c r="GK143" s="78">
        <f>AVERAGEIFS('WEEKLY DATA'!GK$11:GK$14576,'WEEKLY DATA'!$A$11:$A$14576,'MONTHLY DATA'!$A143,'WEEKLY DATA'!$B$11:$B$14576,'MONTHLY DATA'!$B143)</f>
        <v>388.5</v>
      </c>
      <c r="GL143" s="78">
        <f>AVERAGEIFS('WEEKLY DATA'!GL$11:GL$14576,'WEEKLY DATA'!$A$11:$A$14576,'MONTHLY DATA'!$A143,'WEEKLY DATA'!$B$11:$B$14576,'MONTHLY DATA'!$B143)</f>
        <v>383.5</v>
      </c>
      <c r="GM143" s="154">
        <f t="shared" si="155"/>
        <v>-7.5903614457831337E-2</v>
      </c>
      <c r="GN143" s="78">
        <f>AVERAGEIFS('WEEKLY DATA'!GN$11:GN$14576,'WEEKLY DATA'!$A$11:$A$14576,'MONTHLY DATA'!$A143,'WEEKLY DATA'!$B$11:$B$14576,'MONTHLY DATA'!$B143)</f>
        <v>536</v>
      </c>
      <c r="GO143" s="78">
        <f>AVERAGEIFS('WEEKLY DATA'!GO$11:GO$14576,'WEEKLY DATA'!$A$11:$A$14576,'MONTHLY DATA'!$A143,'WEEKLY DATA'!$B$11:$B$14576,'MONTHLY DATA'!$B143)</f>
        <v>546</v>
      </c>
      <c r="GP143" s="78">
        <f>AVERAGEIFS('WEEKLY DATA'!GP$11:GP$14576,'WEEKLY DATA'!$A$11:$A$14576,'MONTHLY DATA'!$A143,'WEEKLY DATA'!$B$11:$B$14576,'MONTHLY DATA'!$B143)</f>
        <v>541</v>
      </c>
      <c r="GQ143" s="154">
        <f t="shared" si="156"/>
        <v>2.0754716981132182E-2</v>
      </c>
      <c r="GR143" s="78"/>
    </row>
    <row r="144" spans="1:200" ht="15.75" x14ac:dyDescent="0.25">
      <c r="A144">
        <f t="shared" si="106"/>
        <v>2</v>
      </c>
      <c r="B144">
        <f t="shared" si="107"/>
        <v>2021</v>
      </c>
      <c r="C144" s="86">
        <v>44228</v>
      </c>
      <c r="D144" s="78">
        <f>AVERAGEIFS('WEEKLY DATA'!D$11:D$14576,'WEEKLY DATA'!$A$11:$A$14576,'MONTHLY DATA'!$A144,'WEEKLY DATA'!$B$11:$B$14576,'MONTHLY DATA'!$B144)</f>
        <v>343.125</v>
      </c>
      <c r="E144" s="78">
        <f>AVERAGEIFS('WEEKLY DATA'!E$11:E$14576,'WEEKLY DATA'!$A$11:$A$14576,'MONTHLY DATA'!$A144,'WEEKLY DATA'!$B$11:$B$14576,'MONTHLY DATA'!$B144)</f>
        <v>353.125</v>
      </c>
      <c r="F144" s="78">
        <f>AVERAGEIFS('WEEKLY DATA'!F$11:F$14576,'WEEKLY DATA'!$A$11:$A$14576,'MONTHLY DATA'!$A144,'WEEKLY DATA'!$B$11:$B$14576,'MONTHLY DATA'!$B144)</f>
        <v>348.125</v>
      </c>
      <c r="G144" s="154">
        <f t="shared" si="108"/>
        <v>3.5919540229878422E-4</v>
      </c>
      <c r="H144" s="169">
        <f>AVERAGEIFS('WEEKLY DATA'!H$11:H$14576,'WEEKLY DATA'!$A$11:$A$14576,'MONTHLY DATA'!$A144,'WEEKLY DATA'!$B$11:$B$14576,'MONTHLY DATA'!$B144)</f>
        <v>300</v>
      </c>
      <c r="I144" s="78">
        <f>AVERAGEIFS('WEEKLY DATA'!I$11:I$14576,'WEEKLY DATA'!$A$11:$A$14576,'MONTHLY DATA'!$A144,'WEEKLY DATA'!$B$11:$B$14576,'MONTHLY DATA'!$B144)</f>
        <v>310</v>
      </c>
      <c r="J144" s="78">
        <f>AVERAGEIFS('WEEKLY DATA'!J$11:J$14576,'WEEKLY DATA'!$A$11:$A$14576,'MONTHLY DATA'!$A144,'WEEKLY DATA'!$B$11:$B$14576,'MONTHLY DATA'!$B144)</f>
        <v>305</v>
      </c>
      <c r="K144" s="154">
        <f t="shared" si="109"/>
        <v>9.9337748344370258E-3</v>
      </c>
      <c r="L144" s="169">
        <f>AVERAGEIFS('WEEKLY DATA'!L$11:L$14576,'WEEKLY DATA'!$A$11:$A$14576,'MONTHLY DATA'!$A144,'WEEKLY DATA'!$B$11:$B$14576,'MONTHLY DATA'!$B144)</f>
        <v>393.125</v>
      </c>
      <c r="M144" s="78">
        <f>AVERAGEIFS('WEEKLY DATA'!M$11:M$14576,'WEEKLY DATA'!$A$11:$A$14576,'MONTHLY DATA'!$A144,'WEEKLY DATA'!$B$11:$B$14576,'MONTHLY DATA'!$B144)</f>
        <v>403.125</v>
      </c>
      <c r="N144" s="78">
        <f>AVERAGEIFS('WEEKLY DATA'!N$11:N$14576,'WEEKLY DATA'!$A$11:$A$14576,'MONTHLY DATA'!$A144,'WEEKLY DATA'!$B$11:$B$14576,'MONTHLY DATA'!$B144)</f>
        <v>398.125</v>
      </c>
      <c r="O144" s="154">
        <f t="shared" si="110"/>
        <v>-9.6393034825870139E-3</v>
      </c>
      <c r="P144" s="169">
        <f>AVERAGEIFS('WEEKLY DATA'!P$11:P$14576,'WEEKLY DATA'!$A$11:$A$14576,'MONTHLY DATA'!$A144,'WEEKLY DATA'!$B$11:$B$14576,'MONTHLY DATA'!$B144)</f>
        <v>338.75</v>
      </c>
      <c r="Q144" s="78">
        <f>AVERAGEIFS('WEEKLY DATA'!Q$11:Q$14576,'WEEKLY DATA'!$A$11:$A$14576,'MONTHLY DATA'!$A144,'WEEKLY DATA'!$B$11:$B$14576,'MONTHLY DATA'!$B144)</f>
        <v>348.75</v>
      </c>
      <c r="R144" s="78">
        <f>AVERAGEIFS('WEEKLY DATA'!R$11:R$14576,'WEEKLY DATA'!$A$11:$A$14576,'MONTHLY DATA'!$A144,'WEEKLY DATA'!$B$11:$B$14576,'MONTHLY DATA'!$B144)</f>
        <v>343.75</v>
      </c>
      <c r="S144" s="154">
        <f t="shared" si="111"/>
        <v>3.6496350364962904E-3</v>
      </c>
      <c r="T144" s="169">
        <f>AVERAGEIFS('WEEKLY DATA'!T$11:T$14576,'WEEKLY DATA'!$A$11:$A$14576,'MONTHLY DATA'!$A144,'WEEKLY DATA'!$B$11:$B$14576,'MONTHLY DATA'!$B144)</f>
        <v>305</v>
      </c>
      <c r="U144" s="78">
        <f>AVERAGEIFS('WEEKLY DATA'!U$11:U$14576,'WEEKLY DATA'!$A$11:$A$14576,'MONTHLY DATA'!$A144,'WEEKLY DATA'!$B$11:$B$14576,'MONTHLY DATA'!$B144)</f>
        <v>315</v>
      </c>
      <c r="V144" s="78">
        <f>AVERAGEIFS('WEEKLY DATA'!V$11:V$14576,'WEEKLY DATA'!$A$11:$A$14576,'MONTHLY DATA'!$A144,'WEEKLY DATA'!$B$11:$B$14576,'MONTHLY DATA'!$B144)</f>
        <v>310</v>
      </c>
      <c r="W144" s="154">
        <f t="shared" si="112"/>
        <v>1.3900245298446468E-2</v>
      </c>
      <c r="X144" s="169">
        <f>AVERAGEIFS('WEEKLY DATA'!X$11:X$14576,'WEEKLY DATA'!$A$11:$A$14576,'MONTHLY DATA'!$A144,'WEEKLY DATA'!$B$11:$B$14576,'MONTHLY DATA'!$B144)</f>
        <v>271.875</v>
      </c>
      <c r="Y144" s="78">
        <f>AVERAGEIFS('WEEKLY DATA'!Y$11:Y$14576,'WEEKLY DATA'!$A$11:$A$14576,'MONTHLY DATA'!$A144,'WEEKLY DATA'!$B$11:$B$14576,'MONTHLY DATA'!$B144)</f>
        <v>281.875</v>
      </c>
      <c r="Z144" s="78">
        <f>AVERAGEIFS('WEEKLY DATA'!Z$11:Z$14576,'WEEKLY DATA'!$A$11:$A$14576,'MONTHLY DATA'!$A144,'WEEKLY DATA'!$B$11:$B$14576,'MONTHLY DATA'!$B144)</f>
        <v>276.875</v>
      </c>
      <c r="AA144" s="154">
        <f t="shared" si="113"/>
        <v>2.641334569045406E-2</v>
      </c>
      <c r="AB144" s="169">
        <f>AVERAGEIFS('WEEKLY DATA'!AB$11:AB$14576,'WEEKLY DATA'!$A$11:$A$14576,'MONTHLY DATA'!$A144,'WEEKLY DATA'!$B$11:$B$14576,'MONTHLY DATA'!$B144)</f>
        <v>378.125</v>
      </c>
      <c r="AC144" s="78">
        <f>AVERAGEIFS('WEEKLY DATA'!AC$11:AC$14576,'WEEKLY DATA'!$A$11:$A$14576,'MONTHLY DATA'!$A144,'WEEKLY DATA'!$B$11:$B$14576,'MONTHLY DATA'!$B144)</f>
        <v>388.125</v>
      </c>
      <c r="AD144" s="78">
        <f>AVERAGEIFS('WEEKLY DATA'!AD$11:AD$14576,'WEEKLY DATA'!$A$11:$A$14576,'MONTHLY DATA'!$A144,'WEEKLY DATA'!$B$11:$B$14576,'MONTHLY DATA'!$B144)</f>
        <v>383.125</v>
      </c>
      <c r="AE144" s="154">
        <f t="shared" si="114"/>
        <v>-1.0012919896640882E-2</v>
      </c>
      <c r="AF144" s="169">
        <f>AVERAGEIFS('WEEKLY DATA'!AF$11:AF$14576,'WEEKLY DATA'!$A$11:$A$14576,'MONTHLY DATA'!$A144,'WEEKLY DATA'!$B$11:$B$14576,'MONTHLY DATA'!$B144)</f>
        <v>327.5</v>
      </c>
      <c r="AG144" s="78">
        <f>AVERAGEIFS('WEEKLY DATA'!AG$11:AG$14576,'WEEKLY DATA'!$A$11:$A$14576,'MONTHLY DATA'!$A144,'WEEKLY DATA'!$B$11:$B$14576,'MONTHLY DATA'!$B144)</f>
        <v>337.5</v>
      </c>
      <c r="AH144" s="78">
        <f>AVERAGEIFS('WEEKLY DATA'!AH$11:AH$14576,'WEEKLY DATA'!$A$11:$A$14576,'MONTHLY DATA'!$A144,'WEEKLY DATA'!$B$11:$B$14576,'MONTHLY DATA'!$B144)</f>
        <v>332.5</v>
      </c>
      <c r="AI144" s="154">
        <f t="shared" si="115"/>
        <v>8.3061889250814369E-2</v>
      </c>
      <c r="AJ144" s="169">
        <f>AVERAGEIFS('WEEKLY DATA'!AJ$11:AJ$14576,'WEEKLY DATA'!$A$11:$A$14576,'MONTHLY DATA'!$A144,'WEEKLY DATA'!$B$11:$B$14576,'MONTHLY DATA'!$B144)</f>
        <v>279.375</v>
      </c>
      <c r="AK144" s="78">
        <f>AVERAGEIFS('WEEKLY DATA'!AK$11:AK$14576,'WEEKLY DATA'!$A$11:$A$14576,'MONTHLY DATA'!$A144,'WEEKLY DATA'!$B$11:$B$14576,'MONTHLY DATA'!$B144)</f>
        <v>289.375</v>
      </c>
      <c r="AL144" s="78">
        <f>AVERAGEIFS('WEEKLY DATA'!AL$11:AL$14576,'WEEKLY DATA'!$A$11:$A$14576,'MONTHLY DATA'!$A144,'WEEKLY DATA'!$B$11:$B$14576,'MONTHLY DATA'!$B144)</f>
        <v>284.375</v>
      </c>
      <c r="AM144" s="154">
        <f t="shared" si="116"/>
        <v>3.7864963503649651E-2</v>
      </c>
      <c r="AN144" s="169">
        <f>AVERAGEIFS('WEEKLY DATA'!AN$11:AN$14576,'WEEKLY DATA'!$A$11:$A$14576,'MONTHLY DATA'!$A144,'WEEKLY DATA'!$B$11:$B$14576,'MONTHLY DATA'!$B144)</f>
        <v>234.375</v>
      </c>
      <c r="AO144" s="78">
        <f>AVERAGEIFS('WEEKLY DATA'!AO$11:AO$14576,'WEEKLY DATA'!$A$11:$A$14576,'MONTHLY DATA'!$A144,'WEEKLY DATA'!$B$11:$B$14576,'MONTHLY DATA'!$B144)</f>
        <v>244.375</v>
      </c>
      <c r="AP144" s="78">
        <f>AVERAGEIFS('WEEKLY DATA'!AP$11:AP$14576,'WEEKLY DATA'!$A$11:$A$14576,'MONTHLY DATA'!$A144,'WEEKLY DATA'!$B$11:$B$14576,'MONTHLY DATA'!$B144)</f>
        <v>239.375</v>
      </c>
      <c r="AQ144" s="154">
        <f t="shared" si="117"/>
        <v>0.13179669030732866</v>
      </c>
      <c r="AR144" s="169">
        <f>AVERAGEIFS('WEEKLY DATA'!AR$11:AR$14576,'WEEKLY DATA'!$A$11:$A$14576,'MONTHLY DATA'!$A144,'WEEKLY DATA'!$B$11:$B$14576,'MONTHLY DATA'!$B144)</f>
        <v>358.125</v>
      </c>
      <c r="AS144" s="78">
        <f>AVERAGEIFS('WEEKLY DATA'!AS$11:AS$14576,'WEEKLY DATA'!$A$11:$A$14576,'MONTHLY DATA'!$A144,'WEEKLY DATA'!$B$11:$B$14576,'MONTHLY DATA'!$B144)</f>
        <v>368.125</v>
      </c>
      <c r="AT144" s="78">
        <f>AVERAGEIFS('WEEKLY DATA'!AT$11:AT$14576,'WEEKLY DATA'!$A$11:$A$14576,'MONTHLY DATA'!$A144,'WEEKLY DATA'!$B$11:$B$14576,'MONTHLY DATA'!$B144)</f>
        <v>363.125</v>
      </c>
      <c r="AU144" s="154">
        <f t="shared" si="118"/>
        <v>4.4951590594743962E-3</v>
      </c>
      <c r="AV144" s="169">
        <f>AVERAGEIFS('WEEKLY DATA'!AV$11:AV$14576,'WEEKLY DATA'!$A$11:$A$14576,'MONTHLY DATA'!$A144,'WEEKLY DATA'!$B$11:$B$14576,'MONTHLY DATA'!$B144)</f>
        <v>296.875</v>
      </c>
      <c r="AW144" s="78">
        <f>AVERAGEIFS('WEEKLY DATA'!AW$11:AW$14576,'WEEKLY DATA'!$A$11:$A$14576,'MONTHLY DATA'!$A144,'WEEKLY DATA'!$B$11:$B$14576,'MONTHLY DATA'!$B144)</f>
        <v>306.875</v>
      </c>
      <c r="AX144" s="78">
        <f>AVERAGEIFS('WEEKLY DATA'!AX$11:AX$14576,'WEEKLY DATA'!$A$11:$A$14576,'MONTHLY DATA'!$A144,'WEEKLY DATA'!$B$11:$B$14576,'MONTHLY DATA'!$B144)</f>
        <v>301.875</v>
      </c>
      <c r="AY144" s="154">
        <f t="shared" si="119"/>
        <v>-7.1153846153846123E-2</v>
      </c>
      <c r="AZ144" s="169">
        <f>AVERAGEIFS('WEEKLY DATA'!AZ$11:AZ$14576,'WEEKLY DATA'!$A$11:$A$14576,'MONTHLY DATA'!$A144,'WEEKLY DATA'!$B$11:$B$14576,'MONTHLY DATA'!$B144)</f>
        <v>250</v>
      </c>
      <c r="BA144" s="78">
        <f>AVERAGEIFS('WEEKLY DATA'!BA$11:BA$14576,'WEEKLY DATA'!$A$11:$A$14576,'MONTHLY DATA'!$A144,'WEEKLY DATA'!$B$11:$B$14576,'MONTHLY DATA'!$B144)</f>
        <v>260</v>
      </c>
      <c r="BB144" s="78">
        <f>AVERAGEIFS('WEEKLY DATA'!BB$11:BB$14576,'WEEKLY DATA'!$A$11:$A$14576,'MONTHLY DATA'!$A144,'WEEKLY DATA'!$B$11:$B$14576,'MONTHLY DATA'!$B144)</f>
        <v>255</v>
      </c>
      <c r="BC144" s="154">
        <f t="shared" si="120"/>
        <v>2.1021021021021102E-2</v>
      </c>
      <c r="BD144" s="169">
        <f>AVERAGEIFS('WEEKLY DATA'!BD$11:BD$14576,'WEEKLY DATA'!$A$11:$A$14576,'MONTHLY DATA'!$A144,'WEEKLY DATA'!$B$11:$B$14576,'MONTHLY DATA'!$B144)</f>
        <v>210</v>
      </c>
      <c r="BE144" s="78">
        <f>AVERAGEIFS('WEEKLY DATA'!BE$11:BE$14576,'WEEKLY DATA'!$A$11:$A$14576,'MONTHLY DATA'!$A144,'WEEKLY DATA'!$B$11:$B$14576,'MONTHLY DATA'!$B144)</f>
        <v>220</v>
      </c>
      <c r="BF144" s="78">
        <f>AVERAGEIFS('WEEKLY DATA'!BF$11:BF$14576,'WEEKLY DATA'!$A$11:$A$14576,'MONTHLY DATA'!$A144,'WEEKLY DATA'!$B$11:$B$14576,'MONTHLY DATA'!$B144)</f>
        <v>215</v>
      </c>
      <c r="BG144" s="154">
        <f t="shared" si="121"/>
        <v>2.6252983293556076E-2</v>
      </c>
      <c r="BH144" s="169">
        <f>AVERAGEIFS('WEEKLY DATA'!BH$11:BH$14576,'WEEKLY DATA'!$A$11:$A$14576,'MONTHLY DATA'!$A144,'WEEKLY DATA'!$B$11:$B$14576,'MONTHLY DATA'!$B144)</f>
        <v>353.125</v>
      </c>
      <c r="BI144" s="78">
        <f>AVERAGEIFS('WEEKLY DATA'!BI$11:BI$14576,'WEEKLY DATA'!$A$11:$A$14576,'MONTHLY DATA'!$A144,'WEEKLY DATA'!$B$11:$B$14576,'MONTHLY DATA'!$B144)</f>
        <v>363.125</v>
      </c>
      <c r="BJ144" s="78">
        <f>AVERAGEIFS('WEEKLY DATA'!BJ$11:BJ$14576,'WEEKLY DATA'!$A$11:$A$14576,'MONTHLY DATA'!$A144,'WEEKLY DATA'!$B$11:$B$14576,'MONTHLY DATA'!$B144)</f>
        <v>358.125</v>
      </c>
      <c r="BK144" s="154">
        <f t="shared" si="122"/>
        <v>-7.9639889196675417E-3</v>
      </c>
      <c r="BL144" s="169">
        <f>AVERAGEIFS('WEEKLY DATA'!BL$11:BL$14576,'WEEKLY DATA'!$A$11:$A$14576,'MONTHLY DATA'!$A144,'WEEKLY DATA'!$B$11:$B$14576,'MONTHLY DATA'!$B144)</f>
        <v>270.625</v>
      </c>
      <c r="BM144" s="78">
        <f>AVERAGEIFS('WEEKLY DATA'!BM$11:BM$14576,'WEEKLY DATA'!$A$11:$A$14576,'MONTHLY DATA'!$A144,'WEEKLY DATA'!$B$11:$B$14576,'MONTHLY DATA'!$B144)</f>
        <v>280.625</v>
      </c>
      <c r="BN144" s="78">
        <f>AVERAGEIFS('WEEKLY DATA'!BN$11:BN$14576,'WEEKLY DATA'!$A$11:$A$14576,'MONTHLY DATA'!$A144,'WEEKLY DATA'!$B$11:$B$14576,'MONTHLY DATA'!$B144)</f>
        <v>275.625</v>
      </c>
      <c r="BO144" s="154">
        <f t="shared" si="123"/>
        <v>1.7254105923602214E-2</v>
      </c>
      <c r="BP144" s="78">
        <f>AVERAGEIFS('WEEKLY DATA'!BP$11:BP$14576,'WEEKLY DATA'!$A$11:$A$14576,'MONTHLY DATA'!$A144,'WEEKLY DATA'!$B$11:$B$14576,'MONTHLY DATA'!$B144)</f>
        <v>294.375</v>
      </c>
      <c r="BQ144" s="78">
        <f>AVERAGEIFS('WEEKLY DATA'!BQ$11:BQ$14576,'WEEKLY DATA'!$A$11:$A$14576,'MONTHLY DATA'!$A144,'WEEKLY DATA'!$B$11:$B$14576,'MONTHLY DATA'!$B144)</f>
        <v>304.375</v>
      </c>
      <c r="BR144" s="78">
        <f>AVERAGEIFS('WEEKLY DATA'!BR$11:BR$14576,'WEEKLY DATA'!$A$11:$A$14576,'MONTHLY DATA'!$A144,'WEEKLY DATA'!$B$11:$B$14576,'MONTHLY DATA'!$B144)</f>
        <v>299.375</v>
      </c>
      <c r="BS144" s="154">
        <f t="shared" si="124"/>
        <v>4.4938917975567261E-2</v>
      </c>
      <c r="BT144" s="78">
        <f>AVERAGEIFS('WEEKLY DATA'!BT$11:BT$14576,'WEEKLY DATA'!$A$11:$A$14576,'MONTHLY DATA'!$A144,'WEEKLY DATA'!$B$11:$B$14576,'MONTHLY DATA'!$B144)</f>
        <v>244.375</v>
      </c>
      <c r="BU144" s="78">
        <f>AVERAGEIFS('WEEKLY DATA'!BU$11:BU$14576,'WEEKLY DATA'!$A$11:$A$14576,'MONTHLY DATA'!$A144,'WEEKLY DATA'!$B$11:$B$14576,'MONTHLY DATA'!$B144)</f>
        <v>254.375</v>
      </c>
      <c r="BV144" s="78">
        <f>AVERAGEIFS('WEEKLY DATA'!BV$11:BV$14576,'WEEKLY DATA'!$A$11:$A$14576,'MONTHLY DATA'!$A144,'WEEKLY DATA'!$B$11:$B$14576,'MONTHLY DATA'!$B144)</f>
        <v>249.375</v>
      </c>
      <c r="BW144" s="154">
        <f t="shared" si="125"/>
        <v>8.8973799126637498E-2</v>
      </c>
      <c r="BX144" s="78">
        <f>AVERAGEIFS('WEEKLY DATA'!BX$11:BX$14576,'WEEKLY DATA'!$A$11:$A$14576,'MONTHLY DATA'!$A144,'WEEKLY DATA'!$B$11:$B$14576,'MONTHLY DATA'!$B144)</f>
        <v>353.125</v>
      </c>
      <c r="BY144" s="78">
        <f>AVERAGEIFS('WEEKLY DATA'!BY$11:BY$14576,'WEEKLY DATA'!$A$11:$A$14576,'MONTHLY DATA'!$A144,'WEEKLY DATA'!$B$11:$B$14576,'MONTHLY DATA'!$B144)</f>
        <v>363.125</v>
      </c>
      <c r="BZ144" s="78">
        <f>AVERAGEIFS('WEEKLY DATA'!BZ$11:BZ$14576,'WEEKLY DATA'!$A$11:$A$14576,'MONTHLY DATA'!$A144,'WEEKLY DATA'!$B$11:$B$14576,'MONTHLY DATA'!$B144)</f>
        <v>358.125</v>
      </c>
      <c r="CA144" s="154">
        <f t="shared" si="126"/>
        <v>1.7482517482516613E-3</v>
      </c>
      <c r="CB144" s="78">
        <f>AVERAGEIFS('WEEKLY DATA'!CB$11:CB$14576,'WEEKLY DATA'!$A$11:$A$14576,'MONTHLY DATA'!$A144,'WEEKLY DATA'!$B$11:$B$14576,'MONTHLY DATA'!$B144)</f>
        <v>465</v>
      </c>
      <c r="CC144" s="78">
        <f>AVERAGEIFS('WEEKLY DATA'!CC$11:CC$14576,'WEEKLY DATA'!$A$11:$A$14576,'MONTHLY DATA'!$A144,'WEEKLY DATA'!$B$11:$B$14576,'MONTHLY DATA'!$B144)</f>
        <v>475</v>
      </c>
      <c r="CD144" s="78">
        <f>AVERAGEIFS('WEEKLY DATA'!CD$11:CD$14576,'WEEKLY DATA'!$A$11:$A$14576,'MONTHLY DATA'!$A144,'WEEKLY DATA'!$B$11:$B$14576,'MONTHLY DATA'!$B144)</f>
        <v>470</v>
      </c>
      <c r="CE144" s="154">
        <f t="shared" si="127"/>
        <v>2.6200873362445476E-2</v>
      </c>
      <c r="CF144" s="78">
        <f>AVERAGEIFS('WEEKLY DATA'!CF$11:CF$14576,'WEEKLY DATA'!$A$11:$A$14576,'MONTHLY DATA'!$A144,'WEEKLY DATA'!$B$11:$B$14576,'MONTHLY DATA'!$B144)</f>
        <v>283.75</v>
      </c>
      <c r="CG144" s="78">
        <f>AVERAGEIFS('WEEKLY DATA'!CG$11:CG$14576,'WEEKLY DATA'!$A$11:$A$14576,'MONTHLY DATA'!$A144,'WEEKLY DATA'!$B$11:$B$14576,'MONTHLY DATA'!$B144)</f>
        <v>293.75</v>
      </c>
      <c r="CH144" s="78">
        <f>AVERAGEIFS('WEEKLY DATA'!CH$11:CH$14576,'WEEKLY DATA'!$A$11:$A$14576,'MONTHLY DATA'!$A144,'WEEKLY DATA'!$B$11:$B$14576,'MONTHLY DATA'!$B144)</f>
        <v>288.75</v>
      </c>
      <c r="CI144" s="154">
        <f t="shared" si="128"/>
        <v>4.3478260869564966E-3</v>
      </c>
      <c r="CJ144" s="78">
        <f>AVERAGEIFS('WEEKLY DATA'!CJ$11:CJ$14576,'WEEKLY DATA'!$A$11:$A$14576,'MONTHLY DATA'!$A144,'WEEKLY DATA'!$B$11:$B$14576,'MONTHLY DATA'!$B144)</f>
        <v>240</v>
      </c>
      <c r="CK144" s="78">
        <f>AVERAGEIFS('WEEKLY DATA'!CK$11:CK$14576,'WEEKLY DATA'!$A$11:$A$14576,'MONTHLY DATA'!$A144,'WEEKLY DATA'!$B$11:$B$14576,'MONTHLY DATA'!$B144)</f>
        <v>250</v>
      </c>
      <c r="CL144" s="78">
        <f>AVERAGEIFS('WEEKLY DATA'!CL$11:CL$14576,'WEEKLY DATA'!$A$11:$A$14576,'MONTHLY DATA'!$A144,'WEEKLY DATA'!$B$11:$B$14576,'MONTHLY DATA'!$B144)</f>
        <v>245</v>
      </c>
      <c r="CM144" s="154">
        <f t="shared" si="129"/>
        <v>7.9295154185021977E-2</v>
      </c>
      <c r="CN144" s="78">
        <f>AVERAGEIFS('WEEKLY DATA'!CN$11:CN$14576,'WEEKLY DATA'!$A$11:$A$14576,'MONTHLY DATA'!$A144,'WEEKLY DATA'!$B$11:$B$14576,'MONTHLY DATA'!$B144)</f>
        <v>335</v>
      </c>
      <c r="CO144" s="78">
        <f>AVERAGEIFS('WEEKLY DATA'!CO$11:CO$14576,'WEEKLY DATA'!$A$11:$A$14576,'MONTHLY DATA'!$A144,'WEEKLY DATA'!$B$11:$B$14576,'MONTHLY DATA'!$B144)</f>
        <v>345</v>
      </c>
      <c r="CP144" s="78">
        <f>AVERAGEIFS('WEEKLY DATA'!CP$11:CP$14576,'WEEKLY DATA'!$A$11:$A$14576,'MONTHLY DATA'!$A144,'WEEKLY DATA'!$B$11:$B$14576,'MONTHLY DATA'!$B144)</f>
        <v>340</v>
      </c>
      <c r="CQ144" s="154">
        <f t="shared" si="130"/>
        <v>-2.9325513196480912E-3</v>
      </c>
      <c r="CR144" s="78">
        <f>AVERAGEIFS('WEEKLY DATA'!CR$11:CR$14576,'WEEKLY DATA'!$A$11:$A$14576,'MONTHLY DATA'!$A144,'WEEKLY DATA'!$B$11:$B$14576,'MONTHLY DATA'!$B144)</f>
        <v>443.125</v>
      </c>
      <c r="CS144" s="78">
        <f>AVERAGEIFS('WEEKLY DATA'!CS$11:CS$14576,'WEEKLY DATA'!$A$11:$A$14576,'MONTHLY DATA'!$A144,'WEEKLY DATA'!$B$11:$B$14576,'MONTHLY DATA'!$B144)</f>
        <v>453.125</v>
      </c>
      <c r="CT144" s="78">
        <f>AVERAGEIFS('WEEKLY DATA'!CT$11:CT$14576,'WEEKLY DATA'!$A$11:$A$14576,'MONTHLY DATA'!$A144,'WEEKLY DATA'!$B$11:$B$14576,'MONTHLY DATA'!$B144)</f>
        <v>448.125</v>
      </c>
      <c r="CU144" s="154">
        <f t="shared" si="131"/>
        <v>3.6394176931691113E-3</v>
      </c>
      <c r="CV144" s="169">
        <f>AVERAGEIFS('WEEKLY DATA'!CV$11:CV$14576,'WEEKLY DATA'!$A$11:$A$14576,'MONTHLY DATA'!$A144,'WEEKLY DATA'!$B$11:$B$14576,'MONTHLY DATA'!$B144)</f>
        <v>309.375</v>
      </c>
      <c r="CW144" s="78">
        <f>AVERAGEIFS('WEEKLY DATA'!CW$11:CW$14576,'WEEKLY DATA'!$A$11:$A$14576,'MONTHLY DATA'!$A144,'WEEKLY DATA'!$B$11:$B$14576,'MONTHLY DATA'!$B144)</f>
        <v>319.375</v>
      </c>
      <c r="CX144" s="78">
        <f>AVERAGEIFS('WEEKLY DATA'!CX$11:CX$14576,'WEEKLY DATA'!$A$11:$A$14576,'MONTHLY DATA'!$A144,'WEEKLY DATA'!$B$11:$B$14576,'MONTHLY DATA'!$B144)</f>
        <v>314.375</v>
      </c>
      <c r="CY144" s="154">
        <f t="shared" si="132"/>
        <v>3.4128289473684292E-2</v>
      </c>
      <c r="CZ144" s="169">
        <f>AVERAGEIFS('WEEKLY DATA'!CZ$11:CZ$14576,'WEEKLY DATA'!$A$11:$A$14576,'MONTHLY DATA'!$A144,'WEEKLY DATA'!$B$11:$B$14576,'MONTHLY DATA'!$B144)</f>
        <v>258.125</v>
      </c>
      <c r="DA144" s="78">
        <f>AVERAGEIFS('WEEKLY DATA'!DA$11:DA$14576,'WEEKLY DATA'!$A$11:$A$14576,'MONTHLY DATA'!$A144,'WEEKLY DATA'!$B$11:$B$14576,'MONTHLY DATA'!$B144)</f>
        <v>268.125</v>
      </c>
      <c r="DB144" s="78">
        <f>AVERAGEIFS('WEEKLY DATA'!DB$11:DB$14576,'WEEKLY DATA'!$A$11:$A$14576,'MONTHLY DATA'!$A144,'WEEKLY DATA'!$B$11:$B$14576,'MONTHLY DATA'!$B144)</f>
        <v>263.125</v>
      </c>
      <c r="DC144" s="154">
        <f t="shared" si="133"/>
        <v>4.7263681592039752E-2</v>
      </c>
      <c r="DD144" s="78">
        <f>AVERAGEIFS('WEEKLY DATA'!DD$11:DD$14576,'WEEKLY DATA'!$A$11:$A$14576,'MONTHLY DATA'!$A144,'WEEKLY DATA'!$B$11:$B$14576,'MONTHLY DATA'!$B144)</f>
        <v>339.375</v>
      </c>
      <c r="DE144" s="78">
        <f>AVERAGEIFS('WEEKLY DATA'!DE$11:DE$14576,'WEEKLY DATA'!$A$11:$A$14576,'MONTHLY DATA'!$A144,'WEEKLY DATA'!$B$11:$B$14576,'MONTHLY DATA'!$B144)</f>
        <v>349.375</v>
      </c>
      <c r="DF144" s="78">
        <f>AVERAGEIFS('WEEKLY DATA'!DF$11:DF$14576,'WEEKLY DATA'!$A$11:$A$14576,'MONTHLY DATA'!$A144,'WEEKLY DATA'!$B$11:$B$14576,'MONTHLY DATA'!$B144)</f>
        <v>344.375</v>
      </c>
      <c r="DG144" s="154">
        <f t="shared" si="134"/>
        <v>-7.7978580990629154E-2</v>
      </c>
      <c r="DH144" s="78">
        <f>AVERAGEIFS('WEEKLY DATA'!DH$11:DH$14576,'WEEKLY DATA'!$A$11:$A$14576,'MONTHLY DATA'!$A144,'WEEKLY DATA'!$B$11:$B$14576,'MONTHLY DATA'!$B144)</f>
        <v>458.125</v>
      </c>
      <c r="DI144" s="78">
        <f>AVERAGEIFS('WEEKLY DATA'!DI$11:DI$14576,'WEEKLY DATA'!$A$11:$A$14576,'MONTHLY DATA'!$A144,'WEEKLY DATA'!$B$11:$B$14576,'MONTHLY DATA'!$B144)</f>
        <v>468.125</v>
      </c>
      <c r="DJ144" s="78">
        <f>AVERAGEIFS('WEEKLY DATA'!DJ$11:DJ$14576,'WEEKLY DATA'!$A$11:$A$14576,'MONTHLY DATA'!$A144,'WEEKLY DATA'!$B$11:$B$14576,'MONTHLY DATA'!$B144)</f>
        <v>463.125</v>
      </c>
      <c r="DK144" s="154">
        <f t="shared" si="135"/>
        <v>2.6884700665188443E-2</v>
      </c>
      <c r="DL144" s="169">
        <f>AVERAGEIFS('WEEKLY DATA'!DL$11:DL$14576,'WEEKLY DATA'!$A$11:$A$14576,'MONTHLY DATA'!$A144,'WEEKLY DATA'!$B$11:$B$14576,'MONTHLY DATA'!$B144)</f>
        <v>303.125</v>
      </c>
      <c r="DM144" s="78">
        <f>AVERAGEIFS('WEEKLY DATA'!DM$11:DM$14576,'WEEKLY DATA'!$A$11:$A$14576,'MONTHLY DATA'!$A144,'WEEKLY DATA'!$B$11:$B$14576,'MONTHLY DATA'!$B144)</f>
        <v>313.125</v>
      </c>
      <c r="DN144" s="78">
        <f>AVERAGEIFS('WEEKLY DATA'!DN$11:DN$14576,'WEEKLY DATA'!$A$11:$A$14576,'MONTHLY DATA'!$A144,'WEEKLY DATA'!$B$11:$B$14576,'MONTHLY DATA'!$B144)</f>
        <v>308.125</v>
      </c>
      <c r="DO144" s="154">
        <f t="shared" si="136"/>
        <v>1.9437551695616229E-2</v>
      </c>
      <c r="DP144" s="78">
        <f>AVERAGEIFS('WEEKLY DATA'!DP$11:DP$14576,'WEEKLY DATA'!$A$11:$A$14576,'MONTHLY DATA'!$A144,'WEEKLY DATA'!$B$11:$B$14576,'MONTHLY DATA'!$B144)</f>
        <v>238.75</v>
      </c>
      <c r="DQ144" s="78">
        <f>AVERAGEIFS('WEEKLY DATA'!DQ$11:DQ$14576,'WEEKLY DATA'!$A$11:$A$14576,'MONTHLY DATA'!$A144,'WEEKLY DATA'!$B$11:$B$14576,'MONTHLY DATA'!$B144)</f>
        <v>248.75</v>
      </c>
      <c r="DR144" s="78">
        <f>AVERAGEIFS('WEEKLY DATA'!DR$11:DR$14576,'WEEKLY DATA'!$A$11:$A$14576,'MONTHLY DATA'!$A144,'WEEKLY DATA'!$B$11:$B$14576,'MONTHLY DATA'!$B144)</f>
        <v>243.75</v>
      </c>
      <c r="DS144" s="154">
        <f t="shared" si="137"/>
        <v>-1.0152284263959421E-2</v>
      </c>
      <c r="DT144" s="78">
        <f>AVERAGEIFS('WEEKLY DATA'!DT$11:DT$14576,'WEEKLY DATA'!$A$11:$A$14576,'MONTHLY DATA'!$A144,'WEEKLY DATA'!$B$11:$B$14576,'MONTHLY DATA'!$B144)</f>
        <v>337.5</v>
      </c>
      <c r="DU144" s="78">
        <f>AVERAGEIFS('WEEKLY DATA'!DU$11:DU$14576,'WEEKLY DATA'!$A$11:$A$14576,'MONTHLY DATA'!$A144,'WEEKLY DATA'!$B$11:$B$14576,'MONTHLY DATA'!$B144)</f>
        <v>347.5</v>
      </c>
      <c r="DV144" s="78">
        <f>AVERAGEIFS('WEEKLY DATA'!DV$11:DV$14576,'WEEKLY DATA'!$A$11:$A$14576,'MONTHLY DATA'!$A144,'WEEKLY DATA'!$B$11:$B$14576,'MONTHLY DATA'!$B144)</f>
        <v>342.5</v>
      </c>
      <c r="DW144" s="154">
        <f t="shared" si="138"/>
        <v>-8.2998661311914357E-2</v>
      </c>
      <c r="DX144" s="78">
        <f>AVERAGEIFS('WEEKLY DATA'!DX$11:DX$14576,'WEEKLY DATA'!$A$11:$A$14576,'MONTHLY DATA'!$A144,'WEEKLY DATA'!$B$11:$B$14576,'MONTHLY DATA'!$B144)</f>
        <v>443.125</v>
      </c>
      <c r="DY144" s="78">
        <f>AVERAGEIFS('WEEKLY DATA'!DY$11:DY$14576,'WEEKLY DATA'!$A$11:$A$14576,'MONTHLY DATA'!$A144,'WEEKLY DATA'!$B$11:$B$14576,'MONTHLY DATA'!$B144)</f>
        <v>453.125</v>
      </c>
      <c r="DZ144" s="78">
        <f>AVERAGEIFS('WEEKLY DATA'!DZ$11:DZ$14576,'WEEKLY DATA'!$A$11:$A$14576,'MONTHLY DATA'!$A144,'WEEKLY DATA'!$B$11:$B$14576,'MONTHLY DATA'!$B144)</f>
        <v>448.125</v>
      </c>
      <c r="EA144" s="154">
        <f t="shared" si="139"/>
        <v>1.5580736543909346E-2</v>
      </c>
      <c r="EB144" s="78">
        <f>AVERAGEIFS('WEEKLY DATA'!EB$11:EB$14576,'WEEKLY DATA'!$A$11:$A$14576,'MONTHLY DATA'!$A144,'WEEKLY DATA'!$B$11:$B$14576,'MONTHLY DATA'!$B144)</f>
        <v>295</v>
      </c>
      <c r="EC144" s="78">
        <f>AVERAGEIFS('WEEKLY DATA'!EC$11:EC$14576,'WEEKLY DATA'!$A$11:$A$14576,'MONTHLY DATA'!$A144,'WEEKLY DATA'!$B$11:$B$14576,'MONTHLY DATA'!$B144)</f>
        <v>305</v>
      </c>
      <c r="ED144" s="78">
        <f>AVERAGEIFS('WEEKLY DATA'!ED$11:ED$14576,'WEEKLY DATA'!$A$11:$A$14576,'MONTHLY DATA'!$A144,'WEEKLY DATA'!$B$11:$B$14576,'MONTHLY DATA'!$B144)</f>
        <v>300</v>
      </c>
      <c r="EE144" s="154">
        <f t="shared" si="140"/>
        <v>1.4370245139475823E-2</v>
      </c>
      <c r="EF144" s="169">
        <f>AVERAGEIFS('WEEKLY DATA'!EF$11:EF$14576,'WEEKLY DATA'!$A$11:$A$14576,'MONTHLY DATA'!$A144,'WEEKLY DATA'!$B$11:$B$14576,'MONTHLY DATA'!$B144)</f>
        <v>249.375</v>
      </c>
      <c r="EG144" s="78">
        <f>AVERAGEIFS('WEEKLY DATA'!EG$11:EG$14576,'WEEKLY DATA'!$A$11:$A$14576,'MONTHLY DATA'!$A144,'WEEKLY DATA'!$B$11:$B$14576,'MONTHLY DATA'!$B144)</f>
        <v>259.375</v>
      </c>
      <c r="EH144" s="78">
        <f>AVERAGEIFS('WEEKLY DATA'!EH$11:EH$14576,'WEEKLY DATA'!$A$11:$A$14576,'MONTHLY DATA'!$A144,'WEEKLY DATA'!$B$11:$B$14576,'MONTHLY DATA'!$B144)</f>
        <v>254.375</v>
      </c>
      <c r="EI144" s="154">
        <f t="shared" si="141"/>
        <v>0.16819747416762332</v>
      </c>
      <c r="EJ144" s="78">
        <f>AVERAGEIFS('WEEKLY DATA'!EJ$11:EJ$14576,'WEEKLY DATA'!$A$11:$A$14576,'MONTHLY DATA'!$A144,'WEEKLY DATA'!$B$11:$B$14576,'MONTHLY DATA'!$B144)</f>
        <v>399.375</v>
      </c>
      <c r="EK144" s="78">
        <f>AVERAGEIFS('WEEKLY DATA'!EK$11:EK$14576,'WEEKLY DATA'!$A$11:$A$14576,'MONTHLY DATA'!$A144,'WEEKLY DATA'!$B$11:$B$14576,'MONTHLY DATA'!$B144)</f>
        <v>409.375</v>
      </c>
      <c r="EL144" s="78">
        <f>AVERAGEIFS('WEEKLY DATA'!EL$11:EL$14576,'WEEKLY DATA'!$A$11:$A$14576,'MONTHLY DATA'!$A144,'WEEKLY DATA'!$B$11:$B$14576,'MONTHLY DATA'!$B144)</f>
        <v>404.375</v>
      </c>
      <c r="EM144" s="154">
        <f t="shared" si="142"/>
        <v>-2.5602409638554202E-2</v>
      </c>
      <c r="EN144" s="78">
        <f>AVERAGEIFS('WEEKLY DATA'!EN$11:EN$14576,'WEEKLY DATA'!$A$11:$A$14576,'MONTHLY DATA'!$A144,'WEEKLY DATA'!$B$11:$B$14576,'MONTHLY DATA'!$B144)</f>
        <v>488.125</v>
      </c>
      <c r="EO144" s="78">
        <f>AVERAGEIFS('WEEKLY DATA'!EO$11:EO$14576,'WEEKLY DATA'!$A$11:$A$14576,'MONTHLY DATA'!$A144,'WEEKLY DATA'!$B$11:$B$14576,'MONTHLY DATA'!$B144)</f>
        <v>498.125</v>
      </c>
      <c r="EP144" s="78">
        <f>AVERAGEIFS('WEEKLY DATA'!EP$11:EP$14576,'WEEKLY DATA'!$A$11:$A$14576,'MONTHLY DATA'!$A144,'WEEKLY DATA'!$B$11:$B$14576,'MONTHLY DATA'!$B144)</f>
        <v>493.125</v>
      </c>
      <c r="EQ144" s="154">
        <f t="shared" si="143"/>
        <v>1.7801857585139302E-2</v>
      </c>
      <c r="ER144" s="78">
        <f>AVERAGEIFS('WEEKLY DATA'!ER$11:ER$14576,'WEEKLY DATA'!$A$11:$A$14576,'MONTHLY DATA'!$A144,'WEEKLY DATA'!$B$11:$B$14576,'MONTHLY DATA'!$B144)</f>
        <v>298.75</v>
      </c>
      <c r="ES144" s="78">
        <f>AVERAGEIFS('WEEKLY DATA'!ES$11:ES$14576,'WEEKLY DATA'!$A$11:$A$14576,'MONTHLY DATA'!$A144,'WEEKLY DATA'!$B$11:$B$14576,'MONTHLY DATA'!$B144)</f>
        <v>308.75</v>
      </c>
      <c r="ET144" s="78">
        <f>AVERAGEIFS('WEEKLY DATA'!ET$11:ET$14576,'WEEKLY DATA'!$A$11:$A$14576,'MONTHLY DATA'!$A144,'WEEKLY DATA'!$B$11:$B$14576,'MONTHLY DATA'!$B144)</f>
        <v>303.75</v>
      </c>
      <c r="EU144" s="154">
        <f t="shared" si="144"/>
        <v>3.0534351145038219E-2</v>
      </c>
      <c r="EV144" s="78">
        <f>AVERAGEIFS('WEEKLY DATA'!EV$11:EV$14576,'WEEKLY DATA'!$A$11:$A$14576,'MONTHLY DATA'!$A144,'WEEKLY DATA'!$B$11:$B$14576,'MONTHLY DATA'!$B144)</f>
        <v>226.25</v>
      </c>
      <c r="EW144" s="78">
        <f>AVERAGEIFS('WEEKLY DATA'!EW$11:EW$14576,'WEEKLY DATA'!$A$11:$A$14576,'MONTHLY DATA'!$A144,'WEEKLY DATA'!$B$11:$B$14576,'MONTHLY DATA'!$B144)</f>
        <v>236.25</v>
      </c>
      <c r="EX144" s="78">
        <f>AVERAGEIFS('WEEKLY DATA'!EX$11:EX$14576,'WEEKLY DATA'!$A$11:$A$14576,'MONTHLY DATA'!$A144,'WEEKLY DATA'!$B$11:$B$14576,'MONTHLY DATA'!$B144)</f>
        <v>231.25</v>
      </c>
      <c r="EY144" s="154">
        <f t="shared" si="145"/>
        <v>7.060185185185186E-2</v>
      </c>
      <c r="EZ144" s="78">
        <f>AVERAGEIFS('WEEKLY DATA'!EZ$11:EZ$14576,'WEEKLY DATA'!$A$11:$A$14576,'MONTHLY DATA'!$A144,'WEEKLY DATA'!$B$11:$B$14576,'MONTHLY DATA'!$B144)</f>
        <v>409.375</v>
      </c>
      <c r="FA144" s="78">
        <f>AVERAGEIFS('WEEKLY DATA'!FA$11:FA$14576,'WEEKLY DATA'!$A$11:$A$14576,'MONTHLY DATA'!$A144,'WEEKLY DATA'!$B$11:$B$14576,'MONTHLY DATA'!$B144)</f>
        <v>419.375</v>
      </c>
      <c r="FB144" s="78">
        <f>AVERAGEIFS('WEEKLY DATA'!FB$11:FB$14576,'WEEKLY DATA'!$A$11:$A$14576,'MONTHLY DATA'!$A144,'WEEKLY DATA'!$B$11:$B$14576,'MONTHLY DATA'!$B144)</f>
        <v>414.375</v>
      </c>
      <c r="FC144" s="154">
        <f t="shared" si="146"/>
        <v>-1.8068720379146974E-2</v>
      </c>
      <c r="FD144" s="78">
        <f>AVERAGEIFS('WEEKLY DATA'!FD$11:FD$14576,'WEEKLY DATA'!$A$11:$A$14576,'MONTHLY DATA'!$A144,'WEEKLY DATA'!$B$11:$B$14576,'MONTHLY DATA'!$B144)</f>
        <v>255</v>
      </c>
      <c r="FE144" s="78">
        <f>AVERAGEIFS('WEEKLY DATA'!FE$11:FE$14576,'WEEKLY DATA'!$A$11:$A$14576,'MONTHLY DATA'!$A144,'WEEKLY DATA'!$B$11:$B$14576,'MONTHLY DATA'!$B144)</f>
        <v>265</v>
      </c>
      <c r="FF144" s="78">
        <f>AVERAGEIFS('WEEKLY DATA'!FF$11:FF$14576,'WEEKLY DATA'!$A$11:$A$14576,'MONTHLY DATA'!$A144,'WEEKLY DATA'!$B$11:$B$14576,'MONTHLY DATA'!$B144)</f>
        <v>260</v>
      </c>
      <c r="FG144" s="154">
        <f t="shared" si="147"/>
        <v>1.5625E-2</v>
      </c>
      <c r="FH144" s="78">
        <f>AVERAGEIFS('WEEKLY DATA'!FH$11:FH$14576,'WEEKLY DATA'!$A$11:$A$14576,'MONTHLY DATA'!$A144,'WEEKLY DATA'!$B$11:$B$14576,'MONTHLY DATA'!$B144)</f>
        <v>330</v>
      </c>
      <c r="FI144" s="78">
        <f>AVERAGEIFS('WEEKLY DATA'!FI$11:FI$14576,'WEEKLY DATA'!$A$11:$A$14576,'MONTHLY DATA'!$A144,'WEEKLY DATA'!$B$11:$B$14576,'MONTHLY DATA'!$B144)</f>
        <v>340</v>
      </c>
      <c r="FJ144" s="78">
        <f>AVERAGEIFS('WEEKLY DATA'!FJ$11:FJ$14576,'WEEKLY DATA'!$A$11:$A$14576,'MONTHLY DATA'!$A144,'WEEKLY DATA'!$B$11:$B$14576,'MONTHLY DATA'!$B144)</f>
        <v>335</v>
      </c>
      <c r="FK144" s="154">
        <f t="shared" si="148"/>
        <v>1.9786910197869156E-2</v>
      </c>
      <c r="FL144" s="169">
        <f>AVERAGEIFS('WEEKLY DATA'!FL$11:FL$14576,'WEEKLY DATA'!$A$11:$A$14576,'MONTHLY DATA'!$A144,'WEEKLY DATA'!$B$11:$B$14576,'MONTHLY DATA'!$B144)</f>
        <v>285</v>
      </c>
      <c r="FM144" s="78">
        <f>AVERAGEIFS('WEEKLY DATA'!FM$11:FM$14576,'WEEKLY DATA'!$A$11:$A$14576,'MONTHLY DATA'!$A144,'WEEKLY DATA'!$B$11:$B$14576,'MONTHLY DATA'!$B144)</f>
        <v>295</v>
      </c>
      <c r="FN144" s="78">
        <f>AVERAGEIFS('WEEKLY DATA'!FN$11:FN$14576,'WEEKLY DATA'!$A$11:$A$14576,'MONTHLY DATA'!$A144,'WEEKLY DATA'!$B$11:$B$14576,'MONTHLY DATA'!$B144)</f>
        <v>290</v>
      </c>
      <c r="FO144" s="154">
        <f t="shared" si="149"/>
        <v>6.1299176578225145E-2</v>
      </c>
      <c r="FP144" s="78">
        <f>AVERAGEIFS('WEEKLY DATA'!FP$11:FP$14576,'WEEKLY DATA'!$A$11:$A$14576,'MONTHLY DATA'!$A144,'WEEKLY DATA'!$B$11:$B$14576,'MONTHLY DATA'!$B144)</f>
        <v>283.125</v>
      </c>
      <c r="FQ144" s="78">
        <f>AVERAGEIFS('WEEKLY DATA'!FQ$11:FQ$14576,'WEEKLY DATA'!$A$11:$A$14576,'MONTHLY DATA'!$A144,'WEEKLY DATA'!$B$11:$B$14576,'MONTHLY DATA'!$B144)</f>
        <v>293.125</v>
      </c>
      <c r="FR144" s="78">
        <f>AVERAGEIFS('WEEKLY DATA'!FR$11:FR$14576,'WEEKLY DATA'!$A$11:$A$14576,'MONTHLY DATA'!$A144,'WEEKLY DATA'!$B$11:$B$14576,'MONTHLY DATA'!$B144)</f>
        <v>288.125</v>
      </c>
      <c r="FS144" s="154">
        <f t="shared" si="150"/>
        <v>4.39311594202898E-2</v>
      </c>
      <c r="FT144" s="78">
        <f>AVERAGEIFS('WEEKLY DATA'!FT$11:FT$14576,'WEEKLY DATA'!$A$11:$A$14576,'MONTHLY DATA'!$A144,'WEEKLY DATA'!$B$11:$B$14576,'MONTHLY DATA'!$B144)</f>
        <v>350</v>
      </c>
      <c r="FU144" s="78">
        <f>AVERAGEIFS('WEEKLY DATA'!FU$11:FU$14576,'WEEKLY DATA'!$A$11:$A$14576,'MONTHLY DATA'!$A144,'WEEKLY DATA'!$B$11:$B$14576,'MONTHLY DATA'!$B144)</f>
        <v>360</v>
      </c>
      <c r="FV144" s="78">
        <f>AVERAGEIFS('WEEKLY DATA'!FV$11:FV$14576,'WEEKLY DATA'!$A$11:$A$14576,'MONTHLY DATA'!$A144,'WEEKLY DATA'!$B$11:$B$14576,'MONTHLY DATA'!$B144)</f>
        <v>355</v>
      </c>
      <c r="FW144" s="154">
        <f t="shared" si="151"/>
        <v>4.71976401179941E-2</v>
      </c>
      <c r="FX144" s="78">
        <f>AVERAGEIFS('WEEKLY DATA'!FX$11:FX$14576,'WEEKLY DATA'!$A$11:$A$14576,'MONTHLY DATA'!$A144,'WEEKLY DATA'!$B$11:$B$14576,'MONTHLY DATA'!$B144)</f>
        <v>260</v>
      </c>
      <c r="FY144" s="78">
        <f>AVERAGEIFS('WEEKLY DATA'!FY$11:FY$14576,'WEEKLY DATA'!$A$11:$A$14576,'MONTHLY DATA'!$A144,'WEEKLY DATA'!$B$11:$B$14576,'MONTHLY DATA'!$B144)</f>
        <v>270</v>
      </c>
      <c r="FZ144" s="78">
        <f>AVERAGEIFS('WEEKLY DATA'!FZ$11:FZ$14576,'WEEKLY DATA'!$A$11:$A$14576,'MONTHLY DATA'!$A144,'WEEKLY DATA'!$B$11:$B$14576,'MONTHLY DATA'!$B144)</f>
        <v>265</v>
      </c>
      <c r="GA144" s="154">
        <f t="shared" si="152"/>
        <v>-5.6285178236398226E-3</v>
      </c>
      <c r="GB144" s="78">
        <f>AVERAGEIFS('WEEKLY DATA'!GB$11:GB$14576,'WEEKLY DATA'!$A$11:$A$14576,'MONTHLY DATA'!$A144,'WEEKLY DATA'!$B$11:$B$14576,'MONTHLY DATA'!$B144)</f>
        <v>399.375</v>
      </c>
      <c r="GC144" s="78">
        <f>AVERAGEIFS('WEEKLY DATA'!GC$11:GC$14576,'WEEKLY DATA'!$A$11:$A$14576,'MONTHLY DATA'!$A144,'WEEKLY DATA'!$B$11:$B$14576,'MONTHLY DATA'!$B144)</f>
        <v>409.375</v>
      </c>
      <c r="GD144" s="78">
        <f>AVERAGEIFS('WEEKLY DATA'!GD$11:GD$14576,'WEEKLY DATA'!$A$11:$A$14576,'MONTHLY DATA'!$A144,'WEEKLY DATA'!$B$11:$B$14576,'MONTHLY DATA'!$B144)</f>
        <v>404.375</v>
      </c>
      <c r="GE144" s="154">
        <f t="shared" si="153"/>
        <v>2.6332487309644659E-2</v>
      </c>
      <c r="GF144" s="169">
        <f>AVERAGEIFS('WEEKLY DATA'!GF$11:GF$14576,'WEEKLY DATA'!$A$11:$A$14576,'MONTHLY DATA'!$A144,'WEEKLY DATA'!$B$11:$B$14576,'MONTHLY DATA'!$B144)</f>
        <v>348.125</v>
      </c>
      <c r="GG144" s="78">
        <f>AVERAGEIFS('WEEKLY DATA'!GG$11:GG$14576,'WEEKLY DATA'!$A$11:$A$14576,'MONTHLY DATA'!$A144,'WEEKLY DATA'!$B$11:$B$14576,'MONTHLY DATA'!$B144)</f>
        <v>358.125</v>
      </c>
      <c r="GH144" s="78">
        <f>AVERAGEIFS('WEEKLY DATA'!GH$11:GH$14576,'WEEKLY DATA'!$A$11:$A$14576,'MONTHLY DATA'!$A144,'WEEKLY DATA'!$B$11:$B$14576,'MONTHLY DATA'!$B144)</f>
        <v>353.125</v>
      </c>
      <c r="GI144" s="154">
        <f t="shared" si="154"/>
        <v>3.4798534798534897E-2</v>
      </c>
      <c r="GJ144" s="78">
        <f>AVERAGEIFS('WEEKLY DATA'!GJ$11:GJ$14576,'WEEKLY DATA'!$A$11:$A$14576,'MONTHLY DATA'!$A144,'WEEKLY DATA'!$B$11:$B$14576,'MONTHLY DATA'!$B144)</f>
        <v>349.375</v>
      </c>
      <c r="GK144" s="78">
        <f>AVERAGEIFS('WEEKLY DATA'!GK$11:GK$14576,'WEEKLY DATA'!$A$11:$A$14576,'MONTHLY DATA'!$A144,'WEEKLY DATA'!$B$11:$B$14576,'MONTHLY DATA'!$B144)</f>
        <v>359.375</v>
      </c>
      <c r="GL144" s="78">
        <f>AVERAGEIFS('WEEKLY DATA'!GL$11:GL$14576,'WEEKLY DATA'!$A$11:$A$14576,'MONTHLY DATA'!$A144,'WEEKLY DATA'!$B$11:$B$14576,'MONTHLY DATA'!$B144)</f>
        <v>354.375</v>
      </c>
      <c r="GM144" s="154">
        <f t="shared" si="155"/>
        <v>-7.5945241199478541E-2</v>
      </c>
      <c r="GN144" s="78">
        <f>AVERAGEIFS('WEEKLY DATA'!GN$11:GN$14576,'WEEKLY DATA'!$A$11:$A$14576,'MONTHLY DATA'!$A144,'WEEKLY DATA'!$B$11:$B$14576,'MONTHLY DATA'!$B144)</f>
        <v>548.125</v>
      </c>
      <c r="GO144" s="78">
        <f>AVERAGEIFS('WEEKLY DATA'!GO$11:GO$14576,'WEEKLY DATA'!$A$11:$A$14576,'MONTHLY DATA'!$A144,'WEEKLY DATA'!$B$11:$B$14576,'MONTHLY DATA'!$B144)</f>
        <v>558.125</v>
      </c>
      <c r="GP144" s="78">
        <f>AVERAGEIFS('WEEKLY DATA'!GP$11:GP$14576,'WEEKLY DATA'!$A$11:$A$14576,'MONTHLY DATA'!$A144,'WEEKLY DATA'!$B$11:$B$14576,'MONTHLY DATA'!$B144)</f>
        <v>553.125</v>
      </c>
      <c r="GQ144" s="154">
        <f t="shared" si="156"/>
        <v>2.2412199630314156E-2</v>
      </c>
      <c r="GR144" s="78"/>
    </row>
    <row r="145" spans="1:200" ht="15.75" x14ac:dyDescent="0.25">
      <c r="A145">
        <f t="shared" si="106"/>
        <v>3</v>
      </c>
      <c r="B145">
        <f t="shared" si="107"/>
        <v>2021</v>
      </c>
      <c r="C145" s="86">
        <v>44256</v>
      </c>
      <c r="D145" s="78">
        <f>AVERAGEIFS('WEEKLY DATA'!D$11:D$14576,'WEEKLY DATA'!$A$11:$A$14576,'MONTHLY DATA'!$A145,'WEEKLY DATA'!$B$11:$B$14576,'MONTHLY DATA'!$B145)</f>
        <v>332.5</v>
      </c>
      <c r="E145" s="78">
        <f>AVERAGEIFS('WEEKLY DATA'!E$11:E$14576,'WEEKLY DATA'!$A$11:$A$14576,'MONTHLY DATA'!$A145,'WEEKLY DATA'!$B$11:$B$14576,'MONTHLY DATA'!$B145)</f>
        <v>342.5</v>
      </c>
      <c r="F145" s="78">
        <f>AVERAGEIFS('WEEKLY DATA'!F$11:F$14576,'WEEKLY DATA'!$A$11:$A$14576,'MONTHLY DATA'!$A145,'WEEKLY DATA'!$B$11:$B$14576,'MONTHLY DATA'!$B145)</f>
        <v>337.5</v>
      </c>
      <c r="G145" s="154">
        <f t="shared" si="108"/>
        <v>-3.0520646319569078E-2</v>
      </c>
      <c r="H145" s="169">
        <f>AVERAGEIFS('WEEKLY DATA'!H$11:H$14576,'WEEKLY DATA'!$A$11:$A$14576,'MONTHLY DATA'!$A145,'WEEKLY DATA'!$B$11:$B$14576,'MONTHLY DATA'!$B145)</f>
        <v>298.75</v>
      </c>
      <c r="I145" s="78">
        <f>AVERAGEIFS('WEEKLY DATA'!I$11:I$14576,'WEEKLY DATA'!$A$11:$A$14576,'MONTHLY DATA'!$A145,'WEEKLY DATA'!$B$11:$B$14576,'MONTHLY DATA'!$B145)</f>
        <v>308.75</v>
      </c>
      <c r="J145" s="78">
        <f>AVERAGEIFS('WEEKLY DATA'!J$11:J$14576,'WEEKLY DATA'!$A$11:$A$14576,'MONTHLY DATA'!$A145,'WEEKLY DATA'!$B$11:$B$14576,'MONTHLY DATA'!$B145)</f>
        <v>303.75</v>
      </c>
      <c r="K145" s="154">
        <f t="shared" si="109"/>
        <v>-4.098360655737654E-3</v>
      </c>
      <c r="L145" s="169">
        <f>AVERAGEIFS('WEEKLY DATA'!L$11:L$14576,'WEEKLY DATA'!$A$11:$A$14576,'MONTHLY DATA'!$A145,'WEEKLY DATA'!$B$11:$B$14576,'MONTHLY DATA'!$B145)</f>
        <v>387.5</v>
      </c>
      <c r="M145" s="78">
        <f>AVERAGEIFS('WEEKLY DATA'!M$11:M$14576,'WEEKLY DATA'!$A$11:$A$14576,'MONTHLY DATA'!$A145,'WEEKLY DATA'!$B$11:$B$14576,'MONTHLY DATA'!$B145)</f>
        <v>397.5</v>
      </c>
      <c r="N145" s="78">
        <f>AVERAGEIFS('WEEKLY DATA'!N$11:N$14576,'WEEKLY DATA'!$A$11:$A$14576,'MONTHLY DATA'!$A145,'WEEKLY DATA'!$B$11:$B$14576,'MONTHLY DATA'!$B145)</f>
        <v>392.5</v>
      </c>
      <c r="O145" s="154">
        <f t="shared" si="110"/>
        <v>-1.4128728414442682E-2</v>
      </c>
      <c r="P145" s="169">
        <f>AVERAGEIFS('WEEKLY DATA'!P$11:P$14576,'WEEKLY DATA'!$A$11:$A$14576,'MONTHLY DATA'!$A145,'WEEKLY DATA'!$B$11:$B$14576,'MONTHLY DATA'!$B145)</f>
        <v>340.625</v>
      </c>
      <c r="Q145" s="78">
        <f>AVERAGEIFS('WEEKLY DATA'!Q$11:Q$14576,'WEEKLY DATA'!$A$11:$A$14576,'MONTHLY DATA'!$A145,'WEEKLY DATA'!$B$11:$B$14576,'MONTHLY DATA'!$B145)</f>
        <v>350.625</v>
      </c>
      <c r="R145" s="78">
        <f>AVERAGEIFS('WEEKLY DATA'!R$11:R$14576,'WEEKLY DATA'!$A$11:$A$14576,'MONTHLY DATA'!$A145,'WEEKLY DATA'!$B$11:$B$14576,'MONTHLY DATA'!$B145)</f>
        <v>345.625</v>
      </c>
      <c r="S145" s="154">
        <f t="shared" si="111"/>
        <v>5.4545454545453786E-3</v>
      </c>
      <c r="T145" s="169">
        <f>AVERAGEIFS('WEEKLY DATA'!T$11:T$14576,'WEEKLY DATA'!$A$11:$A$14576,'MONTHLY DATA'!$A145,'WEEKLY DATA'!$B$11:$B$14576,'MONTHLY DATA'!$B145)</f>
        <v>298.75</v>
      </c>
      <c r="U145" s="78">
        <f>AVERAGEIFS('WEEKLY DATA'!U$11:U$14576,'WEEKLY DATA'!$A$11:$A$14576,'MONTHLY DATA'!$A145,'WEEKLY DATA'!$B$11:$B$14576,'MONTHLY DATA'!$B145)</f>
        <v>308.75</v>
      </c>
      <c r="V145" s="78">
        <f>AVERAGEIFS('WEEKLY DATA'!V$11:V$14576,'WEEKLY DATA'!$A$11:$A$14576,'MONTHLY DATA'!$A145,'WEEKLY DATA'!$B$11:$B$14576,'MONTHLY DATA'!$B145)</f>
        <v>303.75</v>
      </c>
      <c r="W145" s="154">
        <f t="shared" si="112"/>
        <v>-2.0161290322580627E-2</v>
      </c>
      <c r="X145" s="169">
        <f>AVERAGEIFS('WEEKLY DATA'!X$11:X$14576,'WEEKLY DATA'!$A$11:$A$14576,'MONTHLY DATA'!$A145,'WEEKLY DATA'!$B$11:$B$14576,'MONTHLY DATA'!$B145)</f>
        <v>268.75</v>
      </c>
      <c r="Y145" s="78">
        <f>AVERAGEIFS('WEEKLY DATA'!Y$11:Y$14576,'WEEKLY DATA'!$A$11:$A$14576,'MONTHLY DATA'!$A145,'WEEKLY DATA'!$B$11:$B$14576,'MONTHLY DATA'!$B145)</f>
        <v>278.75</v>
      </c>
      <c r="Z145" s="78">
        <f>AVERAGEIFS('WEEKLY DATA'!Z$11:Z$14576,'WEEKLY DATA'!$A$11:$A$14576,'MONTHLY DATA'!$A145,'WEEKLY DATA'!$B$11:$B$14576,'MONTHLY DATA'!$B145)</f>
        <v>273.75</v>
      </c>
      <c r="AA145" s="154">
        <f t="shared" si="113"/>
        <v>-1.1286681715575675E-2</v>
      </c>
      <c r="AB145" s="169">
        <f>AVERAGEIFS('WEEKLY DATA'!AB$11:AB$14576,'WEEKLY DATA'!$A$11:$A$14576,'MONTHLY DATA'!$A145,'WEEKLY DATA'!$B$11:$B$14576,'MONTHLY DATA'!$B145)</f>
        <v>370</v>
      </c>
      <c r="AC145" s="78">
        <f>AVERAGEIFS('WEEKLY DATA'!AC$11:AC$14576,'WEEKLY DATA'!$A$11:$A$14576,'MONTHLY DATA'!$A145,'WEEKLY DATA'!$B$11:$B$14576,'MONTHLY DATA'!$B145)</f>
        <v>380</v>
      </c>
      <c r="AD145" s="78">
        <f>AVERAGEIFS('WEEKLY DATA'!AD$11:AD$14576,'WEEKLY DATA'!$A$11:$A$14576,'MONTHLY DATA'!$A145,'WEEKLY DATA'!$B$11:$B$14576,'MONTHLY DATA'!$B145)</f>
        <v>375</v>
      </c>
      <c r="AE145" s="154">
        <f t="shared" si="114"/>
        <v>-2.1207177814029365E-2</v>
      </c>
      <c r="AF145" s="169">
        <f>AVERAGEIFS('WEEKLY DATA'!AF$11:AF$14576,'WEEKLY DATA'!$A$11:$A$14576,'MONTHLY DATA'!$A145,'WEEKLY DATA'!$B$11:$B$14576,'MONTHLY DATA'!$B145)</f>
        <v>308.75</v>
      </c>
      <c r="AG145" s="78">
        <f>AVERAGEIFS('WEEKLY DATA'!AG$11:AG$14576,'WEEKLY DATA'!$A$11:$A$14576,'MONTHLY DATA'!$A145,'WEEKLY DATA'!$B$11:$B$14576,'MONTHLY DATA'!$B145)</f>
        <v>318.75</v>
      </c>
      <c r="AH145" s="78">
        <f>AVERAGEIFS('WEEKLY DATA'!AH$11:AH$14576,'WEEKLY DATA'!$A$11:$A$14576,'MONTHLY DATA'!$A145,'WEEKLY DATA'!$B$11:$B$14576,'MONTHLY DATA'!$B145)</f>
        <v>313.75</v>
      </c>
      <c r="AI145" s="154">
        <f t="shared" si="115"/>
        <v>-5.6390977443608992E-2</v>
      </c>
      <c r="AJ145" s="169">
        <f>AVERAGEIFS('WEEKLY DATA'!AJ$11:AJ$14576,'WEEKLY DATA'!$A$11:$A$14576,'MONTHLY DATA'!$A145,'WEEKLY DATA'!$B$11:$B$14576,'MONTHLY DATA'!$B145)</f>
        <v>269.375</v>
      </c>
      <c r="AK145" s="78">
        <f>AVERAGEIFS('WEEKLY DATA'!AK$11:AK$14576,'WEEKLY DATA'!$A$11:$A$14576,'MONTHLY DATA'!$A145,'WEEKLY DATA'!$B$11:$B$14576,'MONTHLY DATA'!$B145)</f>
        <v>279.375</v>
      </c>
      <c r="AL145" s="78">
        <f>AVERAGEIFS('WEEKLY DATA'!AL$11:AL$14576,'WEEKLY DATA'!$A$11:$A$14576,'MONTHLY DATA'!$A145,'WEEKLY DATA'!$B$11:$B$14576,'MONTHLY DATA'!$B145)</f>
        <v>274.375</v>
      </c>
      <c r="AM145" s="154">
        <f t="shared" si="116"/>
        <v>-3.5164835164835151E-2</v>
      </c>
      <c r="AN145" s="169">
        <f>AVERAGEIFS('WEEKLY DATA'!AN$11:AN$14576,'WEEKLY DATA'!$A$11:$A$14576,'MONTHLY DATA'!$A145,'WEEKLY DATA'!$B$11:$B$14576,'MONTHLY DATA'!$B145)</f>
        <v>236.25</v>
      </c>
      <c r="AO145" s="78">
        <f>AVERAGEIFS('WEEKLY DATA'!AO$11:AO$14576,'WEEKLY DATA'!$A$11:$A$14576,'MONTHLY DATA'!$A145,'WEEKLY DATA'!$B$11:$B$14576,'MONTHLY DATA'!$B145)</f>
        <v>246.25</v>
      </c>
      <c r="AP145" s="78">
        <f>AVERAGEIFS('WEEKLY DATA'!AP$11:AP$14576,'WEEKLY DATA'!$A$11:$A$14576,'MONTHLY DATA'!$A145,'WEEKLY DATA'!$B$11:$B$14576,'MONTHLY DATA'!$B145)</f>
        <v>241.25</v>
      </c>
      <c r="AQ145" s="154">
        <f t="shared" si="117"/>
        <v>7.8328981723236879E-3</v>
      </c>
      <c r="AR145" s="169">
        <f>AVERAGEIFS('WEEKLY DATA'!AR$11:AR$14576,'WEEKLY DATA'!$A$11:$A$14576,'MONTHLY DATA'!$A145,'WEEKLY DATA'!$B$11:$B$14576,'MONTHLY DATA'!$B145)</f>
        <v>337.5</v>
      </c>
      <c r="AS145" s="78">
        <f>AVERAGEIFS('WEEKLY DATA'!AS$11:AS$14576,'WEEKLY DATA'!$A$11:$A$14576,'MONTHLY DATA'!$A145,'WEEKLY DATA'!$B$11:$B$14576,'MONTHLY DATA'!$B145)</f>
        <v>347.5</v>
      </c>
      <c r="AT145" s="78">
        <f>AVERAGEIFS('WEEKLY DATA'!AT$11:AT$14576,'WEEKLY DATA'!$A$11:$A$14576,'MONTHLY DATA'!$A145,'WEEKLY DATA'!$B$11:$B$14576,'MONTHLY DATA'!$B145)</f>
        <v>342.5</v>
      </c>
      <c r="AU145" s="154">
        <f t="shared" si="118"/>
        <v>-5.6798623063683329E-2</v>
      </c>
      <c r="AV145" s="169">
        <f>AVERAGEIFS('WEEKLY DATA'!AV$11:AV$14576,'WEEKLY DATA'!$A$11:$A$14576,'MONTHLY DATA'!$A145,'WEEKLY DATA'!$B$11:$B$14576,'MONTHLY DATA'!$B145)</f>
        <v>297.5</v>
      </c>
      <c r="AW145" s="78">
        <f>AVERAGEIFS('WEEKLY DATA'!AW$11:AW$14576,'WEEKLY DATA'!$A$11:$A$14576,'MONTHLY DATA'!$A145,'WEEKLY DATA'!$B$11:$B$14576,'MONTHLY DATA'!$B145)</f>
        <v>307.5</v>
      </c>
      <c r="AX145" s="78">
        <f>AVERAGEIFS('WEEKLY DATA'!AX$11:AX$14576,'WEEKLY DATA'!$A$11:$A$14576,'MONTHLY DATA'!$A145,'WEEKLY DATA'!$B$11:$B$14576,'MONTHLY DATA'!$B145)</f>
        <v>302.5</v>
      </c>
      <c r="AY145" s="154">
        <f t="shared" si="119"/>
        <v>2.0703933747412417E-3</v>
      </c>
      <c r="AZ145" s="169">
        <f>AVERAGEIFS('WEEKLY DATA'!AZ$11:AZ$14576,'WEEKLY DATA'!$A$11:$A$14576,'MONTHLY DATA'!$A145,'WEEKLY DATA'!$B$11:$B$14576,'MONTHLY DATA'!$B145)</f>
        <v>238.125</v>
      </c>
      <c r="BA145" s="78">
        <f>AVERAGEIFS('WEEKLY DATA'!BA$11:BA$14576,'WEEKLY DATA'!$A$11:$A$14576,'MONTHLY DATA'!$A145,'WEEKLY DATA'!$B$11:$B$14576,'MONTHLY DATA'!$B145)</f>
        <v>248.125</v>
      </c>
      <c r="BB145" s="78">
        <f>AVERAGEIFS('WEEKLY DATA'!BB$11:BB$14576,'WEEKLY DATA'!$A$11:$A$14576,'MONTHLY DATA'!$A145,'WEEKLY DATA'!$B$11:$B$14576,'MONTHLY DATA'!$B145)</f>
        <v>243.125</v>
      </c>
      <c r="BC145" s="154">
        <f t="shared" si="120"/>
        <v>-4.6568627450980338E-2</v>
      </c>
      <c r="BD145" s="169">
        <f>AVERAGEIFS('WEEKLY DATA'!BD$11:BD$14576,'WEEKLY DATA'!$A$11:$A$14576,'MONTHLY DATA'!$A145,'WEEKLY DATA'!$B$11:$B$14576,'MONTHLY DATA'!$B145)</f>
        <v>205.625</v>
      </c>
      <c r="BE145" s="78">
        <f>AVERAGEIFS('WEEKLY DATA'!BE$11:BE$14576,'WEEKLY DATA'!$A$11:$A$14576,'MONTHLY DATA'!$A145,'WEEKLY DATA'!$B$11:$B$14576,'MONTHLY DATA'!$B145)</f>
        <v>215.625</v>
      </c>
      <c r="BF145" s="78">
        <f>AVERAGEIFS('WEEKLY DATA'!BF$11:BF$14576,'WEEKLY DATA'!$A$11:$A$14576,'MONTHLY DATA'!$A145,'WEEKLY DATA'!$B$11:$B$14576,'MONTHLY DATA'!$B145)</f>
        <v>210.625</v>
      </c>
      <c r="BG145" s="154">
        <f t="shared" si="121"/>
        <v>-2.0348837209302362E-2</v>
      </c>
      <c r="BH145" s="169">
        <f>AVERAGEIFS('WEEKLY DATA'!BH$11:BH$14576,'WEEKLY DATA'!$A$11:$A$14576,'MONTHLY DATA'!$A145,'WEEKLY DATA'!$B$11:$B$14576,'MONTHLY DATA'!$B145)</f>
        <v>333.75</v>
      </c>
      <c r="BI145" s="78">
        <f>AVERAGEIFS('WEEKLY DATA'!BI$11:BI$14576,'WEEKLY DATA'!$A$11:$A$14576,'MONTHLY DATA'!$A145,'WEEKLY DATA'!$B$11:$B$14576,'MONTHLY DATA'!$B145)</f>
        <v>343.75</v>
      </c>
      <c r="BJ145" s="78">
        <f>AVERAGEIFS('WEEKLY DATA'!BJ$11:BJ$14576,'WEEKLY DATA'!$A$11:$A$14576,'MONTHLY DATA'!$A145,'WEEKLY DATA'!$B$11:$B$14576,'MONTHLY DATA'!$B145)</f>
        <v>338.75</v>
      </c>
      <c r="BK145" s="154">
        <f t="shared" si="122"/>
        <v>-5.4101221640488695E-2</v>
      </c>
      <c r="BL145" s="169">
        <f>AVERAGEIFS('WEEKLY DATA'!BL$11:BL$14576,'WEEKLY DATA'!$A$11:$A$14576,'MONTHLY DATA'!$A145,'WEEKLY DATA'!$B$11:$B$14576,'MONTHLY DATA'!$B145)</f>
        <v>270</v>
      </c>
      <c r="BM145" s="78">
        <f>AVERAGEIFS('WEEKLY DATA'!BM$11:BM$14576,'WEEKLY DATA'!$A$11:$A$14576,'MONTHLY DATA'!$A145,'WEEKLY DATA'!$B$11:$B$14576,'MONTHLY DATA'!$B145)</f>
        <v>280</v>
      </c>
      <c r="BN145" s="78">
        <f>AVERAGEIFS('WEEKLY DATA'!BN$11:BN$14576,'WEEKLY DATA'!$A$11:$A$14576,'MONTHLY DATA'!$A145,'WEEKLY DATA'!$B$11:$B$14576,'MONTHLY DATA'!$B145)</f>
        <v>275</v>
      </c>
      <c r="BO145" s="154">
        <f t="shared" si="123"/>
        <v>-2.2675736961451642E-3</v>
      </c>
      <c r="BP145" s="78">
        <f>AVERAGEIFS('WEEKLY DATA'!BP$11:BP$14576,'WEEKLY DATA'!$A$11:$A$14576,'MONTHLY DATA'!$A145,'WEEKLY DATA'!$B$11:$B$14576,'MONTHLY DATA'!$B145)</f>
        <v>286.25</v>
      </c>
      <c r="BQ145" s="78">
        <f>AVERAGEIFS('WEEKLY DATA'!BQ$11:BQ$14576,'WEEKLY DATA'!$A$11:$A$14576,'MONTHLY DATA'!$A145,'WEEKLY DATA'!$B$11:$B$14576,'MONTHLY DATA'!$B145)</f>
        <v>296.25</v>
      </c>
      <c r="BR145" s="78">
        <f>AVERAGEIFS('WEEKLY DATA'!BR$11:BR$14576,'WEEKLY DATA'!$A$11:$A$14576,'MONTHLY DATA'!$A145,'WEEKLY DATA'!$B$11:$B$14576,'MONTHLY DATA'!$B145)</f>
        <v>291.25</v>
      </c>
      <c r="BS145" s="154">
        <f t="shared" si="124"/>
        <v>-2.7139874739039671E-2</v>
      </c>
      <c r="BT145" s="78">
        <f>AVERAGEIFS('WEEKLY DATA'!BT$11:BT$14576,'WEEKLY DATA'!$A$11:$A$14576,'MONTHLY DATA'!$A145,'WEEKLY DATA'!$B$11:$B$14576,'MONTHLY DATA'!$B145)</f>
        <v>240</v>
      </c>
      <c r="BU145" s="78">
        <f>AVERAGEIFS('WEEKLY DATA'!BU$11:BU$14576,'WEEKLY DATA'!$A$11:$A$14576,'MONTHLY DATA'!$A145,'WEEKLY DATA'!$B$11:$B$14576,'MONTHLY DATA'!$B145)</f>
        <v>250</v>
      </c>
      <c r="BV145" s="78">
        <f>AVERAGEIFS('WEEKLY DATA'!BV$11:BV$14576,'WEEKLY DATA'!$A$11:$A$14576,'MONTHLY DATA'!$A145,'WEEKLY DATA'!$B$11:$B$14576,'MONTHLY DATA'!$B145)</f>
        <v>245</v>
      </c>
      <c r="BW145" s="154">
        <f t="shared" si="125"/>
        <v>-1.7543859649122862E-2</v>
      </c>
      <c r="BX145" s="78">
        <f>AVERAGEIFS('WEEKLY DATA'!BX$11:BX$14576,'WEEKLY DATA'!$A$11:$A$14576,'MONTHLY DATA'!$A145,'WEEKLY DATA'!$B$11:$B$14576,'MONTHLY DATA'!$B145)</f>
        <v>333.75</v>
      </c>
      <c r="BY145" s="78">
        <f>AVERAGEIFS('WEEKLY DATA'!BY$11:BY$14576,'WEEKLY DATA'!$A$11:$A$14576,'MONTHLY DATA'!$A145,'WEEKLY DATA'!$B$11:$B$14576,'MONTHLY DATA'!$B145)</f>
        <v>343.75</v>
      </c>
      <c r="BZ145" s="78">
        <f>AVERAGEIFS('WEEKLY DATA'!BZ$11:BZ$14576,'WEEKLY DATA'!$A$11:$A$14576,'MONTHLY DATA'!$A145,'WEEKLY DATA'!$B$11:$B$14576,'MONTHLY DATA'!$B145)</f>
        <v>338.75</v>
      </c>
      <c r="CA145" s="154">
        <f t="shared" si="126"/>
        <v>-5.4101221640488695E-2</v>
      </c>
      <c r="CB145" s="78">
        <f>AVERAGEIFS('WEEKLY DATA'!CB$11:CB$14576,'WEEKLY DATA'!$A$11:$A$14576,'MONTHLY DATA'!$A145,'WEEKLY DATA'!$B$11:$B$14576,'MONTHLY DATA'!$B145)</f>
        <v>455.625</v>
      </c>
      <c r="CC145" s="78">
        <f>AVERAGEIFS('WEEKLY DATA'!CC$11:CC$14576,'WEEKLY DATA'!$A$11:$A$14576,'MONTHLY DATA'!$A145,'WEEKLY DATA'!$B$11:$B$14576,'MONTHLY DATA'!$B145)</f>
        <v>465.625</v>
      </c>
      <c r="CD145" s="78">
        <f>AVERAGEIFS('WEEKLY DATA'!CD$11:CD$14576,'WEEKLY DATA'!$A$11:$A$14576,'MONTHLY DATA'!$A145,'WEEKLY DATA'!$B$11:$B$14576,'MONTHLY DATA'!$B145)</f>
        <v>460.625</v>
      </c>
      <c r="CE145" s="154">
        <f t="shared" si="127"/>
        <v>-1.9946808510638347E-2</v>
      </c>
      <c r="CF145" s="78">
        <f>AVERAGEIFS('WEEKLY DATA'!CF$11:CF$14576,'WEEKLY DATA'!$A$11:$A$14576,'MONTHLY DATA'!$A145,'WEEKLY DATA'!$B$11:$B$14576,'MONTHLY DATA'!$B145)</f>
        <v>298.75</v>
      </c>
      <c r="CG145" s="78">
        <f>AVERAGEIFS('WEEKLY DATA'!CG$11:CG$14576,'WEEKLY DATA'!$A$11:$A$14576,'MONTHLY DATA'!$A145,'WEEKLY DATA'!$B$11:$B$14576,'MONTHLY DATA'!$B145)</f>
        <v>308.75</v>
      </c>
      <c r="CH145" s="78">
        <f>AVERAGEIFS('WEEKLY DATA'!CH$11:CH$14576,'WEEKLY DATA'!$A$11:$A$14576,'MONTHLY DATA'!$A145,'WEEKLY DATA'!$B$11:$B$14576,'MONTHLY DATA'!$B145)</f>
        <v>303.75</v>
      </c>
      <c r="CI145" s="154">
        <f t="shared" si="128"/>
        <v>5.1948051948051965E-2</v>
      </c>
      <c r="CJ145" s="78">
        <f>AVERAGEIFS('WEEKLY DATA'!CJ$11:CJ$14576,'WEEKLY DATA'!$A$11:$A$14576,'MONTHLY DATA'!$A145,'WEEKLY DATA'!$B$11:$B$14576,'MONTHLY DATA'!$B145)</f>
        <v>237.5</v>
      </c>
      <c r="CK145" s="78">
        <f>AVERAGEIFS('WEEKLY DATA'!CK$11:CK$14576,'WEEKLY DATA'!$A$11:$A$14576,'MONTHLY DATA'!$A145,'WEEKLY DATA'!$B$11:$B$14576,'MONTHLY DATA'!$B145)</f>
        <v>247.5</v>
      </c>
      <c r="CL145" s="78">
        <f>AVERAGEIFS('WEEKLY DATA'!CL$11:CL$14576,'WEEKLY DATA'!$A$11:$A$14576,'MONTHLY DATA'!$A145,'WEEKLY DATA'!$B$11:$B$14576,'MONTHLY DATA'!$B145)</f>
        <v>242.5</v>
      </c>
      <c r="CM145" s="154">
        <f t="shared" si="129"/>
        <v>-1.0204081632653073E-2</v>
      </c>
      <c r="CN145" s="78">
        <f>AVERAGEIFS('WEEKLY DATA'!CN$11:CN$14576,'WEEKLY DATA'!$A$11:$A$14576,'MONTHLY DATA'!$A145,'WEEKLY DATA'!$B$11:$B$14576,'MONTHLY DATA'!$B145)</f>
        <v>321.25</v>
      </c>
      <c r="CO145" s="78">
        <f>AVERAGEIFS('WEEKLY DATA'!CO$11:CO$14576,'WEEKLY DATA'!$A$11:$A$14576,'MONTHLY DATA'!$A145,'WEEKLY DATA'!$B$11:$B$14576,'MONTHLY DATA'!$B145)</f>
        <v>331.25</v>
      </c>
      <c r="CP145" s="78">
        <f>AVERAGEIFS('WEEKLY DATA'!CP$11:CP$14576,'WEEKLY DATA'!$A$11:$A$14576,'MONTHLY DATA'!$A145,'WEEKLY DATA'!$B$11:$B$14576,'MONTHLY DATA'!$B145)</f>
        <v>326.25</v>
      </c>
      <c r="CQ145" s="154">
        <f t="shared" si="130"/>
        <v>-4.0441176470588203E-2</v>
      </c>
      <c r="CR145" s="78">
        <f>AVERAGEIFS('WEEKLY DATA'!CR$11:CR$14576,'WEEKLY DATA'!$A$11:$A$14576,'MONTHLY DATA'!$A145,'WEEKLY DATA'!$B$11:$B$14576,'MONTHLY DATA'!$B145)</f>
        <v>475</v>
      </c>
      <c r="CS145" s="78">
        <f>AVERAGEIFS('WEEKLY DATA'!CS$11:CS$14576,'WEEKLY DATA'!$A$11:$A$14576,'MONTHLY DATA'!$A145,'WEEKLY DATA'!$B$11:$B$14576,'MONTHLY DATA'!$B145)</f>
        <v>485</v>
      </c>
      <c r="CT145" s="78">
        <f>AVERAGEIFS('WEEKLY DATA'!CT$11:CT$14576,'WEEKLY DATA'!$A$11:$A$14576,'MONTHLY DATA'!$A145,'WEEKLY DATA'!$B$11:$B$14576,'MONTHLY DATA'!$B145)</f>
        <v>480</v>
      </c>
      <c r="CU145" s="154">
        <f t="shared" si="131"/>
        <v>7.1129707112970619E-2</v>
      </c>
      <c r="CV145" s="169">
        <f>AVERAGEIFS('WEEKLY DATA'!CV$11:CV$14576,'WEEKLY DATA'!$A$11:$A$14576,'MONTHLY DATA'!$A145,'WEEKLY DATA'!$B$11:$B$14576,'MONTHLY DATA'!$B145)</f>
        <v>298.125</v>
      </c>
      <c r="CW145" s="78">
        <f>AVERAGEIFS('WEEKLY DATA'!CW$11:CW$14576,'WEEKLY DATA'!$A$11:$A$14576,'MONTHLY DATA'!$A145,'WEEKLY DATA'!$B$11:$B$14576,'MONTHLY DATA'!$B145)</f>
        <v>308.125</v>
      </c>
      <c r="CX145" s="78">
        <f>AVERAGEIFS('WEEKLY DATA'!CX$11:CX$14576,'WEEKLY DATA'!$A$11:$A$14576,'MONTHLY DATA'!$A145,'WEEKLY DATA'!$B$11:$B$14576,'MONTHLY DATA'!$B145)</f>
        <v>303.125</v>
      </c>
      <c r="CY145" s="154">
        <f t="shared" si="132"/>
        <v>-3.5785288270377746E-2</v>
      </c>
      <c r="CZ145" s="169">
        <f>AVERAGEIFS('WEEKLY DATA'!CZ$11:CZ$14576,'WEEKLY DATA'!$A$11:$A$14576,'MONTHLY DATA'!$A145,'WEEKLY DATA'!$B$11:$B$14576,'MONTHLY DATA'!$B145)</f>
        <v>255.625</v>
      </c>
      <c r="DA145" s="78">
        <f>AVERAGEIFS('WEEKLY DATA'!DA$11:DA$14576,'WEEKLY DATA'!$A$11:$A$14576,'MONTHLY DATA'!$A145,'WEEKLY DATA'!$B$11:$B$14576,'MONTHLY DATA'!$B145)</f>
        <v>265.625</v>
      </c>
      <c r="DB145" s="78">
        <f>AVERAGEIFS('WEEKLY DATA'!DB$11:DB$14576,'WEEKLY DATA'!$A$11:$A$14576,'MONTHLY DATA'!$A145,'WEEKLY DATA'!$B$11:$B$14576,'MONTHLY DATA'!$B145)</f>
        <v>260.625</v>
      </c>
      <c r="DC145" s="154">
        <f t="shared" si="133"/>
        <v>-9.5011876484560887E-3</v>
      </c>
      <c r="DD145" s="78">
        <f>AVERAGEIFS('WEEKLY DATA'!DD$11:DD$14576,'WEEKLY DATA'!$A$11:$A$14576,'MONTHLY DATA'!$A145,'WEEKLY DATA'!$B$11:$B$14576,'MONTHLY DATA'!$B145)</f>
        <v>330</v>
      </c>
      <c r="DE145" s="78">
        <f>AVERAGEIFS('WEEKLY DATA'!DE$11:DE$14576,'WEEKLY DATA'!$A$11:$A$14576,'MONTHLY DATA'!$A145,'WEEKLY DATA'!$B$11:$B$14576,'MONTHLY DATA'!$B145)</f>
        <v>340</v>
      </c>
      <c r="DF145" s="78">
        <f>AVERAGEIFS('WEEKLY DATA'!DF$11:DF$14576,'WEEKLY DATA'!$A$11:$A$14576,'MONTHLY DATA'!$A145,'WEEKLY DATA'!$B$11:$B$14576,'MONTHLY DATA'!$B145)</f>
        <v>335</v>
      </c>
      <c r="DG145" s="154">
        <f t="shared" si="134"/>
        <v>-2.722323049001818E-2</v>
      </c>
      <c r="DH145" s="78">
        <f>AVERAGEIFS('WEEKLY DATA'!DH$11:DH$14576,'WEEKLY DATA'!$A$11:$A$14576,'MONTHLY DATA'!$A145,'WEEKLY DATA'!$B$11:$B$14576,'MONTHLY DATA'!$B145)</f>
        <v>490</v>
      </c>
      <c r="DI145" s="78">
        <f>AVERAGEIFS('WEEKLY DATA'!DI$11:DI$14576,'WEEKLY DATA'!$A$11:$A$14576,'MONTHLY DATA'!$A145,'WEEKLY DATA'!$B$11:$B$14576,'MONTHLY DATA'!$B145)</f>
        <v>500</v>
      </c>
      <c r="DJ145" s="78">
        <f>AVERAGEIFS('WEEKLY DATA'!DJ$11:DJ$14576,'WEEKLY DATA'!$A$11:$A$14576,'MONTHLY DATA'!$A145,'WEEKLY DATA'!$B$11:$B$14576,'MONTHLY DATA'!$B145)</f>
        <v>495</v>
      </c>
      <c r="DK145" s="154">
        <f t="shared" si="135"/>
        <v>6.8825910931174183E-2</v>
      </c>
      <c r="DL145" s="169">
        <f>AVERAGEIFS('WEEKLY DATA'!DL$11:DL$14576,'WEEKLY DATA'!$A$11:$A$14576,'MONTHLY DATA'!$A145,'WEEKLY DATA'!$B$11:$B$14576,'MONTHLY DATA'!$B145)</f>
        <v>294.375</v>
      </c>
      <c r="DM145" s="78">
        <f>AVERAGEIFS('WEEKLY DATA'!DM$11:DM$14576,'WEEKLY DATA'!$A$11:$A$14576,'MONTHLY DATA'!$A145,'WEEKLY DATA'!$B$11:$B$14576,'MONTHLY DATA'!$B145)</f>
        <v>304.375</v>
      </c>
      <c r="DN145" s="78">
        <f>AVERAGEIFS('WEEKLY DATA'!DN$11:DN$14576,'WEEKLY DATA'!$A$11:$A$14576,'MONTHLY DATA'!$A145,'WEEKLY DATA'!$B$11:$B$14576,'MONTHLY DATA'!$B145)</f>
        <v>299.375</v>
      </c>
      <c r="DO145" s="154">
        <f t="shared" si="136"/>
        <v>-2.8397565922920864E-2</v>
      </c>
      <c r="DP145" s="78">
        <f>AVERAGEIFS('WEEKLY DATA'!DP$11:DP$14576,'WEEKLY DATA'!$A$11:$A$14576,'MONTHLY DATA'!$A145,'WEEKLY DATA'!$B$11:$B$14576,'MONTHLY DATA'!$B145)</f>
        <v>241.25</v>
      </c>
      <c r="DQ145" s="78">
        <f>AVERAGEIFS('WEEKLY DATA'!DQ$11:DQ$14576,'WEEKLY DATA'!$A$11:$A$14576,'MONTHLY DATA'!$A145,'WEEKLY DATA'!$B$11:$B$14576,'MONTHLY DATA'!$B145)</f>
        <v>251.25</v>
      </c>
      <c r="DR145" s="78">
        <f>AVERAGEIFS('WEEKLY DATA'!DR$11:DR$14576,'WEEKLY DATA'!$A$11:$A$14576,'MONTHLY DATA'!$A145,'WEEKLY DATA'!$B$11:$B$14576,'MONTHLY DATA'!$B145)</f>
        <v>246.25</v>
      </c>
      <c r="DS145" s="154">
        <f t="shared" si="137"/>
        <v>1.025641025641022E-2</v>
      </c>
      <c r="DT145" s="78">
        <f>AVERAGEIFS('WEEKLY DATA'!DT$11:DT$14576,'WEEKLY DATA'!$A$11:$A$14576,'MONTHLY DATA'!$A145,'WEEKLY DATA'!$B$11:$B$14576,'MONTHLY DATA'!$B145)</f>
        <v>330</v>
      </c>
      <c r="DU145" s="78">
        <f>AVERAGEIFS('WEEKLY DATA'!DU$11:DU$14576,'WEEKLY DATA'!$A$11:$A$14576,'MONTHLY DATA'!$A145,'WEEKLY DATA'!$B$11:$B$14576,'MONTHLY DATA'!$B145)</f>
        <v>340</v>
      </c>
      <c r="DV145" s="78">
        <f>AVERAGEIFS('WEEKLY DATA'!DV$11:DV$14576,'WEEKLY DATA'!$A$11:$A$14576,'MONTHLY DATA'!$A145,'WEEKLY DATA'!$B$11:$B$14576,'MONTHLY DATA'!$B145)</f>
        <v>335</v>
      </c>
      <c r="DW145" s="154">
        <f t="shared" si="138"/>
        <v>-2.1897810218978075E-2</v>
      </c>
      <c r="DX145" s="78">
        <f>AVERAGEIFS('WEEKLY DATA'!DX$11:DX$14576,'WEEKLY DATA'!$A$11:$A$14576,'MONTHLY DATA'!$A145,'WEEKLY DATA'!$B$11:$B$14576,'MONTHLY DATA'!$B145)</f>
        <v>475</v>
      </c>
      <c r="DY145" s="78">
        <f>AVERAGEIFS('WEEKLY DATA'!DY$11:DY$14576,'WEEKLY DATA'!$A$11:$A$14576,'MONTHLY DATA'!$A145,'WEEKLY DATA'!$B$11:$B$14576,'MONTHLY DATA'!$B145)</f>
        <v>485</v>
      </c>
      <c r="DZ145" s="78">
        <f>AVERAGEIFS('WEEKLY DATA'!DZ$11:DZ$14576,'WEEKLY DATA'!$A$11:$A$14576,'MONTHLY DATA'!$A145,'WEEKLY DATA'!$B$11:$B$14576,'MONTHLY DATA'!$B145)</f>
        <v>480</v>
      </c>
      <c r="EA145" s="154">
        <f t="shared" si="139"/>
        <v>7.1129707112970619E-2</v>
      </c>
      <c r="EB145" s="78">
        <f>AVERAGEIFS('WEEKLY DATA'!EB$11:EB$14576,'WEEKLY DATA'!$A$11:$A$14576,'MONTHLY DATA'!$A145,'WEEKLY DATA'!$B$11:$B$14576,'MONTHLY DATA'!$B145)</f>
        <v>297.5</v>
      </c>
      <c r="EC145" s="78">
        <f>AVERAGEIFS('WEEKLY DATA'!EC$11:EC$14576,'WEEKLY DATA'!$A$11:$A$14576,'MONTHLY DATA'!$A145,'WEEKLY DATA'!$B$11:$B$14576,'MONTHLY DATA'!$B145)</f>
        <v>307.5</v>
      </c>
      <c r="ED145" s="78">
        <f>AVERAGEIFS('WEEKLY DATA'!ED$11:ED$14576,'WEEKLY DATA'!$A$11:$A$14576,'MONTHLY DATA'!$A145,'WEEKLY DATA'!$B$11:$B$14576,'MONTHLY DATA'!$B145)</f>
        <v>302.5</v>
      </c>
      <c r="EE145" s="154">
        <f t="shared" si="140"/>
        <v>8.3333333333333037E-3</v>
      </c>
      <c r="EF145" s="169">
        <f>AVERAGEIFS('WEEKLY DATA'!EF$11:EF$14576,'WEEKLY DATA'!$A$11:$A$14576,'MONTHLY DATA'!$A145,'WEEKLY DATA'!$B$11:$B$14576,'MONTHLY DATA'!$B145)</f>
        <v>242.5</v>
      </c>
      <c r="EG145" s="78">
        <f>AVERAGEIFS('WEEKLY DATA'!EG$11:EG$14576,'WEEKLY DATA'!$A$11:$A$14576,'MONTHLY DATA'!$A145,'WEEKLY DATA'!$B$11:$B$14576,'MONTHLY DATA'!$B145)</f>
        <v>252.5</v>
      </c>
      <c r="EH145" s="78">
        <f>AVERAGEIFS('WEEKLY DATA'!EH$11:EH$14576,'WEEKLY DATA'!$A$11:$A$14576,'MONTHLY DATA'!$A145,'WEEKLY DATA'!$B$11:$B$14576,'MONTHLY DATA'!$B145)</f>
        <v>247.5</v>
      </c>
      <c r="EI145" s="154">
        <f t="shared" si="141"/>
        <v>-2.7027027027026973E-2</v>
      </c>
      <c r="EJ145" s="78">
        <f>AVERAGEIFS('WEEKLY DATA'!EJ$11:EJ$14576,'WEEKLY DATA'!$A$11:$A$14576,'MONTHLY DATA'!$A145,'WEEKLY DATA'!$B$11:$B$14576,'MONTHLY DATA'!$B145)</f>
        <v>385</v>
      </c>
      <c r="EK145" s="78">
        <f>AVERAGEIFS('WEEKLY DATA'!EK$11:EK$14576,'WEEKLY DATA'!$A$11:$A$14576,'MONTHLY DATA'!$A145,'WEEKLY DATA'!$B$11:$B$14576,'MONTHLY DATA'!$B145)</f>
        <v>395</v>
      </c>
      <c r="EL145" s="78">
        <f>AVERAGEIFS('WEEKLY DATA'!EL$11:EL$14576,'WEEKLY DATA'!$A$11:$A$14576,'MONTHLY DATA'!$A145,'WEEKLY DATA'!$B$11:$B$14576,'MONTHLY DATA'!$B145)</f>
        <v>390</v>
      </c>
      <c r="EM145" s="154">
        <f t="shared" si="142"/>
        <v>-3.5548686244204042E-2</v>
      </c>
      <c r="EN145" s="78">
        <f>AVERAGEIFS('WEEKLY DATA'!EN$11:EN$14576,'WEEKLY DATA'!$A$11:$A$14576,'MONTHLY DATA'!$A145,'WEEKLY DATA'!$B$11:$B$14576,'MONTHLY DATA'!$B145)</f>
        <v>520</v>
      </c>
      <c r="EO145" s="78">
        <f>AVERAGEIFS('WEEKLY DATA'!EO$11:EO$14576,'WEEKLY DATA'!$A$11:$A$14576,'MONTHLY DATA'!$A145,'WEEKLY DATA'!$B$11:$B$14576,'MONTHLY DATA'!$B145)</f>
        <v>530</v>
      </c>
      <c r="EP145" s="78">
        <f>AVERAGEIFS('WEEKLY DATA'!EP$11:EP$14576,'WEEKLY DATA'!$A$11:$A$14576,'MONTHLY DATA'!$A145,'WEEKLY DATA'!$B$11:$B$14576,'MONTHLY DATA'!$B145)</f>
        <v>525</v>
      </c>
      <c r="EQ145" s="154">
        <f t="shared" si="143"/>
        <v>6.4638783269961975E-2</v>
      </c>
      <c r="ER145" s="78">
        <f>AVERAGEIFS('WEEKLY DATA'!ER$11:ER$14576,'WEEKLY DATA'!$A$11:$A$14576,'MONTHLY DATA'!$A145,'WEEKLY DATA'!$B$11:$B$14576,'MONTHLY DATA'!$B145)</f>
        <v>310.625</v>
      </c>
      <c r="ES145" s="78">
        <f>AVERAGEIFS('WEEKLY DATA'!ES$11:ES$14576,'WEEKLY DATA'!$A$11:$A$14576,'MONTHLY DATA'!$A145,'WEEKLY DATA'!$B$11:$B$14576,'MONTHLY DATA'!$B145)</f>
        <v>320.625</v>
      </c>
      <c r="ET145" s="78">
        <f>AVERAGEIFS('WEEKLY DATA'!ET$11:ET$14576,'WEEKLY DATA'!$A$11:$A$14576,'MONTHLY DATA'!$A145,'WEEKLY DATA'!$B$11:$B$14576,'MONTHLY DATA'!$B145)</f>
        <v>315.625</v>
      </c>
      <c r="EU145" s="154">
        <f t="shared" si="144"/>
        <v>3.9094650205761416E-2</v>
      </c>
      <c r="EV145" s="78">
        <f>AVERAGEIFS('WEEKLY DATA'!EV$11:EV$14576,'WEEKLY DATA'!$A$11:$A$14576,'MONTHLY DATA'!$A145,'WEEKLY DATA'!$B$11:$B$14576,'MONTHLY DATA'!$B145)</f>
        <v>227.5</v>
      </c>
      <c r="EW145" s="78">
        <f>AVERAGEIFS('WEEKLY DATA'!EW$11:EW$14576,'WEEKLY DATA'!$A$11:$A$14576,'MONTHLY DATA'!$A145,'WEEKLY DATA'!$B$11:$B$14576,'MONTHLY DATA'!$B145)</f>
        <v>237.5</v>
      </c>
      <c r="EX145" s="78">
        <f>AVERAGEIFS('WEEKLY DATA'!EX$11:EX$14576,'WEEKLY DATA'!$A$11:$A$14576,'MONTHLY DATA'!$A145,'WEEKLY DATA'!$B$11:$B$14576,'MONTHLY DATA'!$B145)</f>
        <v>232.5</v>
      </c>
      <c r="EY145" s="154">
        <f t="shared" si="145"/>
        <v>5.4054054054053502E-3</v>
      </c>
      <c r="EZ145" s="78">
        <f>AVERAGEIFS('WEEKLY DATA'!EZ$11:EZ$14576,'WEEKLY DATA'!$A$11:$A$14576,'MONTHLY DATA'!$A145,'WEEKLY DATA'!$B$11:$B$14576,'MONTHLY DATA'!$B145)</f>
        <v>395</v>
      </c>
      <c r="FA145" s="78">
        <f>AVERAGEIFS('WEEKLY DATA'!FA$11:FA$14576,'WEEKLY DATA'!$A$11:$A$14576,'MONTHLY DATA'!$A145,'WEEKLY DATA'!$B$11:$B$14576,'MONTHLY DATA'!$B145)</f>
        <v>405</v>
      </c>
      <c r="FB145" s="78">
        <f>AVERAGEIFS('WEEKLY DATA'!FB$11:FB$14576,'WEEKLY DATA'!$A$11:$A$14576,'MONTHLY DATA'!$A145,'WEEKLY DATA'!$B$11:$B$14576,'MONTHLY DATA'!$B145)</f>
        <v>400</v>
      </c>
      <c r="FC145" s="154">
        <f t="shared" si="146"/>
        <v>-3.4690799396681737E-2</v>
      </c>
      <c r="FD145" s="78">
        <f>AVERAGEIFS('WEEKLY DATA'!FD$11:FD$14576,'WEEKLY DATA'!$A$11:$A$14576,'MONTHLY DATA'!$A145,'WEEKLY DATA'!$B$11:$B$14576,'MONTHLY DATA'!$B145)</f>
        <v>257.5</v>
      </c>
      <c r="FE145" s="78">
        <f>AVERAGEIFS('WEEKLY DATA'!FE$11:FE$14576,'WEEKLY DATA'!$A$11:$A$14576,'MONTHLY DATA'!$A145,'WEEKLY DATA'!$B$11:$B$14576,'MONTHLY DATA'!$B145)</f>
        <v>267.5</v>
      </c>
      <c r="FF145" s="78">
        <f>AVERAGEIFS('WEEKLY DATA'!FF$11:FF$14576,'WEEKLY DATA'!$A$11:$A$14576,'MONTHLY DATA'!$A145,'WEEKLY DATA'!$B$11:$B$14576,'MONTHLY DATA'!$B145)</f>
        <v>262.5</v>
      </c>
      <c r="FG145" s="154">
        <f t="shared" si="147"/>
        <v>9.6153846153845812E-3</v>
      </c>
      <c r="FH145" s="78">
        <f>AVERAGEIFS('WEEKLY DATA'!FH$11:FH$14576,'WEEKLY DATA'!$A$11:$A$14576,'MONTHLY DATA'!$A145,'WEEKLY DATA'!$B$11:$B$14576,'MONTHLY DATA'!$B145)</f>
        <v>323.75</v>
      </c>
      <c r="FI145" s="78">
        <f>AVERAGEIFS('WEEKLY DATA'!FI$11:FI$14576,'WEEKLY DATA'!$A$11:$A$14576,'MONTHLY DATA'!$A145,'WEEKLY DATA'!$B$11:$B$14576,'MONTHLY DATA'!$B145)</f>
        <v>333.75</v>
      </c>
      <c r="FJ145" s="78">
        <f>AVERAGEIFS('WEEKLY DATA'!FJ$11:FJ$14576,'WEEKLY DATA'!$A$11:$A$14576,'MONTHLY DATA'!$A145,'WEEKLY DATA'!$B$11:$B$14576,'MONTHLY DATA'!$B145)</f>
        <v>328.75</v>
      </c>
      <c r="FK145" s="154">
        <f t="shared" si="148"/>
        <v>-1.8656716417910446E-2</v>
      </c>
      <c r="FL145" s="169">
        <f>AVERAGEIFS('WEEKLY DATA'!FL$11:FL$14576,'WEEKLY DATA'!$A$11:$A$14576,'MONTHLY DATA'!$A145,'WEEKLY DATA'!$B$11:$B$14576,'MONTHLY DATA'!$B145)</f>
        <v>271.875</v>
      </c>
      <c r="FM145" s="78">
        <f>AVERAGEIFS('WEEKLY DATA'!FM$11:FM$14576,'WEEKLY DATA'!$A$11:$A$14576,'MONTHLY DATA'!$A145,'WEEKLY DATA'!$B$11:$B$14576,'MONTHLY DATA'!$B145)</f>
        <v>281.875</v>
      </c>
      <c r="FN145" s="78">
        <f>AVERAGEIFS('WEEKLY DATA'!FN$11:FN$14576,'WEEKLY DATA'!$A$11:$A$14576,'MONTHLY DATA'!$A145,'WEEKLY DATA'!$B$11:$B$14576,'MONTHLY DATA'!$B145)</f>
        <v>276.875</v>
      </c>
      <c r="FO145" s="154">
        <f t="shared" si="149"/>
        <v>-4.5258620689655138E-2</v>
      </c>
      <c r="FP145" s="78">
        <f>AVERAGEIFS('WEEKLY DATA'!FP$11:FP$14576,'WEEKLY DATA'!$A$11:$A$14576,'MONTHLY DATA'!$A145,'WEEKLY DATA'!$B$11:$B$14576,'MONTHLY DATA'!$B145)</f>
        <v>280</v>
      </c>
      <c r="FQ145" s="78">
        <f>AVERAGEIFS('WEEKLY DATA'!FQ$11:FQ$14576,'WEEKLY DATA'!$A$11:$A$14576,'MONTHLY DATA'!$A145,'WEEKLY DATA'!$B$11:$B$14576,'MONTHLY DATA'!$B145)</f>
        <v>290</v>
      </c>
      <c r="FR145" s="78">
        <f>AVERAGEIFS('WEEKLY DATA'!FR$11:FR$14576,'WEEKLY DATA'!$A$11:$A$14576,'MONTHLY DATA'!$A145,'WEEKLY DATA'!$B$11:$B$14576,'MONTHLY DATA'!$B145)</f>
        <v>285</v>
      </c>
      <c r="FS145" s="154">
        <f t="shared" si="150"/>
        <v>-1.0845986984815648E-2</v>
      </c>
      <c r="FT145" s="78">
        <f>AVERAGEIFS('WEEKLY DATA'!FT$11:FT$14576,'WEEKLY DATA'!$A$11:$A$14576,'MONTHLY DATA'!$A145,'WEEKLY DATA'!$B$11:$B$14576,'MONTHLY DATA'!$B145)</f>
        <v>336.25</v>
      </c>
      <c r="FU145" s="78">
        <f>AVERAGEIFS('WEEKLY DATA'!FU$11:FU$14576,'WEEKLY DATA'!$A$11:$A$14576,'MONTHLY DATA'!$A145,'WEEKLY DATA'!$B$11:$B$14576,'MONTHLY DATA'!$B145)</f>
        <v>346.25</v>
      </c>
      <c r="FV145" s="78">
        <f>AVERAGEIFS('WEEKLY DATA'!FV$11:FV$14576,'WEEKLY DATA'!$A$11:$A$14576,'MONTHLY DATA'!$A145,'WEEKLY DATA'!$B$11:$B$14576,'MONTHLY DATA'!$B145)</f>
        <v>341.25</v>
      </c>
      <c r="FW145" s="154">
        <f t="shared" si="151"/>
        <v>-3.8732394366197131E-2</v>
      </c>
      <c r="FX145" s="78">
        <f>AVERAGEIFS('WEEKLY DATA'!FX$11:FX$14576,'WEEKLY DATA'!$A$11:$A$14576,'MONTHLY DATA'!$A145,'WEEKLY DATA'!$B$11:$B$14576,'MONTHLY DATA'!$B145)</f>
        <v>268.75</v>
      </c>
      <c r="FY145" s="78">
        <f>AVERAGEIFS('WEEKLY DATA'!FY$11:FY$14576,'WEEKLY DATA'!$A$11:$A$14576,'MONTHLY DATA'!$A145,'WEEKLY DATA'!$B$11:$B$14576,'MONTHLY DATA'!$B145)</f>
        <v>278.75</v>
      </c>
      <c r="FZ145" s="78">
        <f>AVERAGEIFS('WEEKLY DATA'!FZ$11:FZ$14576,'WEEKLY DATA'!$A$11:$A$14576,'MONTHLY DATA'!$A145,'WEEKLY DATA'!$B$11:$B$14576,'MONTHLY DATA'!$B145)</f>
        <v>273.75</v>
      </c>
      <c r="GA145" s="154">
        <f t="shared" si="152"/>
        <v>3.3018867924528239E-2</v>
      </c>
      <c r="GB145" s="78">
        <f>AVERAGEIFS('WEEKLY DATA'!GB$11:GB$14576,'WEEKLY DATA'!$A$11:$A$14576,'MONTHLY DATA'!$A145,'WEEKLY DATA'!$B$11:$B$14576,'MONTHLY DATA'!$B145)</f>
        <v>388.125</v>
      </c>
      <c r="GC145" s="78">
        <f>AVERAGEIFS('WEEKLY DATA'!GC$11:GC$14576,'WEEKLY DATA'!$A$11:$A$14576,'MONTHLY DATA'!$A145,'WEEKLY DATA'!$B$11:$B$14576,'MONTHLY DATA'!$B145)</f>
        <v>398.125</v>
      </c>
      <c r="GD145" s="78">
        <f>AVERAGEIFS('WEEKLY DATA'!GD$11:GD$14576,'WEEKLY DATA'!$A$11:$A$14576,'MONTHLY DATA'!$A145,'WEEKLY DATA'!$B$11:$B$14576,'MONTHLY DATA'!$B145)</f>
        <v>393.125</v>
      </c>
      <c r="GE145" s="154">
        <f t="shared" si="153"/>
        <v>-2.7820710973724849E-2</v>
      </c>
      <c r="GF145" s="169">
        <f>AVERAGEIFS('WEEKLY DATA'!GF$11:GF$14576,'WEEKLY DATA'!$A$11:$A$14576,'MONTHLY DATA'!$A145,'WEEKLY DATA'!$B$11:$B$14576,'MONTHLY DATA'!$B145)</f>
        <v>345.625</v>
      </c>
      <c r="GG145" s="78">
        <f>AVERAGEIFS('WEEKLY DATA'!GG$11:GG$14576,'WEEKLY DATA'!$A$11:$A$14576,'MONTHLY DATA'!$A145,'WEEKLY DATA'!$B$11:$B$14576,'MONTHLY DATA'!$B145)</f>
        <v>355.625</v>
      </c>
      <c r="GH145" s="78">
        <f>AVERAGEIFS('WEEKLY DATA'!GH$11:GH$14576,'WEEKLY DATA'!$A$11:$A$14576,'MONTHLY DATA'!$A145,'WEEKLY DATA'!$B$11:$B$14576,'MONTHLY DATA'!$B145)</f>
        <v>350.625</v>
      </c>
      <c r="GI145" s="154">
        <f t="shared" si="154"/>
        <v>-7.0796460176991705E-3</v>
      </c>
      <c r="GJ145" s="78">
        <f>AVERAGEIFS('WEEKLY DATA'!GJ$11:GJ$14576,'WEEKLY DATA'!$A$11:$A$14576,'MONTHLY DATA'!$A145,'WEEKLY DATA'!$B$11:$B$14576,'MONTHLY DATA'!$B145)</f>
        <v>340</v>
      </c>
      <c r="GK145" s="78">
        <f>AVERAGEIFS('WEEKLY DATA'!GK$11:GK$14576,'WEEKLY DATA'!$A$11:$A$14576,'MONTHLY DATA'!$A145,'WEEKLY DATA'!$B$11:$B$14576,'MONTHLY DATA'!$B145)</f>
        <v>350</v>
      </c>
      <c r="GL145" s="78">
        <f>AVERAGEIFS('WEEKLY DATA'!GL$11:GL$14576,'WEEKLY DATA'!$A$11:$A$14576,'MONTHLY DATA'!$A145,'WEEKLY DATA'!$B$11:$B$14576,'MONTHLY DATA'!$B145)</f>
        <v>345</v>
      </c>
      <c r="GM145" s="154">
        <f t="shared" si="155"/>
        <v>-2.6455026455026509E-2</v>
      </c>
      <c r="GN145" s="78">
        <f>AVERAGEIFS('WEEKLY DATA'!GN$11:GN$14576,'WEEKLY DATA'!$A$11:$A$14576,'MONTHLY DATA'!$A145,'WEEKLY DATA'!$B$11:$B$14576,'MONTHLY DATA'!$B145)</f>
        <v>580</v>
      </c>
      <c r="GO145" s="78">
        <f>AVERAGEIFS('WEEKLY DATA'!GO$11:GO$14576,'WEEKLY DATA'!$A$11:$A$14576,'MONTHLY DATA'!$A145,'WEEKLY DATA'!$B$11:$B$14576,'MONTHLY DATA'!$B145)</f>
        <v>590</v>
      </c>
      <c r="GP145" s="78">
        <f>AVERAGEIFS('WEEKLY DATA'!GP$11:GP$14576,'WEEKLY DATA'!$A$11:$A$14576,'MONTHLY DATA'!$A145,'WEEKLY DATA'!$B$11:$B$14576,'MONTHLY DATA'!$B145)</f>
        <v>585</v>
      </c>
      <c r="GQ145" s="154">
        <f t="shared" si="156"/>
        <v>5.7627118644067776E-2</v>
      </c>
      <c r="GR145" s="78"/>
    </row>
    <row r="146" spans="1:200" ht="15.75" x14ac:dyDescent="0.25">
      <c r="A146">
        <f t="shared" si="106"/>
        <v>4</v>
      </c>
      <c r="B146">
        <f t="shared" si="107"/>
        <v>2021</v>
      </c>
      <c r="C146" s="86">
        <v>44287</v>
      </c>
      <c r="D146" s="78">
        <f>AVERAGEIFS('WEEKLY DATA'!D$11:D$14576,'WEEKLY DATA'!$A$11:$A$14576,'MONTHLY DATA'!$A146,'WEEKLY DATA'!$B$11:$B$14576,'MONTHLY DATA'!$B146)</f>
        <v>324</v>
      </c>
      <c r="E146" s="78">
        <f>AVERAGEIFS('WEEKLY DATA'!E$11:E$14576,'WEEKLY DATA'!$A$11:$A$14576,'MONTHLY DATA'!$A146,'WEEKLY DATA'!$B$11:$B$14576,'MONTHLY DATA'!$B146)</f>
        <v>334</v>
      </c>
      <c r="F146" s="78">
        <f>AVERAGEIFS('WEEKLY DATA'!F$11:F$14576,'WEEKLY DATA'!$A$11:$A$14576,'MONTHLY DATA'!$A146,'WEEKLY DATA'!$B$11:$B$14576,'MONTHLY DATA'!$B146)</f>
        <v>329</v>
      </c>
      <c r="G146" s="154">
        <f t="shared" si="108"/>
        <v>-2.5185185185185199E-2</v>
      </c>
      <c r="H146" s="169">
        <f>AVERAGEIFS('WEEKLY DATA'!H$11:H$14576,'WEEKLY DATA'!$A$11:$A$14576,'MONTHLY DATA'!$A146,'WEEKLY DATA'!$B$11:$B$14576,'MONTHLY DATA'!$B146)</f>
        <v>301.5</v>
      </c>
      <c r="I146" s="78">
        <f>AVERAGEIFS('WEEKLY DATA'!I$11:I$14576,'WEEKLY DATA'!$A$11:$A$14576,'MONTHLY DATA'!$A146,'WEEKLY DATA'!$B$11:$B$14576,'MONTHLY DATA'!$B146)</f>
        <v>311.5</v>
      </c>
      <c r="J146" s="78">
        <f>AVERAGEIFS('WEEKLY DATA'!J$11:J$14576,'WEEKLY DATA'!$A$11:$A$14576,'MONTHLY DATA'!$A146,'WEEKLY DATA'!$B$11:$B$14576,'MONTHLY DATA'!$B146)</f>
        <v>306.5</v>
      </c>
      <c r="K146" s="154">
        <f t="shared" si="109"/>
        <v>9.0534979423868567E-3</v>
      </c>
      <c r="L146" s="169">
        <f>AVERAGEIFS('WEEKLY DATA'!L$11:L$14576,'WEEKLY DATA'!$A$11:$A$14576,'MONTHLY DATA'!$A146,'WEEKLY DATA'!$B$11:$B$14576,'MONTHLY DATA'!$B146)</f>
        <v>380</v>
      </c>
      <c r="M146" s="78">
        <f>AVERAGEIFS('WEEKLY DATA'!M$11:M$14576,'WEEKLY DATA'!$A$11:$A$14576,'MONTHLY DATA'!$A146,'WEEKLY DATA'!$B$11:$B$14576,'MONTHLY DATA'!$B146)</f>
        <v>390</v>
      </c>
      <c r="N146" s="78">
        <f>AVERAGEIFS('WEEKLY DATA'!N$11:N$14576,'WEEKLY DATA'!$A$11:$A$14576,'MONTHLY DATA'!$A146,'WEEKLY DATA'!$B$11:$B$14576,'MONTHLY DATA'!$B146)</f>
        <v>385</v>
      </c>
      <c r="O146" s="154">
        <f t="shared" si="110"/>
        <v>-1.9108280254777066E-2</v>
      </c>
      <c r="P146" s="169">
        <f>AVERAGEIFS('WEEKLY DATA'!P$11:P$14576,'WEEKLY DATA'!$A$11:$A$14576,'MONTHLY DATA'!$A146,'WEEKLY DATA'!$B$11:$B$14576,'MONTHLY DATA'!$B146)</f>
        <v>334.5</v>
      </c>
      <c r="Q146" s="78">
        <f>AVERAGEIFS('WEEKLY DATA'!Q$11:Q$14576,'WEEKLY DATA'!$A$11:$A$14576,'MONTHLY DATA'!$A146,'WEEKLY DATA'!$B$11:$B$14576,'MONTHLY DATA'!$B146)</f>
        <v>344.5</v>
      </c>
      <c r="R146" s="78">
        <f>AVERAGEIFS('WEEKLY DATA'!R$11:R$14576,'WEEKLY DATA'!$A$11:$A$14576,'MONTHLY DATA'!$A146,'WEEKLY DATA'!$B$11:$B$14576,'MONTHLY DATA'!$B146)</f>
        <v>339.5</v>
      </c>
      <c r="S146" s="154">
        <f t="shared" si="111"/>
        <v>-1.7721518987341756E-2</v>
      </c>
      <c r="T146" s="169">
        <f>AVERAGEIFS('WEEKLY DATA'!T$11:T$14576,'WEEKLY DATA'!$A$11:$A$14576,'MONTHLY DATA'!$A146,'WEEKLY DATA'!$B$11:$B$14576,'MONTHLY DATA'!$B146)</f>
        <v>292</v>
      </c>
      <c r="U146" s="78">
        <f>AVERAGEIFS('WEEKLY DATA'!U$11:U$14576,'WEEKLY DATA'!$A$11:$A$14576,'MONTHLY DATA'!$A146,'WEEKLY DATA'!$B$11:$B$14576,'MONTHLY DATA'!$B146)</f>
        <v>302</v>
      </c>
      <c r="V146" s="78">
        <f>AVERAGEIFS('WEEKLY DATA'!V$11:V$14576,'WEEKLY DATA'!$A$11:$A$14576,'MONTHLY DATA'!$A146,'WEEKLY DATA'!$B$11:$B$14576,'MONTHLY DATA'!$B146)</f>
        <v>297</v>
      </c>
      <c r="W146" s="154">
        <f t="shared" si="112"/>
        <v>-2.2222222222222254E-2</v>
      </c>
      <c r="X146" s="169">
        <f>AVERAGEIFS('WEEKLY DATA'!X$11:X$14576,'WEEKLY DATA'!$A$11:$A$14576,'MONTHLY DATA'!$A146,'WEEKLY DATA'!$B$11:$B$14576,'MONTHLY DATA'!$B146)</f>
        <v>264</v>
      </c>
      <c r="Y146" s="78">
        <f>AVERAGEIFS('WEEKLY DATA'!Y$11:Y$14576,'WEEKLY DATA'!$A$11:$A$14576,'MONTHLY DATA'!$A146,'WEEKLY DATA'!$B$11:$B$14576,'MONTHLY DATA'!$B146)</f>
        <v>274</v>
      </c>
      <c r="Z146" s="78">
        <f>AVERAGEIFS('WEEKLY DATA'!Z$11:Z$14576,'WEEKLY DATA'!$A$11:$A$14576,'MONTHLY DATA'!$A146,'WEEKLY DATA'!$B$11:$B$14576,'MONTHLY DATA'!$B146)</f>
        <v>269</v>
      </c>
      <c r="AA146" s="154">
        <f t="shared" si="113"/>
        <v>-1.7351598173515947E-2</v>
      </c>
      <c r="AB146" s="169">
        <f>AVERAGEIFS('WEEKLY DATA'!AB$11:AB$14576,'WEEKLY DATA'!$A$11:$A$14576,'MONTHLY DATA'!$A146,'WEEKLY DATA'!$B$11:$B$14576,'MONTHLY DATA'!$B146)</f>
        <v>355</v>
      </c>
      <c r="AC146" s="78">
        <f>AVERAGEIFS('WEEKLY DATA'!AC$11:AC$14576,'WEEKLY DATA'!$A$11:$A$14576,'MONTHLY DATA'!$A146,'WEEKLY DATA'!$B$11:$B$14576,'MONTHLY DATA'!$B146)</f>
        <v>365</v>
      </c>
      <c r="AD146" s="78">
        <f>AVERAGEIFS('WEEKLY DATA'!AD$11:AD$14576,'WEEKLY DATA'!$A$11:$A$14576,'MONTHLY DATA'!$A146,'WEEKLY DATA'!$B$11:$B$14576,'MONTHLY DATA'!$B146)</f>
        <v>360</v>
      </c>
      <c r="AE146" s="154">
        <f t="shared" si="114"/>
        <v>-4.0000000000000036E-2</v>
      </c>
      <c r="AF146" s="169">
        <f>AVERAGEIFS('WEEKLY DATA'!AF$11:AF$14576,'WEEKLY DATA'!$A$11:$A$14576,'MONTHLY DATA'!$A146,'WEEKLY DATA'!$B$11:$B$14576,'MONTHLY DATA'!$B146)</f>
        <v>296</v>
      </c>
      <c r="AG146" s="78">
        <f>AVERAGEIFS('WEEKLY DATA'!AG$11:AG$14576,'WEEKLY DATA'!$A$11:$A$14576,'MONTHLY DATA'!$A146,'WEEKLY DATA'!$B$11:$B$14576,'MONTHLY DATA'!$B146)</f>
        <v>306</v>
      </c>
      <c r="AH146" s="78">
        <f>AVERAGEIFS('WEEKLY DATA'!AH$11:AH$14576,'WEEKLY DATA'!$A$11:$A$14576,'MONTHLY DATA'!$A146,'WEEKLY DATA'!$B$11:$B$14576,'MONTHLY DATA'!$B146)</f>
        <v>301</v>
      </c>
      <c r="AI146" s="154">
        <f t="shared" si="115"/>
        <v>-4.0637450199203173E-2</v>
      </c>
      <c r="AJ146" s="169">
        <f>AVERAGEIFS('WEEKLY DATA'!AJ$11:AJ$14576,'WEEKLY DATA'!$A$11:$A$14576,'MONTHLY DATA'!$A146,'WEEKLY DATA'!$B$11:$B$14576,'MONTHLY DATA'!$B146)</f>
        <v>263</v>
      </c>
      <c r="AK146" s="78">
        <f>AVERAGEIFS('WEEKLY DATA'!AK$11:AK$14576,'WEEKLY DATA'!$A$11:$A$14576,'MONTHLY DATA'!$A146,'WEEKLY DATA'!$B$11:$B$14576,'MONTHLY DATA'!$B146)</f>
        <v>273</v>
      </c>
      <c r="AL146" s="78">
        <f>AVERAGEIFS('WEEKLY DATA'!AL$11:AL$14576,'WEEKLY DATA'!$A$11:$A$14576,'MONTHLY DATA'!$A146,'WEEKLY DATA'!$B$11:$B$14576,'MONTHLY DATA'!$B146)</f>
        <v>268</v>
      </c>
      <c r="AM146" s="154">
        <f t="shared" si="116"/>
        <v>-2.323462414578592E-2</v>
      </c>
      <c r="AN146" s="169">
        <f>AVERAGEIFS('WEEKLY DATA'!AN$11:AN$14576,'WEEKLY DATA'!$A$11:$A$14576,'MONTHLY DATA'!$A146,'WEEKLY DATA'!$B$11:$B$14576,'MONTHLY DATA'!$B146)</f>
        <v>238.5</v>
      </c>
      <c r="AO146" s="78">
        <f>AVERAGEIFS('WEEKLY DATA'!AO$11:AO$14576,'WEEKLY DATA'!$A$11:$A$14576,'MONTHLY DATA'!$A146,'WEEKLY DATA'!$B$11:$B$14576,'MONTHLY DATA'!$B146)</f>
        <v>248.5</v>
      </c>
      <c r="AP146" s="78">
        <f>AVERAGEIFS('WEEKLY DATA'!AP$11:AP$14576,'WEEKLY DATA'!$A$11:$A$14576,'MONTHLY DATA'!$A146,'WEEKLY DATA'!$B$11:$B$14576,'MONTHLY DATA'!$B146)</f>
        <v>243.5</v>
      </c>
      <c r="AQ146" s="154">
        <f t="shared" si="117"/>
        <v>9.32642487046631E-3</v>
      </c>
      <c r="AR146" s="169">
        <f>AVERAGEIFS('WEEKLY DATA'!AR$11:AR$14576,'WEEKLY DATA'!$A$11:$A$14576,'MONTHLY DATA'!$A146,'WEEKLY DATA'!$B$11:$B$14576,'MONTHLY DATA'!$B146)</f>
        <v>333</v>
      </c>
      <c r="AS146" s="78">
        <f>AVERAGEIFS('WEEKLY DATA'!AS$11:AS$14576,'WEEKLY DATA'!$A$11:$A$14576,'MONTHLY DATA'!$A146,'WEEKLY DATA'!$B$11:$B$14576,'MONTHLY DATA'!$B146)</f>
        <v>343</v>
      </c>
      <c r="AT146" s="78">
        <f>AVERAGEIFS('WEEKLY DATA'!AT$11:AT$14576,'WEEKLY DATA'!$A$11:$A$14576,'MONTHLY DATA'!$A146,'WEEKLY DATA'!$B$11:$B$14576,'MONTHLY DATA'!$B146)</f>
        <v>338</v>
      </c>
      <c r="AU146" s="154">
        <f t="shared" si="118"/>
        <v>-1.3138686131386912E-2</v>
      </c>
      <c r="AV146" s="169">
        <f>AVERAGEIFS('WEEKLY DATA'!AV$11:AV$14576,'WEEKLY DATA'!$A$11:$A$14576,'MONTHLY DATA'!$A146,'WEEKLY DATA'!$B$11:$B$14576,'MONTHLY DATA'!$B146)</f>
        <v>298.5</v>
      </c>
      <c r="AW146" s="78">
        <f>AVERAGEIFS('WEEKLY DATA'!AW$11:AW$14576,'WEEKLY DATA'!$A$11:$A$14576,'MONTHLY DATA'!$A146,'WEEKLY DATA'!$B$11:$B$14576,'MONTHLY DATA'!$B146)</f>
        <v>308.5</v>
      </c>
      <c r="AX146" s="78">
        <f>AVERAGEIFS('WEEKLY DATA'!AX$11:AX$14576,'WEEKLY DATA'!$A$11:$A$14576,'MONTHLY DATA'!$A146,'WEEKLY DATA'!$B$11:$B$14576,'MONTHLY DATA'!$B146)</f>
        <v>303.5</v>
      </c>
      <c r="AY146" s="154">
        <f t="shared" si="119"/>
        <v>3.3057851239668423E-3</v>
      </c>
      <c r="AZ146" s="169">
        <f>AVERAGEIFS('WEEKLY DATA'!AZ$11:AZ$14576,'WEEKLY DATA'!$A$11:$A$14576,'MONTHLY DATA'!$A146,'WEEKLY DATA'!$B$11:$B$14576,'MONTHLY DATA'!$B146)</f>
        <v>238</v>
      </c>
      <c r="BA146" s="78">
        <f>AVERAGEIFS('WEEKLY DATA'!BA$11:BA$14576,'WEEKLY DATA'!$A$11:$A$14576,'MONTHLY DATA'!$A146,'WEEKLY DATA'!$B$11:$B$14576,'MONTHLY DATA'!$B146)</f>
        <v>248</v>
      </c>
      <c r="BB146" s="78">
        <f>AVERAGEIFS('WEEKLY DATA'!BB$11:BB$14576,'WEEKLY DATA'!$A$11:$A$14576,'MONTHLY DATA'!$A146,'WEEKLY DATA'!$B$11:$B$14576,'MONTHLY DATA'!$B146)</f>
        <v>243</v>
      </c>
      <c r="BC146" s="154">
        <f t="shared" si="120"/>
        <v>-5.1413881748074708E-4</v>
      </c>
      <c r="BD146" s="169">
        <f>AVERAGEIFS('WEEKLY DATA'!BD$11:BD$14576,'WEEKLY DATA'!$A$11:$A$14576,'MONTHLY DATA'!$A146,'WEEKLY DATA'!$B$11:$B$14576,'MONTHLY DATA'!$B146)</f>
        <v>198</v>
      </c>
      <c r="BE146" s="78">
        <f>AVERAGEIFS('WEEKLY DATA'!BE$11:BE$14576,'WEEKLY DATA'!$A$11:$A$14576,'MONTHLY DATA'!$A146,'WEEKLY DATA'!$B$11:$B$14576,'MONTHLY DATA'!$B146)</f>
        <v>208</v>
      </c>
      <c r="BF146" s="78">
        <f>AVERAGEIFS('WEEKLY DATA'!BF$11:BF$14576,'WEEKLY DATA'!$A$11:$A$14576,'MONTHLY DATA'!$A146,'WEEKLY DATA'!$B$11:$B$14576,'MONTHLY DATA'!$B146)</f>
        <v>203</v>
      </c>
      <c r="BG146" s="154">
        <f t="shared" si="121"/>
        <v>-3.6201780415430318E-2</v>
      </c>
      <c r="BH146" s="169">
        <f>AVERAGEIFS('WEEKLY DATA'!BH$11:BH$14576,'WEEKLY DATA'!$A$11:$A$14576,'MONTHLY DATA'!$A146,'WEEKLY DATA'!$B$11:$B$14576,'MONTHLY DATA'!$B146)</f>
        <v>328</v>
      </c>
      <c r="BI146" s="78">
        <f>AVERAGEIFS('WEEKLY DATA'!BI$11:BI$14576,'WEEKLY DATA'!$A$11:$A$14576,'MONTHLY DATA'!$A146,'WEEKLY DATA'!$B$11:$B$14576,'MONTHLY DATA'!$B146)</f>
        <v>338</v>
      </c>
      <c r="BJ146" s="78">
        <f>AVERAGEIFS('WEEKLY DATA'!BJ$11:BJ$14576,'WEEKLY DATA'!$A$11:$A$14576,'MONTHLY DATA'!$A146,'WEEKLY DATA'!$B$11:$B$14576,'MONTHLY DATA'!$B146)</f>
        <v>333</v>
      </c>
      <c r="BK146" s="154">
        <f t="shared" si="122"/>
        <v>-1.6974169741697409E-2</v>
      </c>
      <c r="BL146" s="169">
        <f>AVERAGEIFS('WEEKLY DATA'!BL$11:BL$14576,'WEEKLY DATA'!$A$11:$A$14576,'MONTHLY DATA'!$A146,'WEEKLY DATA'!$B$11:$B$14576,'MONTHLY DATA'!$B146)</f>
        <v>277</v>
      </c>
      <c r="BM146" s="78">
        <f>AVERAGEIFS('WEEKLY DATA'!BM$11:BM$14576,'WEEKLY DATA'!$A$11:$A$14576,'MONTHLY DATA'!$A146,'WEEKLY DATA'!$B$11:$B$14576,'MONTHLY DATA'!$B146)</f>
        <v>287</v>
      </c>
      <c r="BN146" s="78">
        <f>AVERAGEIFS('WEEKLY DATA'!BN$11:BN$14576,'WEEKLY DATA'!$A$11:$A$14576,'MONTHLY DATA'!$A146,'WEEKLY DATA'!$B$11:$B$14576,'MONTHLY DATA'!$B146)</f>
        <v>282</v>
      </c>
      <c r="BO146" s="154">
        <f t="shared" si="123"/>
        <v>2.5454545454545396E-2</v>
      </c>
      <c r="BP146" s="78">
        <f>AVERAGEIFS('WEEKLY DATA'!BP$11:BP$14576,'WEEKLY DATA'!$A$11:$A$14576,'MONTHLY DATA'!$A146,'WEEKLY DATA'!$B$11:$B$14576,'MONTHLY DATA'!$B146)</f>
        <v>288</v>
      </c>
      <c r="BQ146" s="78">
        <f>AVERAGEIFS('WEEKLY DATA'!BQ$11:BQ$14576,'WEEKLY DATA'!$A$11:$A$14576,'MONTHLY DATA'!$A146,'WEEKLY DATA'!$B$11:$B$14576,'MONTHLY DATA'!$B146)</f>
        <v>298</v>
      </c>
      <c r="BR146" s="78">
        <f>AVERAGEIFS('WEEKLY DATA'!BR$11:BR$14576,'WEEKLY DATA'!$A$11:$A$14576,'MONTHLY DATA'!$A146,'WEEKLY DATA'!$B$11:$B$14576,'MONTHLY DATA'!$B146)</f>
        <v>293</v>
      </c>
      <c r="BS146" s="154">
        <f t="shared" si="124"/>
        <v>6.0085836909871126E-3</v>
      </c>
      <c r="BT146" s="78">
        <f>AVERAGEIFS('WEEKLY DATA'!BT$11:BT$14576,'WEEKLY DATA'!$A$11:$A$14576,'MONTHLY DATA'!$A146,'WEEKLY DATA'!$B$11:$B$14576,'MONTHLY DATA'!$B146)</f>
        <v>233</v>
      </c>
      <c r="BU146" s="78">
        <f>AVERAGEIFS('WEEKLY DATA'!BU$11:BU$14576,'WEEKLY DATA'!$A$11:$A$14576,'MONTHLY DATA'!$A146,'WEEKLY DATA'!$B$11:$B$14576,'MONTHLY DATA'!$B146)</f>
        <v>243</v>
      </c>
      <c r="BV146" s="78">
        <f>AVERAGEIFS('WEEKLY DATA'!BV$11:BV$14576,'WEEKLY DATA'!$A$11:$A$14576,'MONTHLY DATA'!$A146,'WEEKLY DATA'!$B$11:$B$14576,'MONTHLY DATA'!$B146)</f>
        <v>238</v>
      </c>
      <c r="BW146" s="154">
        <f t="shared" si="125"/>
        <v>-2.8571428571428581E-2</v>
      </c>
      <c r="BX146" s="78">
        <f>AVERAGEIFS('WEEKLY DATA'!BX$11:BX$14576,'WEEKLY DATA'!$A$11:$A$14576,'MONTHLY DATA'!$A146,'WEEKLY DATA'!$B$11:$B$14576,'MONTHLY DATA'!$B146)</f>
        <v>329</v>
      </c>
      <c r="BY146" s="78">
        <f>AVERAGEIFS('WEEKLY DATA'!BY$11:BY$14576,'WEEKLY DATA'!$A$11:$A$14576,'MONTHLY DATA'!$A146,'WEEKLY DATA'!$B$11:$B$14576,'MONTHLY DATA'!$B146)</f>
        <v>339</v>
      </c>
      <c r="BZ146" s="78">
        <f>AVERAGEIFS('WEEKLY DATA'!BZ$11:BZ$14576,'WEEKLY DATA'!$A$11:$A$14576,'MONTHLY DATA'!$A146,'WEEKLY DATA'!$B$11:$B$14576,'MONTHLY DATA'!$B146)</f>
        <v>334</v>
      </c>
      <c r="CA146" s="154">
        <f t="shared" si="126"/>
        <v>-1.4022140221402246E-2</v>
      </c>
      <c r="CB146" s="78">
        <f>AVERAGEIFS('WEEKLY DATA'!CB$11:CB$14576,'WEEKLY DATA'!$A$11:$A$14576,'MONTHLY DATA'!$A146,'WEEKLY DATA'!$B$11:$B$14576,'MONTHLY DATA'!$B146)</f>
        <v>450.5</v>
      </c>
      <c r="CC146" s="78">
        <f>AVERAGEIFS('WEEKLY DATA'!CC$11:CC$14576,'WEEKLY DATA'!$A$11:$A$14576,'MONTHLY DATA'!$A146,'WEEKLY DATA'!$B$11:$B$14576,'MONTHLY DATA'!$B146)</f>
        <v>460.5</v>
      </c>
      <c r="CD146" s="78">
        <f>AVERAGEIFS('WEEKLY DATA'!CD$11:CD$14576,'WEEKLY DATA'!$A$11:$A$14576,'MONTHLY DATA'!$A146,'WEEKLY DATA'!$B$11:$B$14576,'MONTHLY DATA'!$B146)</f>
        <v>455.5</v>
      </c>
      <c r="CE146" s="154">
        <f t="shared" si="127"/>
        <v>-1.1126187245590224E-2</v>
      </c>
      <c r="CF146" s="78">
        <f>AVERAGEIFS('WEEKLY DATA'!CF$11:CF$14576,'WEEKLY DATA'!$A$11:$A$14576,'MONTHLY DATA'!$A146,'WEEKLY DATA'!$B$11:$B$14576,'MONTHLY DATA'!$B146)</f>
        <v>274</v>
      </c>
      <c r="CG146" s="78">
        <f>AVERAGEIFS('WEEKLY DATA'!CG$11:CG$14576,'WEEKLY DATA'!$A$11:$A$14576,'MONTHLY DATA'!$A146,'WEEKLY DATA'!$B$11:$B$14576,'MONTHLY DATA'!$B146)</f>
        <v>284</v>
      </c>
      <c r="CH146" s="78">
        <f>AVERAGEIFS('WEEKLY DATA'!CH$11:CH$14576,'WEEKLY DATA'!$A$11:$A$14576,'MONTHLY DATA'!$A146,'WEEKLY DATA'!$B$11:$B$14576,'MONTHLY DATA'!$B146)</f>
        <v>279</v>
      </c>
      <c r="CI146" s="154">
        <f t="shared" si="128"/>
        <v>-8.1481481481481488E-2</v>
      </c>
      <c r="CJ146" s="78">
        <f>AVERAGEIFS('WEEKLY DATA'!CJ$11:CJ$14576,'WEEKLY DATA'!$A$11:$A$14576,'MONTHLY DATA'!$A146,'WEEKLY DATA'!$B$11:$B$14576,'MONTHLY DATA'!$B146)</f>
        <v>233</v>
      </c>
      <c r="CK146" s="78">
        <f>AVERAGEIFS('WEEKLY DATA'!CK$11:CK$14576,'WEEKLY DATA'!$A$11:$A$14576,'MONTHLY DATA'!$A146,'WEEKLY DATA'!$B$11:$B$14576,'MONTHLY DATA'!$B146)</f>
        <v>243</v>
      </c>
      <c r="CL146" s="78">
        <f>AVERAGEIFS('WEEKLY DATA'!CL$11:CL$14576,'WEEKLY DATA'!$A$11:$A$14576,'MONTHLY DATA'!$A146,'WEEKLY DATA'!$B$11:$B$14576,'MONTHLY DATA'!$B146)</f>
        <v>238</v>
      </c>
      <c r="CM146" s="154">
        <f t="shared" si="129"/>
        <v>-1.855670103092788E-2</v>
      </c>
      <c r="CN146" s="78">
        <f>AVERAGEIFS('WEEKLY DATA'!CN$11:CN$14576,'WEEKLY DATA'!$A$11:$A$14576,'MONTHLY DATA'!$A146,'WEEKLY DATA'!$B$11:$B$14576,'MONTHLY DATA'!$B146)</f>
        <v>285.5</v>
      </c>
      <c r="CO146" s="78">
        <f>AVERAGEIFS('WEEKLY DATA'!CO$11:CO$14576,'WEEKLY DATA'!$A$11:$A$14576,'MONTHLY DATA'!$A146,'WEEKLY DATA'!$B$11:$B$14576,'MONTHLY DATA'!$B146)</f>
        <v>295.5</v>
      </c>
      <c r="CP146" s="78">
        <f>AVERAGEIFS('WEEKLY DATA'!CP$11:CP$14576,'WEEKLY DATA'!$A$11:$A$14576,'MONTHLY DATA'!$A146,'WEEKLY DATA'!$B$11:$B$14576,'MONTHLY DATA'!$B146)</f>
        <v>290.5</v>
      </c>
      <c r="CQ146" s="154">
        <f t="shared" si="130"/>
        <v>-0.10957854406130263</v>
      </c>
      <c r="CR146" s="78">
        <f>AVERAGEIFS('WEEKLY DATA'!CR$11:CR$14576,'WEEKLY DATA'!$A$11:$A$14576,'MONTHLY DATA'!$A146,'WEEKLY DATA'!$B$11:$B$14576,'MONTHLY DATA'!$B146)</f>
        <v>481.5</v>
      </c>
      <c r="CS146" s="78">
        <f>AVERAGEIFS('WEEKLY DATA'!CS$11:CS$14576,'WEEKLY DATA'!$A$11:$A$14576,'MONTHLY DATA'!$A146,'WEEKLY DATA'!$B$11:$B$14576,'MONTHLY DATA'!$B146)</f>
        <v>491.5</v>
      </c>
      <c r="CT146" s="78">
        <f>AVERAGEIFS('WEEKLY DATA'!CT$11:CT$14576,'WEEKLY DATA'!$A$11:$A$14576,'MONTHLY DATA'!$A146,'WEEKLY DATA'!$B$11:$B$14576,'MONTHLY DATA'!$B146)</f>
        <v>486.5</v>
      </c>
      <c r="CU146" s="154">
        <f t="shared" si="131"/>
        <v>1.3541666666666563E-2</v>
      </c>
      <c r="CV146" s="169">
        <f>AVERAGEIFS('WEEKLY DATA'!CV$11:CV$14576,'WEEKLY DATA'!$A$11:$A$14576,'MONTHLY DATA'!$A146,'WEEKLY DATA'!$B$11:$B$14576,'MONTHLY DATA'!$B146)</f>
        <v>303</v>
      </c>
      <c r="CW146" s="78">
        <f>AVERAGEIFS('WEEKLY DATA'!CW$11:CW$14576,'WEEKLY DATA'!$A$11:$A$14576,'MONTHLY DATA'!$A146,'WEEKLY DATA'!$B$11:$B$14576,'MONTHLY DATA'!$B146)</f>
        <v>313</v>
      </c>
      <c r="CX146" s="78">
        <f>AVERAGEIFS('WEEKLY DATA'!CX$11:CX$14576,'WEEKLY DATA'!$A$11:$A$14576,'MONTHLY DATA'!$A146,'WEEKLY DATA'!$B$11:$B$14576,'MONTHLY DATA'!$B146)</f>
        <v>308</v>
      </c>
      <c r="CY146" s="154">
        <f t="shared" si="132"/>
        <v>1.60824742268042E-2</v>
      </c>
      <c r="CZ146" s="169">
        <f>AVERAGEIFS('WEEKLY DATA'!CZ$11:CZ$14576,'WEEKLY DATA'!$A$11:$A$14576,'MONTHLY DATA'!$A146,'WEEKLY DATA'!$B$11:$B$14576,'MONTHLY DATA'!$B146)</f>
        <v>253</v>
      </c>
      <c r="DA146" s="78">
        <f>AVERAGEIFS('WEEKLY DATA'!DA$11:DA$14576,'WEEKLY DATA'!$A$11:$A$14576,'MONTHLY DATA'!$A146,'WEEKLY DATA'!$B$11:$B$14576,'MONTHLY DATA'!$B146)</f>
        <v>263</v>
      </c>
      <c r="DB146" s="78">
        <f>AVERAGEIFS('WEEKLY DATA'!DB$11:DB$14576,'WEEKLY DATA'!$A$11:$A$14576,'MONTHLY DATA'!$A146,'WEEKLY DATA'!$B$11:$B$14576,'MONTHLY DATA'!$B146)</f>
        <v>258</v>
      </c>
      <c r="DC146" s="154">
        <f t="shared" si="133"/>
        <v>-1.0071942446043147E-2</v>
      </c>
      <c r="DD146" s="78">
        <f>AVERAGEIFS('WEEKLY DATA'!DD$11:DD$14576,'WEEKLY DATA'!$A$11:$A$14576,'MONTHLY DATA'!$A146,'WEEKLY DATA'!$B$11:$B$14576,'MONTHLY DATA'!$B146)</f>
        <v>311</v>
      </c>
      <c r="DE146" s="78">
        <f>AVERAGEIFS('WEEKLY DATA'!DE$11:DE$14576,'WEEKLY DATA'!$A$11:$A$14576,'MONTHLY DATA'!$A146,'WEEKLY DATA'!$B$11:$B$14576,'MONTHLY DATA'!$B146)</f>
        <v>321</v>
      </c>
      <c r="DF146" s="78">
        <f>AVERAGEIFS('WEEKLY DATA'!DF$11:DF$14576,'WEEKLY DATA'!$A$11:$A$14576,'MONTHLY DATA'!$A146,'WEEKLY DATA'!$B$11:$B$14576,'MONTHLY DATA'!$B146)</f>
        <v>316</v>
      </c>
      <c r="DG146" s="154">
        <f t="shared" si="134"/>
        <v>-5.6716417910447792E-2</v>
      </c>
      <c r="DH146" s="78">
        <f>AVERAGEIFS('WEEKLY DATA'!DH$11:DH$14576,'WEEKLY DATA'!$A$11:$A$14576,'MONTHLY DATA'!$A146,'WEEKLY DATA'!$B$11:$B$14576,'MONTHLY DATA'!$B146)</f>
        <v>486</v>
      </c>
      <c r="DI146" s="78">
        <f>AVERAGEIFS('WEEKLY DATA'!DI$11:DI$14576,'WEEKLY DATA'!$A$11:$A$14576,'MONTHLY DATA'!$A146,'WEEKLY DATA'!$B$11:$B$14576,'MONTHLY DATA'!$B146)</f>
        <v>496</v>
      </c>
      <c r="DJ146" s="78">
        <f>AVERAGEIFS('WEEKLY DATA'!DJ$11:DJ$14576,'WEEKLY DATA'!$A$11:$A$14576,'MONTHLY DATA'!$A146,'WEEKLY DATA'!$B$11:$B$14576,'MONTHLY DATA'!$B146)</f>
        <v>491</v>
      </c>
      <c r="DK146" s="154">
        <f t="shared" si="135"/>
        <v>-8.0808080808081328E-3</v>
      </c>
      <c r="DL146" s="169">
        <f>AVERAGEIFS('WEEKLY DATA'!DL$11:DL$14576,'WEEKLY DATA'!$A$11:$A$14576,'MONTHLY DATA'!$A146,'WEEKLY DATA'!$B$11:$B$14576,'MONTHLY DATA'!$B146)</f>
        <v>299.5</v>
      </c>
      <c r="DM146" s="78">
        <f>AVERAGEIFS('WEEKLY DATA'!DM$11:DM$14576,'WEEKLY DATA'!$A$11:$A$14576,'MONTHLY DATA'!$A146,'WEEKLY DATA'!$B$11:$B$14576,'MONTHLY DATA'!$B146)</f>
        <v>309.5</v>
      </c>
      <c r="DN146" s="78">
        <f>AVERAGEIFS('WEEKLY DATA'!DN$11:DN$14576,'WEEKLY DATA'!$A$11:$A$14576,'MONTHLY DATA'!$A146,'WEEKLY DATA'!$B$11:$B$14576,'MONTHLY DATA'!$B146)</f>
        <v>304.5</v>
      </c>
      <c r="DO146" s="154">
        <f t="shared" si="136"/>
        <v>1.7118997912317413E-2</v>
      </c>
      <c r="DP146" s="78">
        <f>AVERAGEIFS('WEEKLY DATA'!DP$11:DP$14576,'WEEKLY DATA'!$A$11:$A$14576,'MONTHLY DATA'!$A146,'WEEKLY DATA'!$B$11:$B$14576,'MONTHLY DATA'!$B146)</f>
        <v>237.5</v>
      </c>
      <c r="DQ146" s="78">
        <f>AVERAGEIFS('WEEKLY DATA'!DQ$11:DQ$14576,'WEEKLY DATA'!$A$11:$A$14576,'MONTHLY DATA'!$A146,'WEEKLY DATA'!$B$11:$B$14576,'MONTHLY DATA'!$B146)</f>
        <v>247.5</v>
      </c>
      <c r="DR146" s="78">
        <f>AVERAGEIFS('WEEKLY DATA'!DR$11:DR$14576,'WEEKLY DATA'!$A$11:$A$14576,'MONTHLY DATA'!$A146,'WEEKLY DATA'!$B$11:$B$14576,'MONTHLY DATA'!$B146)</f>
        <v>242.5</v>
      </c>
      <c r="DS146" s="154">
        <f t="shared" si="137"/>
        <v>-1.5228426395939132E-2</v>
      </c>
      <c r="DT146" s="78">
        <f>AVERAGEIFS('WEEKLY DATA'!DT$11:DT$14576,'WEEKLY DATA'!$A$11:$A$14576,'MONTHLY DATA'!$A146,'WEEKLY DATA'!$B$11:$B$14576,'MONTHLY DATA'!$B146)</f>
        <v>311</v>
      </c>
      <c r="DU146" s="78">
        <f>AVERAGEIFS('WEEKLY DATA'!DU$11:DU$14576,'WEEKLY DATA'!$A$11:$A$14576,'MONTHLY DATA'!$A146,'WEEKLY DATA'!$B$11:$B$14576,'MONTHLY DATA'!$B146)</f>
        <v>321</v>
      </c>
      <c r="DV146" s="78">
        <f>AVERAGEIFS('WEEKLY DATA'!DV$11:DV$14576,'WEEKLY DATA'!$A$11:$A$14576,'MONTHLY DATA'!$A146,'WEEKLY DATA'!$B$11:$B$14576,'MONTHLY DATA'!$B146)</f>
        <v>316</v>
      </c>
      <c r="DW146" s="154">
        <f t="shared" si="138"/>
        <v>-5.6716417910447792E-2</v>
      </c>
      <c r="DX146" s="78">
        <f>AVERAGEIFS('WEEKLY DATA'!DX$11:DX$14576,'WEEKLY DATA'!$A$11:$A$14576,'MONTHLY DATA'!$A146,'WEEKLY DATA'!$B$11:$B$14576,'MONTHLY DATA'!$B146)</f>
        <v>471</v>
      </c>
      <c r="DY146" s="78">
        <f>AVERAGEIFS('WEEKLY DATA'!DY$11:DY$14576,'WEEKLY DATA'!$A$11:$A$14576,'MONTHLY DATA'!$A146,'WEEKLY DATA'!$B$11:$B$14576,'MONTHLY DATA'!$B146)</f>
        <v>481</v>
      </c>
      <c r="DZ146" s="78">
        <f>AVERAGEIFS('WEEKLY DATA'!DZ$11:DZ$14576,'WEEKLY DATA'!$A$11:$A$14576,'MONTHLY DATA'!$A146,'WEEKLY DATA'!$B$11:$B$14576,'MONTHLY DATA'!$B146)</f>
        <v>476</v>
      </c>
      <c r="EA146" s="154">
        <f t="shared" si="139"/>
        <v>-8.3333333333333037E-3</v>
      </c>
      <c r="EB146" s="78">
        <f>AVERAGEIFS('WEEKLY DATA'!EB$11:EB$14576,'WEEKLY DATA'!$A$11:$A$14576,'MONTHLY DATA'!$A146,'WEEKLY DATA'!$B$11:$B$14576,'MONTHLY DATA'!$B146)</f>
        <v>295.5</v>
      </c>
      <c r="EC146" s="78">
        <f>AVERAGEIFS('WEEKLY DATA'!EC$11:EC$14576,'WEEKLY DATA'!$A$11:$A$14576,'MONTHLY DATA'!$A146,'WEEKLY DATA'!$B$11:$B$14576,'MONTHLY DATA'!$B146)</f>
        <v>305.5</v>
      </c>
      <c r="ED146" s="78">
        <f>AVERAGEIFS('WEEKLY DATA'!ED$11:ED$14576,'WEEKLY DATA'!$A$11:$A$14576,'MONTHLY DATA'!$A146,'WEEKLY DATA'!$B$11:$B$14576,'MONTHLY DATA'!$B146)</f>
        <v>300.5</v>
      </c>
      <c r="EE146" s="154">
        <f t="shared" si="140"/>
        <v>-6.6115702479339067E-3</v>
      </c>
      <c r="EF146" s="169">
        <f>AVERAGEIFS('WEEKLY DATA'!EF$11:EF$14576,'WEEKLY DATA'!$A$11:$A$14576,'MONTHLY DATA'!$A146,'WEEKLY DATA'!$B$11:$B$14576,'MONTHLY DATA'!$B146)</f>
        <v>230</v>
      </c>
      <c r="EG146" s="78">
        <f>AVERAGEIFS('WEEKLY DATA'!EG$11:EG$14576,'WEEKLY DATA'!$A$11:$A$14576,'MONTHLY DATA'!$A146,'WEEKLY DATA'!$B$11:$B$14576,'MONTHLY DATA'!$B146)</f>
        <v>240</v>
      </c>
      <c r="EH146" s="78">
        <f>AVERAGEIFS('WEEKLY DATA'!EH$11:EH$14576,'WEEKLY DATA'!$A$11:$A$14576,'MONTHLY DATA'!$A146,'WEEKLY DATA'!$B$11:$B$14576,'MONTHLY DATA'!$B146)</f>
        <v>235</v>
      </c>
      <c r="EI146" s="154">
        <f t="shared" si="141"/>
        <v>-5.0505050505050497E-2</v>
      </c>
      <c r="EJ146" s="78">
        <f>AVERAGEIFS('WEEKLY DATA'!EJ$11:EJ$14576,'WEEKLY DATA'!$A$11:$A$14576,'MONTHLY DATA'!$A146,'WEEKLY DATA'!$B$11:$B$14576,'MONTHLY DATA'!$B146)</f>
        <v>377</v>
      </c>
      <c r="EK146" s="78">
        <f>AVERAGEIFS('WEEKLY DATA'!EK$11:EK$14576,'WEEKLY DATA'!$A$11:$A$14576,'MONTHLY DATA'!$A146,'WEEKLY DATA'!$B$11:$B$14576,'MONTHLY DATA'!$B146)</f>
        <v>387</v>
      </c>
      <c r="EL146" s="78">
        <f>AVERAGEIFS('WEEKLY DATA'!EL$11:EL$14576,'WEEKLY DATA'!$A$11:$A$14576,'MONTHLY DATA'!$A146,'WEEKLY DATA'!$B$11:$B$14576,'MONTHLY DATA'!$B146)</f>
        <v>382</v>
      </c>
      <c r="EM146" s="154">
        <f t="shared" si="142"/>
        <v>-2.0512820512820551E-2</v>
      </c>
      <c r="EN146" s="78">
        <f>AVERAGEIFS('WEEKLY DATA'!EN$11:EN$14576,'WEEKLY DATA'!$A$11:$A$14576,'MONTHLY DATA'!$A146,'WEEKLY DATA'!$B$11:$B$14576,'MONTHLY DATA'!$B146)</f>
        <v>516</v>
      </c>
      <c r="EO146" s="78">
        <f>AVERAGEIFS('WEEKLY DATA'!EO$11:EO$14576,'WEEKLY DATA'!$A$11:$A$14576,'MONTHLY DATA'!$A146,'WEEKLY DATA'!$B$11:$B$14576,'MONTHLY DATA'!$B146)</f>
        <v>526</v>
      </c>
      <c r="EP146" s="78">
        <f>AVERAGEIFS('WEEKLY DATA'!EP$11:EP$14576,'WEEKLY DATA'!$A$11:$A$14576,'MONTHLY DATA'!$A146,'WEEKLY DATA'!$B$11:$B$14576,'MONTHLY DATA'!$B146)</f>
        <v>521</v>
      </c>
      <c r="EQ146" s="154">
        <f t="shared" si="143"/>
        <v>-7.6190476190476364E-3</v>
      </c>
      <c r="ER146" s="78">
        <f>AVERAGEIFS('WEEKLY DATA'!ER$11:ER$14576,'WEEKLY DATA'!$A$11:$A$14576,'MONTHLY DATA'!$A146,'WEEKLY DATA'!$B$11:$B$14576,'MONTHLY DATA'!$B146)</f>
        <v>314</v>
      </c>
      <c r="ES146" s="78">
        <f>AVERAGEIFS('WEEKLY DATA'!ES$11:ES$14576,'WEEKLY DATA'!$A$11:$A$14576,'MONTHLY DATA'!$A146,'WEEKLY DATA'!$B$11:$B$14576,'MONTHLY DATA'!$B146)</f>
        <v>324</v>
      </c>
      <c r="ET146" s="78">
        <f>AVERAGEIFS('WEEKLY DATA'!ET$11:ET$14576,'WEEKLY DATA'!$A$11:$A$14576,'MONTHLY DATA'!$A146,'WEEKLY DATA'!$B$11:$B$14576,'MONTHLY DATA'!$B146)</f>
        <v>319</v>
      </c>
      <c r="EU146" s="154">
        <f t="shared" si="144"/>
        <v>1.0693069306930703E-2</v>
      </c>
      <c r="EV146" s="78">
        <f>AVERAGEIFS('WEEKLY DATA'!EV$11:EV$14576,'WEEKLY DATA'!$A$11:$A$14576,'MONTHLY DATA'!$A146,'WEEKLY DATA'!$B$11:$B$14576,'MONTHLY DATA'!$B146)</f>
        <v>229.5</v>
      </c>
      <c r="EW146" s="78">
        <f>AVERAGEIFS('WEEKLY DATA'!EW$11:EW$14576,'WEEKLY DATA'!$A$11:$A$14576,'MONTHLY DATA'!$A146,'WEEKLY DATA'!$B$11:$B$14576,'MONTHLY DATA'!$B146)</f>
        <v>239.5</v>
      </c>
      <c r="EX146" s="78">
        <f>AVERAGEIFS('WEEKLY DATA'!EX$11:EX$14576,'WEEKLY DATA'!$A$11:$A$14576,'MONTHLY DATA'!$A146,'WEEKLY DATA'!$B$11:$B$14576,'MONTHLY DATA'!$B146)</f>
        <v>234.5</v>
      </c>
      <c r="EY146" s="154">
        <f t="shared" si="145"/>
        <v>8.6021505376343566E-3</v>
      </c>
      <c r="EZ146" s="78">
        <f>AVERAGEIFS('WEEKLY DATA'!EZ$11:EZ$14576,'WEEKLY DATA'!$A$11:$A$14576,'MONTHLY DATA'!$A146,'WEEKLY DATA'!$B$11:$B$14576,'MONTHLY DATA'!$B146)</f>
        <v>382</v>
      </c>
      <c r="FA146" s="78">
        <f>AVERAGEIFS('WEEKLY DATA'!FA$11:FA$14576,'WEEKLY DATA'!$A$11:$A$14576,'MONTHLY DATA'!$A146,'WEEKLY DATA'!$B$11:$B$14576,'MONTHLY DATA'!$B146)</f>
        <v>392</v>
      </c>
      <c r="FB146" s="78">
        <f>AVERAGEIFS('WEEKLY DATA'!FB$11:FB$14576,'WEEKLY DATA'!$A$11:$A$14576,'MONTHLY DATA'!$A146,'WEEKLY DATA'!$B$11:$B$14576,'MONTHLY DATA'!$B146)</f>
        <v>387</v>
      </c>
      <c r="FC146" s="154">
        <f t="shared" si="146"/>
        <v>-3.2499999999999973E-2</v>
      </c>
      <c r="FD146" s="78">
        <f>AVERAGEIFS('WEEKLY DATA'!FD$11:FD$14576,'WEEKLY DATA'!$A$11:$A$14576,'MONTHLY DATA'!$A146,'WEEKLY DATA'!$B$11:$B$14576,'MONTHLY DATA'!$B146)</f>
        <v>265</v>
      </c>
      <c r="FE146" s="78">
        <f>AVERAGEIFS('WEEKLY DATA'!FE$11:FE$14576,'WEEKLY DATA'!$A$11:$A$14576,'MONTHLY DATA'!$A146,'WEEKLY DATA'!$B$11:$B$14576,'MONTHLY DATA'!$B146)</f>
        <v>275</v>
      </c>
      <c r="FF146" s="78">
        <f>AVERAGEIFS('WEEKLY DATA'!FF$11:FF$14576,'WEEKLY DATA'!$A$11:$A$14576,'MONTHLY DATA'!$A146,'WEEKLY DATA'!$B$11:$B$14576,'MONTHLY DATA'!$B146)</f>
        <v>270</v>
      </c>
      <c r="FG146" s="154">
        <f t="shared" si="147"/>
        <v>2.857142857142847E-2</v>
      </c>
      <c r="FH146" s="78">
        <f>AVERAGEIFS('WEEKLY DATA'!FH$11:FH$14576,'WEEKLY DATA'!$A$11:$A$14576,'MONTHLY DATA'!$A146,'WEEKLY DATA'!$B$11:$B$14576,'MONTHLY DATA'!$B146)</f>
        <v>318</v>
      </c>
      <c r="FI146" s="78">
        <f>AVERAGEIFS('WEEKLY DATA'!FI$11:FI$14576,'WEEKLY DATA'!$A$11:$A$14576,'MONTHLY DATA'!$A146,'WEEKLY DATA'!$B$11:$B$14576,'MONTHLY DATA'!$B146)</f>
        <v>328</v>
      </c>
      <c r="FJ146" s="78">
        <f>AVERAGEIFS('WEEKLY DATA'!FJ$11:FJ$14576,'WEEKLY DATA'!$A$11:$A$14576,'MONTHLY DATA'!$A146,'WEEKLY DATA'!$B$11:$B$14576,'MONTHLY DATA'!$B146)</f>
        <v>323</v>
      </c>
      <c r="FK146" s="154">
        <f t="shared" si="148"/>
        <v>-1.7490494296577896E-2</v>
      </c>
      <c r="FL146" s="169">
        <f>AVERAGEIFS('WEEKLY DATA'!FL$11:FL$14576,'WEEKLY DATA'!$A$11:$A$14576,'MONTHLY DATA'!$A146,'WEEKLY DATA'!$B$11:$B$14576,'MONTHLY DATA'!$B146)</f>
        <v>267.5</v>
      </c>
      <c r="FM146" s="78">
        <f>AVERAGEIFS('WEEKLY DATA'!FM$11:FM$14576,'WEEKLY DATA'!$A$11:$A$14576,'MONTHLY DATA'!$A146,'WEEKLY DATA'!$B$11:$B$14576,'MONTHLY DATA'!$B146)</f>
        <v>277.5</v>
      </c>
      <c r="FN146" s="78">
        <f>AVERAGEIFS('WEEKLY DATA'!FN$11:FN$14576,'WEEKLY DATA'!$A$11:$A$14576,'MONTHLY DATA'!$A146,'WEEKLY DATA'!$B$11:$B$14576,'MONTHLY DATA'!$B146)</f>
        <v>272.5</v>
      </c>
      <c r="FO146" s="154">
        <f t="shared" si="149"/>
        <v>-1.5801354401805856E-2</v>
      </c>
      <c r="FP146" s="78">
        <f>AVERAGEIFS('WEEKLY DATA'!FP$11:FP$14576,'WEEKLY DATA'!$A$11:$A$14576,'MONTHLY DATA'!$A146,'WEEKLY DATA'!$B$11:$B$14576,'MONTHLY DATA'!$B146)</f>
        <v>278</v>
      </c>
      <c r="FQ146" s="78">
        <f>AVERAGEIFS('WEEKLY DATA'!FQ$11:FQ$14576,'WEEKLY DATA'!$A$11:$A$14576,'MONTHLY DATA'!$A146,'WEEKLY DATA'!$B$11:$B$14576,'MONTHLY DATA'!$B146)</f>
        <v>288</v>
      </c>
      <c r="FR146" s="78">
        <f>AVERAGEIFS('WEEKLY DATA'!FR$11:FR$14576,'WEEKLY DATA'!$A$11:$A$14576,'MONTHLY DATA'!$A146,'WEEKLY DATA'!$B$11:$B$14576,'MONTHLY DATA'!$B146)</f>
        <v>283</v>
      </c>
      <c r="FS146" s="154">
        <f t="shared" si="150"/>
        <v>-7.0175438596491446E-3</v>
      </c>
      <c r="FT146" s="78">
        <f>AVERAGEIFS('WEEKLY DATA'!FT$11:FT$14576,'WEEKLY DATA'!$A$11:$A$14576,'MONTHLY DATA'!$A146,'WEEKLY DATA'!$B$11:$B$14576,'MONTHLY DATA'!$B146)</f>
        <v>308</v>
      </c>
      <c r="FU146" s="78">
        <f>AVERAGEIFS('WEEKLY DATA'!FU$11:FU$14576,'WEEKLY DATA'!$A$11:$A$14576,'MONTHLY DATA'!$A146,'WEEKLY DATA'!$B$11:$B$14576,'MONTHLY DATA'!$B146)</f>
        <v>318</v>
      </c>
      <c r="FV146" s="78">
        <f>AVERAGEIFS('WEEKLY DATA'!FV$11:FV$14576,'WEEKLY DATA'!$A$11:$A$14576,'MONTHLY DATA'!$A146,'WEEKLY DATA'!$B$11:$B$14576,'MONTHLY DATA'!$B146)</f>
        <v>313</v>
      </c>
      <c r="FW146" s="154">
        <f t="shared" si="151"/>
        <v>-8.2783882783882823E-2</v>
      </c>
      <c r="FX146" s="78">
        <f>AVERAGEIFS('WEEKLY DATA'!FX$11:FX$14576,'WEEKLY DATA'!$A$11:$A$14576,'MONTHLY DATA'!$A146,'WEEKLY DATA'!$B$11:$B$14576,'MONTHLY DATA'!$B146)</f>
        <v>270</v>
      </c>
      <c r="FY146" s="78">
        <f>AVERAGEIFS('WEEKLY DATA'!FY$11:FY$14576,'WEEKLY DATA'!$A$11:$A$14576,'MONTHLY DATA'!$A146,'WEEKLY DATA'!$B$11:$B$14576,'MONTHLY DATA'!$B146)</f>
        <v>280</v>
      </c>
      <c r="FZ146" s="78">
        <f>AVERAGEIFS('WEEKLY DATA'!FZ$11:FZ$14576,'WEEKLY DATA'!$A$11:$A$14576,'MONTHLY DATA'!$A146,'WEEKLY DATA'!$B$11:$B$14576,'MONTHLY DATA'!$B146)</f>
        <v>275</v>
      </c>
      <c r="GA146" s="154">
        <f t="shared" si="152"/>
        <v>4.5662100456620447E-3</v>
      </c>
      <c r="GB146" s="78">
        <f>AVERAGEIFS('WEEKLY DATA'!GB$11:GB$14576,'WEEKLY DATA'!$A$11:$A$14576,'MONTHLY DATA'!$A146,'WEEKLY DATA'!$B$11:$B$14576,'MONTHLY DATA'!$B146)</f>
        <v>393</v>
      </c>
      <c r="GC146" s="78">
        <f>AVERAGEIFS('WEEKLY DATA'!GC$11:GC$14576,'WEEKLY DATA'!$A$11:$A$14576,'MONTHLY DATA'!$A146,'WEEKLY DATA'!$B$11:$B$14576,'MONTHLY DATA'!$B146)</f>
        <v>403</v>
      </c>
      <c r="GD146" s="78">
        <f>AVERAGEIFS('WEEKLY DATA'!GD$11:GD$14576,'WEEKLY DATA'!$A$11:$A$14576,'MONTHLY DATA'!$A146,'WEEKLY DATA'!$B$11:$B$14576,'MONTHLY DATA'!$B146)</f>
        <v>398</v>
      </c>
      <c r="GE146" s="154">
        <f t="shared" si="153"/>
        <v>1.2400635930047699E-2</v>
      </c>
      <c r="GF146" s="169">
        <f>AVERAGEIFS('WEEKLY DATA'!GF$11:GF$14576,'WEEKLY DATA'!$A$11:$A$14576,'MONTHLY DATA'!$A146,'WEEKLY DATA'!$B$11:$B$14576,'MONTHLY DATA'!$B146)</f>
        <v>343</v>
      </c>
      <c r="GG146" s="78">
        <f>AVERAGEIFS('WEEKLY DATA'!GG$11:GG$14576,'WEEKLY DATA'!$A$11:$A$14576,'MONTHLY DATA'!$A146,'WEEKLY DATA'!$B$11:$B$14576,'MONTHLY DATA'!$B146)</f>
        <v>353</v>
      </c>
      <c r="GH146" s="78">
        <f>AVERAGEIFS('WEEKLY DATA'!GH$11:GH$14576,'WEEKLY DATA'!$A$11:$A$14576,'MONTHLY DATA'!$A146,'WEEKLY DATA'!$B$11:$B$14576,'MONTHLY DATA'!$B146)</f>
        <v>348</v>
      </c>
      <c r="GI146" s="154">
        <f t="shared" si="154"/>
        <v>-7.4866310160427441E-3</v>
      </c>
      <c r="GJ146" s="78">
        <f>AVERAGEIFS('WEEKLY DATA'!GJ$11:GJ$14576,'WEEKLY DATA'!$A$11:$A$14576,'MONTHLY DATA'!$A146,'WEEKLY DATA'!$B$11:$B$14576,'MONTHLY DATA'!$B146)</f>
        <v>321</v>
      </c>
      <c r="GK146" s="78">
        <f>AVERAGEIFS('WEEKLY DATA'!GK$11:GK$14576,'WEEKLY DATA'!$A$11:$A$14576,'MONTHLY DATA'!$A146,'WEEKLY DATA'!$B$11:$B$14576,'MONTHLY DATA'!$B146)</f>
        <v>331</v>
      </c>
      <c r="GL146" s="78">
        <f>AVERAGEIFS('WEEKLY DATA'!GL$11:GL$14576,'WEEKLY DATA'!$A$11:$A$14576,'MONTHLY DATA'!$A146,'WEEKLY DATA'!$B$11:$B$14576,'MONTHLY DATA'!$B146)</f>
        <v>326</v>
      </c>
      <c r="GM146" s="154">
        <f t="shared" si="155"/>
        <v>-5.507246376811592E-2</v>
      </c>
      <c r="GN146" s="78">
        <f>AVERAGEIFS('WEEKLY DATA'!GN$11:GN$14576,'WEEKLY DATA'!$A$11:$A$14576,'MONTHLY DATA'!$A146,'WEEKLY DATA'!$B$11:$B$14576,'MONTHLY DATA'!$B146)</f>
        <v>576</v>
      </c>
      <c r="GO146" s="78">
        <f>AVERAGEIFS('WEEKLY DATA'!GO$11:GO$14576,'WEEKLY DATA'!$A$11:$A$14576,'MONTHLY DATA'!$A146,'WEEKLY DATA'!$B$11:$B$14576,'MONTHLY DATA'!$B146)</f>
        <v>586</v>
      </c>
      <c r="GP146" s="78">
        <f>AVERAGEIFS('WEEKLY DATA'!GP$11:GP$14576,'WEEKLY DATA'!$A$11:$A$14576,'MONTHLY DATA'!$A146,'WEEKLY DATA'!$B$11:$B$14576,'MONTHLY DATA'!$B146)</f>
        <v>581</v>
      </c>
      <c r="GQ146" s="154">
        <f t="shared" si="156"/>
        <v>-6.8376068376068133E-3</v>
      </c>
      <c r="GR146" s="78"/>
    </row>
    <row r="147" spans="1:200" ht="15.75" x14ac:dyDescent="0.25">
      <c r="A147">
        <f t="shared" si="106"/>
        <v>5</v>
      </c>
      <c r="B147">
        <f t="shared" si="107"/>
        <v>2021</v>
      </c>
      <c r="C147" s="86">
        <v>44317</v>
      </c>
      <c r="D147" s="78">
        <f>AVERAGEIFS('WEEKLY DATA'!D$11:D$14576,'WEEKLY DATA'!$A$11:$A$14576,'MONTHLY DATA'!$A147,'WEEKLY DATA'!$B$11:$B$14576,'MONTHLY DATA'!$B147)</f>
        <v>335.625</v>
      </c>
      <c r="E147" s="78">
        <f>AVERAGEIFS('WEEKLY DATA'!E$11:E$14576,'WEEKLY DATA'!$A$11:$A$14576,'MONTHLY DATA'!$A147,'WEEKLY DATA'!$B$11:$B$14576,'MONTHLY DATA'!$B147)</f>
        <v>345.625</v>
      </c>
      <c r="F147" s="78">
        <f>AVERAGEIFS('WEEKLY DATA'!F$11:F$14576,'WEEKLY DATA'!$A$11:$A$14576,'MONTHLY DATA'!$A147,'WEEKLY DATA'!$B$11:$B$14576,'MONTHLY DATA'!$B147)</f>
        <v>340.625</v>
      </c>
      <c r="G147" s="154">
        <f t="shared" si="108"/>
        <v>3.5334346504559244E-2</v>
      </c>
      <c r="H147" s="169">
        <f>AVERAGEIFS('WEEKLY DATA'!H$11:H$14576,'WEEKLY DATA'!$A$11:$A$14576,'MONTHLY DATA'!$A147,'WEEKLY DATA'!$B$11:$B$14576,'MONTHLY DATA'!$B147)</f>
        <v>308.75</v>
      </c>
      <c r="I147" s="78">
        <f>AVERAGEIFS('WEEKLY DATA'!I$11:I$14576,'WEEKLY DATA'!$A$11:$A$14576,'MONTHLY DATA'!$A147,'WEEKLY DATA'!$B$11:$B$14576,'MONTHLY DATA'!$B147)</f>
        <v>318.75</v>
      </c>
      <c r="J147" s="78">
        <f>AVERAGEIFS('WEEKLY DATA'!J$11:J$14576,'WEEKLY DATA'!$A$11:$A$14576,'MONTHLY DATA'!$A147,'WEEKLY DATA'!$B$11:$B$14576,'MONTHLY DATA'!$B147)</f>
        <v>313.75</v>
      </c>
      <c r="K147" s="154">
        <f t="shared" si="109"/>
        <v>2.3654159869494373E-2</v>
      </c>
      <c r="L147" s="169">
        <f>AVERAGEIFS('WEEKLY DATA'!L$11:L$14576,'WEEKLY DATA'!$A$11:$A$14576,'MONTHLY DATA'!$A147,'WEEKLY DATA'!$B$11:$B$14576,'MONTHLY DATA'!$B147)</f>
        <v>368.75</v>
      </c>
      <c r="M147" s="78">
        <f>AVERAGEIFS('WEEKLY DATA'!M$11:M$14576,'WEEKLY DATA'!$A$11:$A$14576,'MONTHLY DATA'!$A147,'WEEKLY DATA'!$B$11:$B$14576,'MONTHLY DATA'!$B147)</f>
        <v>378.75</v>
      </c>
      <c r="N147" s="78">
        <f>AVERAGEIFS('WEEKLY DATA'!N$11:N$14576,'WEEKLY DATA'!$A$11:$A$14576,'MONTHLY DATA'!$A147,'WEEKLY DATA'!$B$11:$B$14576,'MONTHLY DATA'!$B147)</f>
        <v>373.75</v>
      </c>
      <c r="O147" s="154">
        <f t="shared" si="110"/>
        <v>-2.9220779220779258E-2</v>
      </c>
      <c r="P147" s="169">
        <f>AVERAGEIFS('WEEKLY DATA'!P$11:P$14576,'WEEKLY DATA'!$A$11:$A$14576,'MONTHLY DATA'!$A147,'WEEKLY DATA'!$B$11:$B$14576,'MONTHLY DATA'!$B147)</f>
        <v>346.25</v>
      </c>
      <c r="Q147" s="78">
        <f>AVERAGEIFS('WEEKLY DATA'!Q$11:Q$14576,'WEEKLY DATA'!$A$11:$A$14576,'MONTHLY DATA'!$A147,'WEEKLY DATA'!$B$11:$B$14576,'MONTHLY DATA'!$B147)</f>
        <v>356.25</v>
      </c>
      <c r="R147" s="78">
        <f>AVERAGEIFS('WEEKLY DATA'!R$11:R$14576,'WEEKLY DATA'!$A$11:$A$14576,'MONTHLY DATA'!$A147,'WEEKLY DATA'!$B$11:$B$14576,'MONTHLY DATA'!$B147)</f>
        <v>351.25</v>
      </c>
      <c r="S147" s="154">
        <f t="shared" si="111"/>
        <v>3.4609720176730585E-2</v>
      </c>
      <c r="T147" s="169">
        <f>AVERAGEIFS('WEEKLY DATA'!T$11:T$14576,'WEEKLY DATA'!$A$11:$A$14576,'MONTHLY DATA'!$A147,'WEEKLY DATA'!$B$11:$B$14576,'MONTHLY DATA'!$B147)</f>
        <v>315</v>
      </c>
      <c r="U147" s="78">
        <f>AVERAGEIFS('WEEKLY DATA'!U$11:U$14576,'WEEKLY DATA'!$A$11:$A$14576,'MONTHLY DATA'!$A147,'WEEKLY DATA'!$B$11:$B$14576,'MONTHLY DATA'!$B147)</f>
        <v>325</v>
      </c>
      <c r="V147" s="78">
        <f>AVERAGEIFS('WEEKLY DATA'!V$11:V$14576,'WEEKLY DATA'!$A$11:$A$14576,'MONTHLY DATA'!$A147,'WEEKLY DATA'!$B$11:$B$14576,'MONTHLY DATA'!$B147)</f>
        <v>320</v>
      </c>
      <c r="W147" s="154">
        <f t="shared" si="112"/>
        <v>7.7441077441077422E-2</v>
      </c>
      <c r="X147" s="169">
        <f>AVERAGEIFS('WEEKLY DATA'!X$11:X$14576,'WEEKLY DATA'!$A$11:$A$14576,'MONTHLY DATA'!$A147,'WEEKLY DATA'!$B$11:$B$14576,'MONTHLY DATA'!$B147)</f>
        <v>284.375</v>
      </c>
      <c r="Y147" s="78">
        <f>AVERAGEIFS('WEEKLY DATA'!Y$11:Y$14576,'WEEKLY DATA'!$A$11:$A$14576,'MONTHLY DATA'!$A147,'WEEKLY DATA'!$B$11:$B$14576,'MONTHLY DATA'!$B147)</f>
        <v>294.375</v>
      </c>
      <c r="Z147" s="78">
        <f>AVERAGEIFS('WEEKLY DATA'!Z$11:Z$14576,'WEEKLY DATA'!$A$11:$A$14576,'MONTHLY DATA'!$A147,'WEEKLY DATA'!$B$11:$B$14576,'MONTHLY DATA'!$B147)</f>
        <v>289.375</v>
      </c>
      <c r="AA147" s="154">
        <f t="shared" si="113"/>
        <v>7.5743494423791802E-2</v>
      </c>
      <c r="AB147" s="169">
        <f>AVERAGEIFS('WEEKLY DATA'!AB$11:AB$14576,'WEEKLY DATA'!$A$11:$A$14576,'MONTHLY DATA'!$A147,'WEEKLY DATA'!$B$11:$B$14576,'MONTHLY DATA'!$B147)</f>
        <v>330</v>
      </c>
      <c r="AC147" s="78">
        <f>AVERAGEIFS('WEEKLY DATA'!AC$11:AC$14576,'WEEKLY DATA'!$A$11:$A$14576,'MONTHLY DATA'!$A147,'WEEKLY DATA'!$B$11:$B$14576,'MONTHLY DATA'!$B147)</f>
        <v>340</v>
      </c>
      <c r="AD147" s="78">
        <f>AVERAGEIFS('WEEKLY DATA'!AD$11:AD$14576,'WEEKLY DATA'!$A$11:$A$14576,'MONTHLY DATA'!$A147,'WEEKLY DATA'!$B$11:$B$14576,'MONTHLY DATA'!$B147)</f>
        <v>335</v>
      </c>
      <c r="AE147" s="154">
        <f t="shared" si="114"/>
        <v>-6.944444444444442E-2</v>
      </c>
      <c r="AF147" s="169">
        <f>AVERAGEIFS('WEEKLY DATA'!AF$11:AF$14576,'WEEKLY DATA'!$A$11:$A$14576,'MONTHLY DATA'!$A147,'WEEKLY DATA'!$B$11:$B$14576,'MONTHLY DATA'!$B147)</f>
        <v>305</v>
      </c>
      <c r="AG147" s="78">
        <f>AVERAGEIFS('WEEKLY DATA'!AG$11:AG$14576,'WEEKLY DATA'!$A$11:$A$14576,'MONTHLY DATA'!$A147,'WEEKLY DATA'!$B$11:$B$14576,'MONTHLY DATA'!$B147)</f>
        <v>315</v>
      </c>
      <c r="AH147" s="78">
        <f>AVERAGEIFS('WEEKLY DATA'!AH$11:AH$14576,'WEEKLY DATA'!$A$11:$A$14576,'MONTHLY DATA'!$A147,'WEEKLY DATA'!$B$11:$B$14576,'MONTHLY DATA'!$B147)</f>
        <v>310</v>
      </c>
      <c r="AI147" s="154">
        <f t="shared" si="115"/>
        <v>2.9900332225913706E-2</v>
      </c>
      <c r="AJ147" s="169">
        <f>AVERAGEIFS('WEEKLY DATA'!AJ$11:AJ$14576,'WEEKLY DATA'!$A$11:$A$14576,'MONTHLY DATA'!$A147,'WEEKLY DATA'!$B$11:$B$14576,'MONTHLY DATA'!$B147)</f>
        <v>270</v>
      </c>
      <c r="AK147" s="78">
        <f>AVERAGEIFS('WEEKLY DATA'!AK$11:AK$14576,'WEEKLY DATA'!$A$11:$A$14576,'MONTHLY DATA'!$A147,'WEEKLY DATA'!$B$11:$B$14576,'MONTHLY DATA'!$B147)</f>
        <v>280</v>
      </c>
      <c r="AL147" s="78">
        <f>AVERAGEIFS('WEEKLY DATA'!AL$11:AL$14576,'WEEKLY DATA'!$A$11:$A$14576,'MONTHLY DATA'!$A147,'WEEKLY DATA'!$B$11:$B$14576,'MONTHLY DATA'!$B147)</f>
        <v>275</v>
      </c>
      <c r="AM147" s="154">
        <f t="shared" si="116"/>
        <v>2.6119402985074647E-2</v>
      </c>
      <c r="AN147" s="169">
        <f>AVERAGEIFS('WEEKLY DATA'!AN$11:AN$14576,'WEEKLY DATA'!$A$11:$A$14576,'MONTHLY DATA'!$A147,'WEEKLY DATA'!$B$11:$B$14576,'MONTHLY DATA'!$B147)</f>
        <v>245</v>
      </c>
      <c r="AO147" s="78">
        <f>AVERAGEIFS('WEEKLY DATA'!AO$11:AO$14576,'WEEKLY DATA'!$A$11:$A$14576,'MONTHLY DATA'!$A147,'WEEKLY DATA'!$B$11:$B$14576,'MONTHLY DATA'!$B147)</f>
        <v>255</v>
      </c>
      <c r="AP147" s="78">
        <f>AVERAGEIFS('WEEKLY DATA'!AP$11:AP$14576,'WEEKLY DATA'!$A$11:$A$14576,'MONTHLY DATA'!$A147,'WEEKLY DATA'!$B$11:$B$14576,'MONTHLY DATA'!$B147)</f>
        <v>250</v>
      </c>
      <c r="AQ147" s="154">
        <f t="shared" si="117"/>
        <v>2.6694045174537884E-2</v>
      </c>
      <c r="AR147" s="169">
        <f>AVERAGEIFS('WEEKLY DATA'!AR$11:AR$14576,'WEEKLY DATA'!$A$11:$A$14576,'MONTHLY DATA'!$A147,'WEEKLY DATA'!$B$11:$B$14576,'MONTHLY DATA'!$B147)</f>
        <v>328.75</v>
      </c>
      <c r="AS147" s="78">
        <f>AVERAGEIFS('WEEKLY DATA'!AS$11:AS$14576,'WEEKLY DATA'!$A$11:$A$14576,'MONTHLY DATA'!$A147,'WEEKLY DATA'!$B$11:$B$14576,'MONTHLY DATA'!$B147)</f>
        <v>338.75</v>
      </c>
      <c r="AT147" s="78">
        <f>AVERAGEIFS('WEEKLY DATA'!AT$11:AT$14576,'WEEKLY DATA'!$A$11:$A$14576,'MONTHLY DATA'!$A147,'WEEKLY DATA'!$B$11:$B$14576,'MONTHLY DATA'!$B147)</f>
        <v>333.75</v>
      </c>
      <c r="AU147" s="154">
        <f t="shared" si="118"/>
        <v>-1.2573964497041401E-2</v>
      </c>
      <c r="AV147" s="169">
        <f>AVERAGEIFS('WEEKLY DATA'!AV$11:AV$14576,'WEEKLY DATA'!$A$11:$A$14576,'MONTHLY DATA'!$A147,'WEEKLY DATA'!$B$11:$B$14576,'MONTHLY DATA'!$B147)</f>
        <v>305</v>
      </c>
      <c r="AW147" s="78">
        <f>AVERAGEIFS('WEEKLY DATA'!AW$11:AW$14576,'WEEKLY DATA'!$A$11:$A$14576,'MONTHLY DATA'!$A147,'WEEKLY DATA'!$B$11:$B$14576,'MONTHLY DATA'!$B147)</f>
        <v>315</v>
      </c>
      <c r="AX147" s="78">
        <f>AVERAGEIFS('WEEKLY DATA'!AX$11:AX$14576,'WEEKLY DATA'!$A$11:$A$14576,'MONTHLY DATA'!$A147,'WEEKLY DATA'!$B$11:$B$14576,'MONTHLY DATA'!$B147)</f>
        <v>310</v>
      </c>
      <c r="AY147" s="154">
        <f t="shared" si="119"/>
        <v>2.1416803953871577E-2</v>
      </c>
      <c r="AZ147" s="169">
        <f>AVERAGEIFS('WEEKLY DATA'!AZ$11:AZ$14576,'WEEKLY DATA'!$A$11:$A$14576,'MONTHLY DATA'!$A147,'WEEKLY DATA'!$B$11:$B$14576,'MONTHLY DATA'!$B147)</f>
        <v>258.75</v>
      </c>
      <c r="BA147" s="78">
        <f>AVERAGEIFS('WEEKLY DATA'!BA$11:BA$14576,'WEEKLY DATA'!$A$11:$A$14576,'MONTHLY DATA'!$A147,'WEEKLY DATA'!$B$11:$B$14576,'MONTHLY DATA'!$B147)</f>
        <v>268.75</v>
      </c>
      <c r="BB147" s="78">
        <f>AVERAGEIFS('WEEKLY DATA'!BB$11:BB$14576,'WEEKLY DATA'!$A$11:$A$14576,'MONTHLY DATA'!$A147,'WEEKLY DATA'!$B$11:$B$14576,'MONTHLY DATA'!$B147)</f>
        <v>263.75</v>
      </c>
      <c r="BC147" s="154">
        <f t="shared" si="120"/>
        <v>8.5390946502057696E-2</v>
      </c>
      <c r="BD147" s="169">
        <f>AVERAGEIFS('WEEKLY DATA'!BD$11:BD$14576,'WEEKLY DATA'!$A$11:$A$14576,'MONTHLY DATA'!$A147,'WEEKLY DATA'!$B$11:$B$14576,'MONTHLY DATA'!$B147)</f>
        <v>211.25</v>
      </c>
      <c r="BE147" s="78">
        <f>AVERAGEIFS('WEEKLY DATA'!BE$11:BE$14576,'WEEKLY DATA'!$A$11:$A$14576,'MONTHLY DATA'!$A147,'WEEKLY DATA'!$B$11:$B$14576,'MONTHLY DATA'!$B147)</f>
        <v>221.25</v>
      </c>
      <c r="BF147" s="78">
        <f>AVERAGEIFS('WEEKLY DATA'!BF$11:BF$14576,'WEEKLY DATA'!$A$11:$A$14576,'MONTHLY DATA'!$A147,'WEEKLY DATA'!$B$11:$B$14576,'MONTHLY DATA'!$B147)</f>
        <v>216.25</v>
      </c>
      <c r="BG147" s="154">
        <f t="shared" si="121"/>
        <v>6.5270935960591192E-2</v>
      </c>
      <c r="BH147" s="169">
        <f>AVERAGEIFS('WEEKLY DATA'!BH$11:BH$14576,'WEEKLY DATA'!$A$11:$A$14576,'MONTHLY DATA'!$A147,'WEEKLY DATA'!$B$11:$B$14576,'MONTHLY DATA'!$B147)</f>
        <v>328.75</v>
      </c>
      <c r="BI147" s="78">
        <f>AVERAGEIFS('WEEKLY DATA'!BI$11:BI$14576,'WEEKLY DATA'!$A$11:$A$14576,'MONTHLY DATA'!$A147,'WEEKLY DATA'!$B$11:$B$14576,'MONTHLY DATA'!$B147)</f>
        <v>338.75</v>
      </c>
      <c r="BJ147" s="78">
        <f>AVERAGEIFS('WEEKLY DATA'!BJ$11:BJ$14576,'WEEKLY DATA'!$A$11:$A$14576,'MONTHLY DATA'!$A147,'WEEKLY DATA'!$B$11:$B$14576,'MONTHLY DATA'!$B147)</f>
        <v>333.75</v>
      </c>
      <c r="BK147" s="154">
        <f t="shared" si="122"/>
        <v>2.2522522522523403E-3</v>
      </c>
      <c r="BL147" s="169">
        <f>AVERAGEIFS('WEEKLY DATA'!BL$11:BL$14576,'WEEKLY DATA'!$A$11:$A$14576,'MONTHLY DATA'!$A147,'WEEKLY DATA'!$B$11:$B$14576,'MONTHLY DATA'!$B147)</f>
        <v>291.25</v>
      </c>
      <c r="BM147" s="78">
        <f>AVERAGEIFS('WEEKLY DATA'!BM$11:BM$14576,'WEEKLY DATA'!$A$11:$A$14576,'MONTHLY DATA'!$A147,'WEEKLY DATA'!$B$11:$B$14576,'MONTHLY DATA'!$B147)</f>
        <v>301.25</v>
      </c>
      <c r="BN147" s="78">
        <f>AVERAGEIFS('WEEKLY DATA'!BN$11:BN$14576,'WEEKLY DATA'!$A$11:$A$14576,'MONTHLY DATA'!$A147,'WEEKLY DATA'!$B$11:$B$14576,'MONTHLY DATA'!$B147)</f>
        <v>296.25</v>
      </c>
      <c r="BO147" s="154">
        <f t="shared" si="123"/>
        <v>5.0531914893616969E-2</v>
      </c>
      <c r="BP147" s="78">
        <f>AVERAGEIFS('WEEKLY DATA'!BP$11:BP$14576,'WEEKLY DATA'!$A$11:$A$14576,'MONTHLY DATA'!$A147,'WEEKLY DATA'!$B$11:$B$14576,'MONTHLY DATA'!$B147)</f>
        <v>298.125</v>
      </c>
      <c r="BQ147" s="78">
        <f>AVERAGEIFS('WEEKLY DATA'!BQ$11:BQ$14576,'WEEKLY DATA'!$A$11:$A$14576,'MONTHLY DATA'!$A147,'WEEKLY DATA'!$B$11:$B$14576,'MONTHLY DATA'!$B147)</f>
        <v>308.125</v>
      </c>
      <c r="BR147" s="78">
        <f>AVERAGEIFS('WEEKLY DATA'!BR$11:BR$14576,'WEEKLY DATA'!$A$11:$A$14576,'MONTHLY DATA'!$A147,'WEEKLY DATA'!$B$11:$B$14576,'MONTHLY DATA'!$B147)</f>
        <v>303.125</v>
      </c>
      <c r="BS147" s="154">
        <f t="shared" si="124"/>
        <v>3.4556313993174159E-2</v>
      </c>
      <c r="BT147" s="78">
        <f>AVERAGEIFS('WEEKLY DATA'!BT$11:BT$14576,'WEEKLY DATA'!$A$11:$A$14576,'MONTHLY DATA'!$A147,'WEEKLY DATA'!$B$11:$B$14576,'MONTHLY DATA'!$B147)</f>
        <v>244.375</v>
      </c>
      <c r="BU147" s="78">
        <f>AVERAGEIFS('WEEKLY DATA'!BU$11:BU$14576,'WEEKLY DATA'!$A$11:$A$14576,'MONTHLY DATA'!$A147,'WEEKLY DATA'!$B$11:$B$14576,'MONTHLY DATA'!$B147)</f>
        <v>254.375</v>
      </c>
      <c r="BV147" s="78">
        <f>AVERAGEIFS('WEEKLY DATA'!BV$11:BV$14576,'WEEKLY DATA'!$A$11:$A$14576,'MONTHLY DATA'!$A147,'WEEKLY DATA'!$B$11:$B$14576,'MONTHLY DATA'!$B147)</f>
        <v>249.375</v>
      </c>
      <c r="BW147" s="154">
        <f t="shared" si="125"/>
        <v>4.7794117647058876E-2</v>
      </c>
      <c r="BX147" s="78">
        <f>AVERAGEIFS('WEEKLY DATA'!BX$11:BX$14576,'WEEKLY DATA'!$A$11:$A$14576,'MONTHLY DATA'!$A147,'WEEKLY DATA'!$B$11:$B$14576,'MONTHLY DATA'!$B147)</f>
        <v>338.75</v>
      </c>
      <c r="BY147" s="78">
        <f>AVERAGEIFS('WEEKLY DATA'!BY$11:BY$14576,'WEEKLY DATA'!$A$11:$A$14576,'MONTHLY DATA'!$A147,'WEEKLY DATA'!$B$11:$B$14576,'MONTHLY DATA'!$B147)</f>
        <v>348.75</v>
      </c>
      <c r="BZ147" s="78">
        <f>AVERAGEIFS('WEEKLY DATA'!BZ$11:BZ$14576,'WEEKLY DATA'!$A$11:$A$14576,'MONTHLY DATA'!$A147,'WEEKLY DATA'!$B$11:$B$14576,'MONTHLY DATA'!$B147)</f>
        <v>343.75</v>
      </c>
      <c r="CA147" s="154">
        <f t="shared" si="126"/>
        <v>2.9191616766466977E-2</v>
      </c>
      <c r="CB147" s="78">
        <f>AVERAGEIFS('WEEKLY DATA'!CB$11:CB$14576,'WEEKLY DATA'!$A$11:$A$14576,'MONTHLY DATA'!$A147,'WEEKLY DATA'!$B$11:$B$14576,'MONTHLY DATA'!$B147)</f>
        <v>465</v>
      </c>
      <c r="CC147" s="78">
        <f>AVERAGEIFS('WEEKLY DATA'!CC$11:CC$14576,'WEEKLY DATA'!$A$11:$A$14576,'MONTHLY DATA'!$A147,'WEEKLY DATA'!$B$11:$B$14576,'MONTHLY DATA'!$B147)</f>
        <v>475</v>
      </c>
      <c r="CD147" s="78">
        <f>AVERAGEIFS('WEEKLY DATA'!CD$11:CD$14576,'WEEKLY DATA'!$A$11:$A$14576,'MONTHLY DATA'!$A147,'WEEKLY DATA'!$B$11:$B$14576,'MONTHLY DATA'!$B147)</f>
        <v>470</v>
      </c>
      <c r="CE147" s="154">
        <f t="shared" si="127"/>
        <v>3.1833150384193099E-2</v>
      </c>
      <c r="CF147" s="78">
        <f>AVERAGEIFS('WEEKLY DATA'!CF$11:CF$14576,'WEEKLY DATA'!$A$11:$A$14576,'MONTHLY DATA'!$A147,'WEEKLY DATA'!$B$11:$B$14576,'MONTHLY DATA'!$B147)</f>
        <v>297.5</v>
      </c>
      <c r="CG147" s="78">
        <f>AVERAGEIFS('WEEKLY DATA'!CG$11:CG$14576,'WEEKLY DATA'!$A$11:$A$14576,'MONTHLY DATA'!$A147,'WEEKLY DATA'!$B$11:$B$14576,'MONTHLY DATA'!$B147)</f>
        <v>307.5</v>
      </c>
      <c r="CH147" s="78">
        <f>AVERAGEIFS('WEEKLY DATA'!CH$11:CH$14576,'WEEKLY DATA'!$A$11:$A$14576,'MONTHLY DATA'!$A147,'WEEKLY DATA'!$B$11:$B$14576,'MONTHLY DATA'!$B147)</f>
        <v>302.5</v>
      </c>
      <c r="CI147" s="154">
        <f t="shared" si="128"/>
        <v>8.4229390681003657E-2</v>
      </c>
      <c r="CJ147" s="78">
        <f>AVERAGEIFS('WEEKLY DATA'!CJ$11:CJ$14576,'WEEKLY DATA'!$A$11:$A$14576,'MONTHLY DATA'!$A147,'WEEKLY DATA'!$B$11:$B$14576,'MONTHLY DATA'!$B147)</f>
        <v>241.875</v>
      </c>
      <c r="CK147" s="78">
        <f>AVERAGEIFS('WEEKLY DATA'!CK$11:CK$14576,'WEEKLY DATA'!$A$11:$A$14576,'MONTHLY DATA'!$A147,'WEEKLY DATA'!$B$11:$B$14576,'MONTHLY DATA'!$B147)</f>
        <v>251.875</v>
      </c>
      <c r="CL147" s="78">
        <f>AVERAGEIFS('WEEKLY DATA'!CL$11:CL$14576,'WEEKLY DATA'!$A$11:$A$14576,'MONTHLY DATA'!$A147,'WEEKLY DATA'!$B$11:$B$14576,'MONTHLY DATA'!$B147)</f>
        <v>246.875</v>
      </c>
      <c r="CM147" s="154">
        <f t="shared" si="129"/>
        <v>3.7289915966386644E-2</v>
      </c>
      <c r="CN147" s="78">
        <f>AVERAGEIFS('WEEKLY DATA'!CN$11:CN$14576,'WEEKLY DATA'!$A$11:$A$14576,'MONTHLY DATA'!$A147,'WEEKLY DATA'!$B$11:$B$14576,'MONTHLY DATA'!$B147)</f>
        <v>295</v>
      </c>
      <c r="CO147" s="78">
        <f>AVERAGEIFS('WEEKLY DATA'!CO$11:CO$14576,'WEEKLY DATA'!$A$11:$A$14576,'MONTHLY DATA'!$A147,'WEEKLY DATA'!$B$11:$B$14576,'MONTHLY DATA'!$B147)</f>
        <v>305</v>
      </c>
      <c r="CP147" s="78">
        <f>AVERAGEIFS('WEEKLY DATA'!CP$11:CP$14576,'WEEKLY DATA'!$A$11:$A$14576,'MONTHLY DATA'!$A147,'WEEKLY DATA'!$B$11:$B$14576,'MONTHLY DATA'!$B147)</f>
        <v>300</v>
      </c>
      <c r="CQ147" s="154">
        <f t="shared" si="130"/>
        <v>3.2702237521514688E-2</v>
      </c>
      <c r="CR147" s="78">
        <f>AVERAGEIFS('WEEKLY DATA'!CR$11:CR$14576,'WEEKLY DATA'!$A$11:$A$14576,'MONTHLY DATA'!$A147,'WEEKLY DATA'!$B$11:$B$14576,'MONTHLY DATA'!$B147)</f>
        <v>480</v>
      </c>
      <c r="CS147" s="78">
        <f>AVERAGEIFS('WEEKLY DATA'!CS$11:CS$14576,'WEEKLY DATA'!$A$11:$A$14576,'MONTHLY DATA'!$A147,'WEEKLY DATA'!$B$11:$B$14576,'MONTHLY DATA'!$B147)</f>
        <v>490</v>
      </c>
      <c r="CT147" s="78">
        <f>AVERAGEIFS('WEEKLY DATA'!CT$11:CT$14576,'WEEKLY DATA'!$A$11:$A$14576,'MONTHLY DATA'!$A147,'WEEKLY DATA'!$B$11:$B$14576,'MONTHLY DATA'!$B147)</f>
        <v>485</v>
      </c>
      <c r="CU147" s="154">
        <f t="shared" si="131"/>
        <v>-3.0832476875641834E-3</v>
      </c>
      <c r="CV147" s="169">
        <f>AVERAGEIFS('WEEKLY DATA'!CV$11:CV$14576,'WEEKLY DATA'!$A$11:$A$14576,'MONTHLY DATA'!$A147,'WEEKLY DATA'!$B$11:$B$14576,'MONTHLY DATA'!$B147)</f>
        <v>326.25</v>
      </c>
      <c r="CW147" s="78">
        <f>AVERAGEIFS('WEEKLY DATA'!CW$11:CW$14576,'WEEKLY DATA'!$A$11:$A$14576,'MONTHLY DATA'!$A147,'WEEKLY DATA'!$B$11:$B$14576,'MONTHLY DATA'!$B147)</f>
        <v>336.25</v>
      </c>
      <c r="CX147" s="78">
        <f>AVERAGEIFS('WEEKLY DATA'!CX$11:CX$14576,'WEEKLY DATA'!$A$11:$A$14576,'MONTHLY DATA'!$A147,'WEEKLY DATA'!$B$11:$B$14576,'MONTHLY DATA'!$B147)</f>
        <v>331.25</v>
      </c>
      <c r="CY147" s="154">
        <f t="shared" si="132"/>
        <v>7.548701298701288E-2</v>
      </c>
      <c r="CZ147" s="169">
        <f>AVERAGEIFS('WEEKLY DATA'!CZ$11:CZ$14576,'WEEKLY DATA'!$A$11:$A$14576,'MONTHLY DATA'!$A147,'WEEKLY DATA'!$B$11:$B$14576,'MONTHLY DATA'!$B147)</f>
        <v>266.25</v>
      </c>
      <c r="DA147" s="78">
        <f>AVERAGEIFS('WEEKLY DATA'!DA$11:DA$14576,'WEEKLY DATA'!$A$11:$A$14576,'MONTHLY DATA'!$A147,'WEEKLY DATA'!$B$11:$B$14576,'MONTHLY DATA'!$B147)</f>
        <v>276.25</v>
      </c>
      <c r="DB147" s="78">
        <f>AVERAGEIFS('WEEKLY DATA'!DB$11:DB$14576,'WEEKLY DATA'!$A$11:$A$14576,'MONTHLY DATA'!$A147,'WEEKLY DATA'!$B$11:$B$14576,'MONTHLY DATA'!$B147)</f>
        <v>271.25</v>
      </c>
      <c r="DC147" s="154">
        <f t="shared" si="133"/>
        <v>5.1356589147286913E-2</v>
      </c>
      <c r="DD147" s="78">
        <f>AVERAGEIFS('WEEKLY DATA'!DD$11:DD$14576,'WEEKLY DATA'!$A$11:$A$14576,'MONTHLY DATA'!$A147,'WEEKLY DATA'!$B$11:$B$14576,'MONTHLY DATA'!$B147)</f>
        <v>313.75</v>
      </c>
      <c r="DE147" s="78">
        <f>AVERAGEIFS('WEEKLY DATA'!DE$11:DE$14576,'WEEKLY DATA'!$A$11:$A$14576,'MONTHLY DATA'!$A147,'WEEKLY DATA'!$B$11:$B$14576,'MONTHLY DATA'!$B147)</f>
        <v>323.75</v>
      </c>
      <c r="DF147" s="78">
        <f>AVERAGEIFS('WEEKLY DATA'!DF$11:DF$14576,'WEEKLY DATA'!$A$11:$A$14576,'MONTHLY DATA'!$A147,'WEEKLY DATA'!$B$11:$B$14576,'MONTHLY DATA'!$B147)</f>
        <v>318.75</v>
      </c>
      <c r="DG147" s="154">
        <f t="shared" si="134"/>
        <v>8.7025316455695556E-3</v>
      </c>
      <c r="DH147" s="78">
        <f>AVERAGEIFS('WEEKLY DATA'!DH$11:DH$14576,'WEEKLY DATA'!$A$11:$A$14576,'MONTHLY DATA'!$A147,'WEEKLY DATA'!$B$11:$B$14576,'MONTHLY DATA'!$B147)</f>
        <v>503.75</v>
      </c>
      <c r="DI147" s="78">
        <f>AVERAGEIFS('WEEKLY DATA'!DI$11:DI$14576,'WEEKLY DATA'!$A$11:$A$14576,'MONTHLY DATA'!$A147,'WEEKLY DATA'!$B$11:$B$14576,'MONTHLY DATA'!$B147)</f>
        <v>513.75</v>
      </c>
      <c r="DJ147" s="78">
        <f>AVERAGEIFS('WEEKLY DATA'!DJ$11:DJ$14576,'WEEKLY DATA'!$A$11:$A$14576,'MONTHLY DATA'!$A147,'WEEKLY DATA'!$B$11:$B$14576,'MONTHLY DATA'!$B147)</f>
        <v>508.75</v>
      </c>
      <c r="DK147" s="154">
        <f t="shared" si="135"/>
        <v>3.6150712830957277E-2</v>
      </c>
      <c r="DL147" s="169">
        <f>AVERAGEIFS('WEEKLY DATA'!DL$11:DL$14576,'WEEKLY DATA'!$A$11:$A$14576,'MONTHLY DATA'!$A147,'WEEKLY DATA'!$B$11:$B$14576,'MONTHLY DATA'!$B147)</f>
        <v>305</v>
      </c>
      <c r="DM147" s="78">
        <f>AVERAGEIFS('WEEKLY DATA'!DM$11:DM$14576,'WEEKLY DATA'!$A$11:$A$14576,'MONTHLY DATA'!$A147,'WEEKLY DATA'!$B$11:$B$14576,'MONTHLY DATA'!$B147)</f>
        <v>315</v>
      </c>
      <c r="DN147" s="78">
        <f>AVERAGEIFS('WEEKLY DATA'!DN$11:DN$14576,'WEEKLY DATA'!$A$11:$A$14576,'MONTHLY DATA'!$A147,'WEEKLY DATA'!$B$11:$B$14576,'MONTHLY DATA'!$B147)</f>
        <v>310</v>
      </c>
      <c r="DO147" s="154">
        <f t="shared" si="136"/>
        <v>1.8062397372742289E-2</v>
      </c>
      <c r="DP147" s="78">
        <f>AVERAGEIFS('WEEKLY DATA'!DP$11:DP$14576,'WEEKLY DATA'!$A$11:$A$14576,'MONTHLY DATA'!$A147,'WEEKLY DATA'!$B$11:$B$14576,'MONTHLY DATA'!$B147)</f>
        <v>249.375</v>
      </c>
      <c r="DQ147" s="78">
        <f>AVERAGEIFS('WEEKLY DATA'!DQ$11:DQ$14576,'WEEKLY DATA'!$A$11:$A$14576,'MONTHLY DATA'!$A147,'WEEKLY DATA'!$B$11:$B$14576,'MONTHLY DATA'!$B147)</f>
        <v>259.375</v>
      </c>
      <c r="DR147" s="78">
        <f>AVERAGEIFS('WEEKLY DATA'!DR$11:DR$14576,'WEEKLY DATA'!$A$11:$A$14576,'MONTHLY DATA'!$A147,'WEEKLY DATA'!$B$11:$B$14576,'MONTHLY DATA'!$B147)</f>
        <v>254.375</v>
      </c>
      <c r="DS147" s="154">
        <f t="shared" si="137"/>
        <v>4.8969072164948502E-2</v>
      </c>
      <c r="DT147" s="78">
        <f>AVERAGEIFS('WEEKLY DATA'!DT$11:DT$14576,'WEEKLY DATA'!$A$11:$A$14576,'MONTHLY DATA'!$A147,'WEEKLY DATA'!$B$11:$B$14576,'MONTHLY DATA'!$B147)</f>
        <v>313.75</v>
      </c>
      <c r="DU147" s="78">
        <f>AVERAGEIFS('WEEKLY DATA'!DU$11:DU$14576,'WEEKLY DATA'!$A$11:$A$14576,'MONTHLY DATA'!$A147,'WEEKLY DATA'!$B$11:$B$14576,'MONTHLY DATA'!$B147)</f>
        <v>323.75</v>
      </c>
      <c r="DV147" s="78">
        <f>AVERAGEIFS('WEEKLY DATA'!DV$11:DV$14576,'WEEKLY DATA'!$A$11:$A$14576,'MONTHLY DATA'!$A147,'WEEKLY DATA'!$B$11:$B$14576,'MONTHLY DATA'!$B147)</f>
        <v>318.75</v>
      </c>
      <c r="DW147" s="154">
        <f t="shared" si="138"/>
        <v>8.7025316455695556E-3</v>
      </c>
      <c r="DX147" s="78">
        <f>AVERAGEIFS('WEEKLY DATA'!DX$11:DX$14576,'WEEKLY DATA'!$A$11:$A$14576,'MONTHLY DATA'!$A147,'WEEKLY DATA'!$B$11:$B$14576,'MONTHLY DATA'!$B147)</f>
        <v>488.75</v>
      </c>
      <c r="DY147" s="78">
        <f>AVERAGEIFS('WEEKLY DATA'!DY$11:DY$14576,'WEEKLY DATA'!$A$11:$A$14576,'MONTHLY DATA'!$A147,'WEEKLY DATA'!$B$11:$B$14576,'MONTHLY DATA'!$B147)</f>
        <v>498.75</v>
      </c>
      <c r="DZ147" s="78">
        <f>AVERAGEIFS('WEEKLY DATA'!DZ$11:DZ$14576,'WEEKLY DATA'!$A$11:$A$14576,'MONTHLY DATA'!$A147,'WEEKLY DATA'!$B$11:$B$14576,'MONTHLY DATA'!$B147)</f>
        <v>493.75</v>
      </c>
      <c r="EA147" s="154">
        <f t="shared" si="139"/>
        <v>3.7289915966386644E-2</v>
      </c>
      <c r="EB147" s="78">
        <f>AVERAGEIFS('WEEKLY DATA'!EB$11:EB$14576,'WEEKLY DATA'!$A$11:$A$14576,'MONTHLY DATA'!$A147,'WEEKLY DATA'!$B$11:$B$14576,'MONTHLY DATA'!$B147)</f>
        <v>316.25</v>
      </c>
      <c r="EC147" s="78">
        <f>AVERAGEIFS('WEEKLY DATA'!EC$11:EC$14576,'WEEKLY DATA'!$A$11:$A$14576,'MONTHLY DATA'!$A147,'WEEKLY DATA'!$B$11:$B$14576,'MONTHLY DATA'!$B147)</f>
        <v>326.25</v>
      </c>
      <c r="ED147" s="78">
        <f>AVERAGEIFS('WEEKLY DATA'!ED$11:ED$14576,'WEEKLY DATA'!$A$11:$A$14576,'MONTHLY DATA'!$A147,'WEEKLY DATA'!$B$11:$B$14576,'MONTHLY DATA'!$B147)</f>
        <v>321.25</v>
      </c>
      <c r="EE147" s="154">
        <f t="shared" si="140"/>
        <v>6.9051580698835213E-2</v>
      </c>
      <c r="EF147" s="169">
        <f>AVERAGEIFS('WEEKLY DATA'!EF$11:EF$14576,'WEEKLY DATA'!$A$11:$A$14576,'MONTHLY DATA'!$A147,'WEEKLY DATA'!$B$11:$B$14576,'MONTHLY DATA'!$B147)</f>
        <v>245</v>
      </c>
      <c r="EG147" s="78">
        <f>AVERAGEIFS('WEEKLY DATA'!EG$11:EG$14576,'WEEKLY DATA'!$A$11:$A$14576,'MONTHLY DATA'!$A147,'WEEKLY DATA'!$B$11:$B$14576,'MONTHLY DATA'!$B147)</f>
        <v>255</v>
      </c>
      <c r="EH147" s="78">
        <f>AVERAGEIFS('WEEKLY DATA'!EH$11:EH$14576,'WEEKLY DATA'!$A$11:$A$14576,'MONTHLY DATA'!$A147,'WEEKLY DATA'!$B$11:$B$14576,'MONTHLY DATA'!$B147)</f>
        <v>250</v>
      </c>
      <c r="EI147" s="154">
        <f t="shared" si="141"/>
        <v>6.3829787234042534E-2</v>
      </c>
      <c r="EJ147" s="78">
        <f>AVERAGEIFS('WEEKLY DATA'!EJ$11:EJ$14576,'WEEKLY DATA'!$A$11:$A$14576,'MONTHLY DATA'!$A147,'WEEKLY DATA'!$B$11:$B$14576,'MONTHLY DATA'!$B147)</f>
        <v>377.5</v>
      </c>
      <c r="EK147" s="78">
        <f>AVERAGEIFS('WEEKLY DATA'!EK$11:EK$14576,'WEEKLY DATA'!$A$11:$A$14576,'MONTHLY DATA'!$A147,'WEEKLY DATA'!$B$11:$B$14576,'MONTHLY DATA'!$B147)</f>
        <v>387.5</v>
      </c>
      <c r="EL147" s="78">
        <f>AVERAGEIFS('WEEKLY DATA'!EL$11:EL$14576,'WEEKLY DATA'!$A$11:$A$14576,'MONTHLY DATA'!$A147,'WEEKLY DATA'!$B$11:$B$14576,'MONTHLY DATA'!$B147)</f>
        <v>382.5</v>
      </c>
      <c r="EM147" s="154">
        <f t="shared" si="142"/>
        <v>1.3089005235602524E-3</v>
      </c>
      <c r="EN147" s="78">
        <f>AVERAGEIFS('WEEKLY DATA'!EN$11:EN$14576,'WEEKLY DATA'!$A$11:$A$14576,'MONTHLY DATA'!$A147,'WEEKLY DATA'!$B$11:$B$14576,'MONTHLY DATA'!$B147)</f>
        <v>533.75</v>
      </c>
      <c r="EO147" s="78">
        <f>AVERAGEIFS('WEEKLY DATA'!EO$11:EO$14576,'WEEKLY DATA'!$A$11:$A$14576,'MONTHLY DATA'!$A147,'WEEKLY DATA'!$B$11:$B$14576,'MONTHLY DATA'!$B147)</f>
        <v>543.75</v>
      </c>
      <c r="EP147" s="78">
        <f>AVERAGEIFS('WEEKLY DATA'!EP$11:EP$14576,'WEEKLY DATA'!$A$11:$A$14576,'MONTHLY DATA'!$A147,'WEEKLY DATA'!$B$11:$B$14576,'MONTHLY DATA'!$B147)</f>
        <v>538.75</v>
      </c>
      <c r="EQ147" s="154">
        <f t="shared" si="143"/>
        <v>3.4069097888675515E-2</v>
      </c>
      <c r="ER147" s="78">
        <f>AVERAGEIFS('WEEKLY DATA'!ER$11:ER$14576,'WEEKLY DATA'!$A$11:$A$14576,'MONTHLY DATA'!$A147,'WEEKLY DATA'!$B$11:$B$14576,'MONTHLY DATA'!$B147)</f>
        <v>310</v>
      </c>
      <c r="ES147" s="78">
        <f>AVERAGEIFS('WEEKLY DATA'!ES$11:ES$14576,'WEEKLY DATA'!$A$11:$A$14576,'MONTHLY DATA'!$A147,'WEEKLY DATA'!$B$11:$B$14576,'MONTHLY DATA'!$B147)</f>
        <v>320</v>
      </c>
      <c r="ET147" s="78">
        <f>AVERAGEIFS('WEEKLY DATA'!ET$11:ET$14576,'WEEKLY DATA'!$A$11:$A$14576,'MONTHLY DATA'!$A147,'WEEKLY DATA'!$B$11:$B$14576,'MONTHLY DATA'!$B147)</f>
        <v>315</v>
      </c>
      <c r="EU147" s="154">
        <f t="shared" si="144"/>
        <v>-1.2539184952978011E-2</v>
      </c>
      <c r="EV147" s="78">
        <f>AVERAGEIFS('WEEKLY DATA'!EV$11:EV$14576,'WEEKLY DATA'!$A$11:$A$14576,'MONTHLY DATA'!$A147,'WEEKLY DATA'!$B$11:$B$14576,'MONTHLY DATA'!$B147)</f>
        <v>239.375</v>
      </c>
      <c r="EW147" s="78">
        <f>AVERAGEIFS('WEEKLY DATA'!EW$11:EW$14576,'WEEKLY DATA'!$A$11:$A$14576,'MONTHLY DATA'!$A147,'WEEKLY DATA'!$B$11:$B$14576,'MONTHLY DATA'!$B147)</f>
        <v>249.375</v>
      </c>
      <c r="EX147" s="78">
        <f>AVERAGEIFS('WEEKLY DATA'!EX$11:EX$14576,'WEEKLY DATA'!$A$11:$A$14576,'MONTHLY DATA'!$A147,'WEEKLY DATA'!$B$11:$B$14576,'MONTHLY DATA'!$B147)</f>
        <v>244.375</v>
      </c>
      <c r="EY147" s="154">
        <f t="shared" si="145"/>
        <v>4.2110874200426363E-2</v>
      </c>
      <c r="EZ147" s="78">
        <f>AVERAGEIFS('WEEKLY DATA'!EZ$11:EZ$14576,'WEEKLY DATA'!$A$11:$A$14576,'MONTHLY DATA'!$A147,'WEEKLY DATA'!$B$11:$B$14576,'MONTHLY DATA'!$B147)</f>
        <v>377.5</v>
      </c>
      <c r="FA147" s="78">
        <f>AVERAGEIFS('WEEKLY DATA'!FA$11:FA$14576,'WEEKLY DATA'!$A$11:$A$14576,'MONTHLY DATA'!$A147,'WEEKLY DATA'!$B$11:$B$14576,'MONTHLY DATA'!$B147)</f>
        <v>387.5</v>
      </c>
      <c r="FB147" s="78">
        <f>AVERAGEIFS('WEEKLY DATA'!FB$11:FB$14576,'WEEKLY DATA'!$A$11:$A$14576,'MONTHLY DATA'!$A147,'WEEKLY DATA'!$B$11:$B$14576,'MONTHLY DATA'!$B147)</f>
        <v>382.5</v>
      </c>
      <c r="FC147" s="154">
        <f t="shared" si="146"/>
        <v>-1.1627906976744207E-2</v>
      </c>
      <c r="FD147" s="78">
        <f>AVERAGEIFS('WEEKLY DATA'!FD$11:FD$14576,'WEEKLY DATA'!$A$11:$A$14576,'MONTHLY DATA'!$A147,'WEEKLY DATA'!$B$11:$B$14576,'MONTHLY DATA'!$B147)</f>
        <v>284.375</v>
      </c>
      <c r="FE147" s="78">
        <f>AVERAGEIFS('WEEKLY DATA'!FE$11:FE$14576,'WEEKLY DATA'!$A$11:$A$14576,'MONTHLY DATA'!$A147,'WEEKLY DATA'!$B$11:$B$14576,'MONTHLY DATA'!$B147)</f>
        <v>294.375</v>
      </c>
      <c r="FF147" s="78">
        <f>AVERAGEIFS('WEEKLY DATA'!FF$11:FF$14576,'WEEKLY DATA'!$A$11:$A$14576,'MONTHLY DATA'!$A147,'WEEKLY DATA'!$B$11:$B$14576,'MONTHLY DATA'!$B147)</f>
        <v>289.375</v>
      </c>
      <c r="FG147" s="154">
        <f t="shared" si="147"/>
        <v>7.17592592592593E-2</v>
      </c>
      <c r="FH147" s="78">
        <f>AVERAGEIFS('WEEKLY DATA'!FH$11:FH$14576,'WEEKLY DATA'!$A$11:$A$14576,'MONTHLY DATA'!$A147,'WEEKLY DATA'!$B$11:$B$14576,'MONTHLY DATA'!$B147)</f>
        <v>324.375</v>
      </c>
      <c r="FI147" s="78">
        <f>AVERAGEIFS('WEEKLY DATA'!FI$11:FI$14576,'WEEKLY DATA'!$A$11:$A$14576,'MONTHLY DATA'!$A147,'WEEKLY DATA'!$B$11:$B$14576,'MONTHLY DATA'!$B147)</f>
        <v>334.375</v>
      </c>
      <c r="FJ147" s="78">
        <f>AVERAGEIFS('WEEKLY DATA'!FJ$11:FJ$14576,'WEEKLY DATA'!$A$11:$A$14576,'MONTHLY DATA'!$A147,'WEEKLY DATA'!$B$11:$B$14576,'MONTHLY DATA'!$B147)</f>
        <v>329.375</v>
      </c>
      <c r="FK147" s="154">
        <f t="shared" si="148"/>
        <v>1.9736842105263053E-2</v>
      </c>
      <c r="FL147" s="169">
        <f>AVERAGEIFS('WEEKLY DATA'!FL$11:FL$14576,'WEEKLY DATA'!$A$11:$A$14576,'MONTHLY DATA'!$A147,'WEEKLY DATA'!$B$11:$B$14576,'MONTHLY DATA'!$B147)</f>
        <v>276.875</v>
      </c>
      <c r="FM147" s="78">
        <f>AVERAGEIFS('WEEKLY DATA'!FM$11:FM$14576,'WEEKLY DATA'!$A$11:$A$14576,'MONTHLY DATA'!$A147,'WEEKLY DATA'!$B$11:$B$14576,'MONTHLY DATA'!$B147)</f>
        <v>286.875</v>
      </c>
      <c r="FN147" s="78">
        <f>AVERAGEIFS('WEEKLY DATA'!FN$11:FN$14576,'WEEKLY DATA'!$A$11:$A$14576,'MONTHLY DATA'!$A147,'WEEKLY DATA'!$B$11:$B$14576,'MONTHLY DATA'!$B147)</f>
        <v>281.875</v>
      </c>
      <c r="FO147" s="154">
        <f t="shared" si="149"/>
        <v>3.4403669724770714E-2</v>
      </c>
      <c r="FP147" s="78">
        <f>AVERAGEIFS('WEEKLY DATA'!FP$11:FP$14576,'WEEKLY DATA'!$A$11:$A$14576,'MONTHLY DATA'!$A147,'WEEKLY DATA'!$B$11:$B$14576,'MONTHLY DATA'!$B147)</f>
        <v>288.125</v>
      </c>
      <c r="FQ147" s="78">
        <f>AVERAGEIFS('WEEKLY DATA'!FQ$11:FQ$14576,'WEEKLY DATA'!$A$11:$A$14576,'MONTHLY DATA'!$A147,'WEEKLY DATA'!$B$11:$B$14576,'MONTHLY DATA'!$B147)</f>
        <v>298.125</v>
      </c>
      <c r="FR147" s="78">
        <f>AVERAGEIFS('WEEKLY DATA'!FR$11:FR$14576,'WEEKLY DATA'!$A$11:$A$14576,'MONTHLY DATA'!$A147,'WEEKLY DATA'!$B$11:$B$14576,'MONTHLY DATA'!$B147)</f>
        <v>293.125</v>
      </c>
      <c r="FS147" s="154">
        <f t="shared" si="150"/>
        <v>3.5777385159010633E-2</v>
      </c>
      <c r="FT147" s="78">
        <f>AVERAGEIFS('WEEKLY DATA'!FT$11:FT$14576,'WEEKLY DATA'!$A$11:$A$14576,'MONTHLY DATA'!$A147,'WEEKLY DATA'!$B$11:$B$14576,'MONTHLY DATA'!$B147)</f>
        <v>300</v>
      </c>
      <c r="FU147" s="78">
        <f>AVERAGEIFS('WEEKLY DATA'!FU$11:FU$14576,'WEEKLY DATA'!$A$11:$A$14576,'MONTHLY DATA'!$A147,'WEEKLY DATA'!$B$11:$B$14576,'MONTHLY DATA'!$B147)</f>
        <v>310</v>
      </c>
      <c r="FV147" s="78">
        <f>AVERAGEIFS('WEEKLY DATA'!FV$11:FV$14576,'WEEKLY DATA'!$A$11:$A$14576,'MONTHLY DATA'!$A147,'WEEKLY DATA'!$B$11:$B$14576,'MONTHLY DATA'!$B147)</f>
        <v>305</v>
      </c>
      <c r="FW147" s="154">
        <f t="shared" si="151"/>
        <v>-2.5559105431309903E-2</v>
      </c>
      <c r="FX147" s="78">
        <f>AVERAGEIFS('WEEKLY DATA'!FX$11:FX$14576,'WEEKLY DATA'!$A$11:$A$14576,'MONTHLY DATA'!$A147,'WEEKLY DATA'!$B$11:$B$14576,'MONTHLY DATA'!$B147)</f>
        <v>270</v>
      </c>
      <c r="FY147" s="78">
        <f>AVERAGEIFS('WEEKLY DATA'!FY$11:FY$14576,'WEEKLY DATA'!$A$11:$A$14576,'MONTHLY DATA'!$A147,'WEEKLY DATA'!$B$11:$B$14576,'MONTHLY DATA'!$B147)</f>
        <v>280</v>
      </c>
      <c r="FZ147" s="78">
        <f>AVERAGEIFS('WEEKLY DATA'!FZ$11:FZ$14576,'WEEKLY DATA'!$A$11:$A$14576,'MONTHLY DATA'!$A147,'WEEKLY DATA'!$B$11:$B$14576,'MONTHLY DATA'!$B147)</f>
        <v>275</v>
      </c>
      <c r="GA147" s="154">
        <f t="shared" si="152"/>
        <v>0</v>
      </c>
      <c r="GB147" s="78">
        <f>AVERAGEIFS('WEEKLY DATA'!GB$11:GB$14576,'WEEKLY DATA'!$A$11:$A$14576,'MONTHLY DATA'!$A147,'WEEKLY DATA'!$B$11:$B$14576,'MONTHLY DATA'!$B147)</f>
        <v>416.25</v>
      </c>
      <c r="GC147" s="78">
        <f>AVERAGEIFS('WEEKLY DATA'!GC$11:GC$14576,'WEEKLY DATA'!$A$11:$A$14576,'MONTHLY DATA'!$A147,'WEEKLY DATA'!$B$11:$B$14576,'MONTHLY DATA'!$B147)</f>
        <v>426.25</v>
      </c>
      <c r="GD147" s="78">
        <f>AVERAGEIFS('WEEKLY DATA'!GD$11:GD$14576,'WEEKLY DATA'!$A$11:$A$14576,'MONTHLY DATA'!$A147,'WEEKLY DATA'!$B$11:$B$14576,'MONTHLY DATA'!$B147)</f>
        <v>421.25</v>
      </c>
      <c r="GE147" s="154">
        <f t="shared" si="153"/>
        <v>5.8417085427135751E-2</v>
      </c>
      <c r="GF147" s="169">
        <f>AVERAGEIFS('WEEKLY DATA'!GF$11:GF$14576,'WEEKLY DATA'!$A$11:$A$14576,'MONTHLY DATA'!$A147,'WEEKLY DATA'!$B$11:$B$14576,'MONTHLY DATA'!$B147)</f>
        <v>356.25</v>
      </c>
      <c r="GG147" s="78">
        <f>AVERAGEIFS('WEEKLY DATA'!GG$11:GG$14576,'WEEKLY DATA'!$A$11:$A$14576,'MONTHLY DATA'!$A147,'WEEKLY DATA'!$B$11:$B$14576,'MONTHLY DATA'!$B147)</f>
        <v>366.25</v>
      </c>
      <c r="GH147" s="78">
        <f>AVERAGEIFS('WEEKLY DATA'!GH$11:GH$14576,'WEEKLY DATA'!$A$11:$A$14576,'MONTHLY DATA'!$A147,'WEEKLY DATA'!$B$11:$B$14576,'MONTHLY DATA'!$B147)</f>
        <v>361.25</v>
      </c>
      <c r="GI147" s="154">
        <f t="shared" si="154"/>
        <v>3.8074712643678232E-2</v>
      </c>
      <c r="GJ147" s="78">
        <f>AVERAGEIFS('WEEKLY DATA'!GJ$11:GJ$14576,'WEEKLY DATA'!$A$11:$A$14576,'MONTHLY DATA'!$A147,'WEEKLY DATA'!$B$11:$B$14576,'MONTHLY DATA'!$B147)</f>
        <v>323.75</v>
      </c>
      <c r="GK147" s="78">
        <f>AVERAGEIFS('WEEKLY DATA'!GK$11:GK$14576,'WEEKLY DATA'!$A$11:$A$14576,'MONTHLY DATA'!$A147,'WEEKLY DATA'!$B$11:$B$14576,'MONTHLY DATA'!$B147)</f>
        <v>333.75</v>
      </c>
      <c r="GL147" s="78">
        <f>AVERAGEIFS('WEEKLY DATA'!GL$11:GL$14576,'WEEKLY DATA'!$A$11:$A$14576,'MONTHLY DATA'!$A147,'WEEKLY DATA'!$B$11:$B$14576,'MONTHLY DATA'!$B147)</f>
        <v>328.75</v>
      </c>
      <c r="GM147" s="154">
        <f t="shared" si="155"/>
        <v>8.4355828220858964E-3</v>
      </c>
      <c r="GN147" s="78">
        <f>AVERAGEIFS('WEEKLY DATA'!GN$11:GN$14576,'WEEKLY DATA'!$A$11:$A$14576,'MONTHLY DATA'!$A147,'WEEKLY DATA'!$B$11:$B$14576,'MONTHLY DATA'!$B147)</f>
        <v>593.75</v>
      </c>
      <c r="GO147" s="78">
        <f>AVERAGEIFS('WEEKLY DATA'!GO$11:GO$14576,'WEEKLY DATA'!$A$11:$A$14576,'MONTHLY DATA'!$A147,'WEEKLY DATA'!$B$11:$B$14576,'MONTHLY DATA'!$B147)</f>
        <v>603.75</v>
      </c>
      <c r="GP147" s="78">
        <f>AVERAGEIFS('WEEKLY DATA'!GP$11:GP$14576,'WEEKLY DATA'!$A$11:$A$14576,'MONTHLY DATA'!$A147,'WEEKLY DATA'!$B$11:$B$14576,'MONTHLY DATA'!$B147)</f>
        <v>598.75</v>
      </c>
      <c r="GQ147" s="154">
        <f t="shared" si="156"/>
        <v>3.0550774526678204E-2</v>
      </c>
      <c r="GR147" s="78"/>
    </row>
    <row r="148" spans="1:200" ht="15.75" x14ac:dyDescent="0.25">
      <c r="A148">
        <f t="shared" si="106"/>
        <v>6</v>
      </c>
      <c r="B148">
        <f t="shared" si="107"/>
        <v>2021</v>
      </c>
      <c r="C148" s="86">
        <v>44348</v>
      </c>
      <c r="D148" s="78">
        <f>AVERAGEIFS('WEEKLY DATA'!D$11:D$14576,'WEEKLY DATA'!$A$11:$A$14576,'MONTHLY DATA'!$A148,'WEEKLY DATA'!$B$11:$B$14576,'MONTHLY DATA'!$B148)</f>
        <v>335</v>
      </c>
      <c r="E148" s="78">
        <f>AVERAGEIFS('WEEKLY DATA'!E$11:E$14576,'WEEKLY DATA'!$A$11:$A$14576,'MONTHLY DATA'!$A148,'WEEKLY DATA'!$B$11:$B$14576,'MONTHLY DATA'!$B148)</f>
        <v>345</v>
      </c>
      <c r="F148" s="78">
        <f>AVERAGEIFS('WEEKLY DATA'!F$11:F$14576,'WEEKLY DATA'!$A$11:$A$14576,'MONTHLY DATA'!$A148,'WEEKLY DATA'!$B$11:$B$14576,'MONTHLY DATA'!$B148)</f>
        <v>340</v>
      </c>
      <c r="G148" s="154">
        <f t="shared" si="108"/>
        <v>-1.8348623853210455E-3</v>
      </c>
      <c r="H148" s="169">
        <f>AVERAGEIFS('WEEKLY DATA'!H$11:H$14576,'WEEKLY DATA'!$A$11:$A$14576,'MONTHLY DATA'!$A148,'WEEKLY DATA'!$B$11:$B$14576,'MONTHLY DATA'!$B148)</f>
        <v>310</v>
      </c>
      <c r="I148" s="78">
        <f>AVERAGEIFS('WEEKLY DATA'!I$11:I$14576,'WEEKLY DATA'!$A$11:$A$14576,'MONTHLY DATA'!$A148,'WEEKLY DATA'!$B$11:$B$14576,'MONTHLY DATA'!$B148)</f>
        <v>320</v>
      </c>
      <c r="J148" s="78">
        <f>AVERAGEIFS('WEEKLY DATA'!J$11:J$14576,'WEEKLY DATA'!$A$11:$A$14576,'MONTHLY DATA'!$A148,'WEEKLY DATA'!$B$11:$B$14576,'MONTHLY DATA'!$B148)</f>
        <v>315</v>
      </c>
      <c r="K148" s="154">
        <f t="shared" si="109"/>
        <v>3.9840637450199168E-3</v>
      </c>
      <c r="L148" s="169">
        <f>AVERAGEIFS('WEEKLY DATA'!L$11:L$14576,'WEEKLY DATA'!$A$11:$A$14576,'MONTHLY DATA'!$A148,'WEEKLY DATA'!$B$11:$B$14576,'MONTHLY DATA'!$B148)</f>
        <v>361.875</v>
      </c>
      <c r="M148" s="78">
        <f>AVERAGEIFS('WEEKLY DATA'!M$11:M$14576,'WEEKLY DATA'!$A$11:$A$14576,'MONTHLY DATA'!$A148,'WEEKLY DATA'!$B$11:$B$14576,'MONTHLY DATA'!$B148)</f>
        <v>371.875</v>
      </c>
      <c r="N148" s="78">
        <f>AVERAGEIFS('WEEKLY DATA'!N$11:N$14576,'WEEKLY DATA'!$A$11:$A$14576,'MONTHLY DATA'!$A148,'WEEKLY DATA'!$B$11:$B$14576,'MONTHLY DATA'!$B148)</f>
        <v>366.875</v>
      </c>
      <c r="O148" s="154">
        <f t="shared" si="110"/>
        <v>-1.8394648829431426E-2</v>
      </c>
      <c r="P148" s="169">
        <f>AVERAGEIFS('WEEKLY DATA'!P$11:P$14576,'WEEKLY DATA'!$A$11:$A$14576,'MONTHLY DATA'!$A148,'WEEKLY DATA'!$B$11:$B$14576,'MONTHLY DATA'!$B148)</f>
        <v>343.75</v>
      </c>
      <c r="Q148" s="78">
        <f>AVERAGEIFS('WEEKLY DATA'!Q$11:Q$14576,'WEEKLY DATA'!$A$11:$A$14576,'MONTHLY DATA'!$A148,'WEEKLY DATA'!$B$11:$B$14576,'MONTHLY DATA'!$B148)</f>
        <v>353.75</v>
      </c>
      <c r="R148" s="78">
        <f>AVERAGEIFS('WEEKLY DATA'!R$11:R$14576,'WEEKLY DATA'!$A$11:$A$14576,'MONTHLY DATA'!$A148,'WEEKLY DATA'!$B$11:$B$14576,'MONTHLY DATA'!$B148)</f>
        <v>348.75</v>
      </c>
      <c r="S148" s="154">
        <f t="shared" si="111"/>
        <v>-7.1174377224199059E-3</v>
      </c>
      <c r="T148" s="169">
        <f>AVERAGEIFS('WEEKLY DATA'!T$11:T$14576,'WEEKLY DATA'!$A$11:$A$14576,'MONTHLY DATA'!$A148,'WEEKLY DATA'!$B$11:$B$14576,'MONTHLY DATA'!$B148)</f>
        <v>316.875</v>
      </c>
      <c r="U148" s="78">
        <f>AVERAGEIFS('WEEKLY DATA'!U$11:U$14576,'WEEKLY DATA'!$A$11:$A$14576,'MONTHLY DATA'!$A148,'WEEKLY DATA'!$B$11:$B$14576,'MONTHLY DATA'!$B148)</f>
        <v>326.875</v>
      </c>
      <c r="V148" s="78">
        <f>AVERAGEIFS('WEEKLY DATA'!V$11:V$14576,'WEEKLY DATA'!$A$11:$A$14576,'MONTHLY DATA'!$A148,'WEEKLY DATA'!$B$11:$B$14576,'MONTHLY DATA'!$B148)</f>
        <v>321.875</v>
      </c>
      <c r="W148" s="154">
        <f t="shared" si="112"/>
        <v>5.859375E-3</v>
      </c>
      <c r="X148" s="169">
        <f>AVERAGEIFS('WEEKLY DATA'!X$11:X$14576,'WEEKLY DATA'!$A$11:$A$14576,'MONTHLY DATA'!$A148,'WEEKLY DATA'!$B$11:$B$14576,'MONTHLY DATA'!$B148)</f>
        <v>298.125</v>
      </c>
      <c r="Y148" s="78">
        <f>AVERAGEIFS('WEEKLY DATA'!Y$11:Y$14576,'WEEKLY DATA'!$A$11:$A$14576,'MONTHLY DATA'!$A148,'WEEKLY DATA'!$B$11:$B$14576,'MONTHLY DATA'!$B148)</f>
        <v>308.125</v>
      </c>
      <c r="Z148" s="78">
        <f>AVERAGEIFS('WEEKLY DATA'!Z$11:Z$14576,'WEEKLY DATA'!$A$11:$A$14576,'MONTHLY DATA'!$A148,'WEEKLY DATA'!$B$11:$B$14576,'MONTHLY DATA'!$B148)</f>
        <v>303.125</v>
      </c>
      <c r="AA148" s="154">
        <f t="shared" si="113"/>
        <v>4.7516198704103729E-2</v>
      </c>
      <c r="AB148" s="169">
        <f>AVERAGEIFS('WEEKLY DATA'!AB$11:AB$14576,'WEEKLY DATA'!$A$11:$A$14576,'MONTHLY DATA'!$A148,'WEEKLY DATA'!$B$11:$B$14576,'MONTHLY DATA'!$B148)</f>
        <v>333.125</v>
      </c>
      <c r="AC148" s="78">
        <f>AVERAGEIFS('WEEKLY DATA'!AC$11:AC$14576,'WEEKLY DATA'!$A$11:$A$14576,'MONTHLY DATA'!$A148,'WEEKLY DATA'!$B$11:$B$14576,'MONTHLY DATA'!$B148)</f>
        <v>343.125</v>
      </c>
      <c r="AD148" s="78">
        <f>AVERAGEIFS('WEEKLY DATA'!AD$11:AD$14576,'WEEKLY DATA'!$A$11:$A$14576,'MONTHLY DATA'!$A148,'WEEKLY DATA'!$B$11:$B$14576,'MONTHLY DATA'!$B148)</f>
        <v>338.125</v>
      </c>
      <c r="AE148" s="154">
        <f t="shared" si="114"/>
        <v>9.3283582089551675E-3</v>
      </c>
      <c r="AF148" s="169">
        <f>AVERAGEIFS('WEEKLY DATA'!AF$11:AF$14576,'WEEKLY DATA'!$A$11:$A$14576,'MONTHLY DATA'!$A148,'WEEKLY DATA'!$B$11:$B$14576,'MONTHLY DATA'!$B148)</f>
        <v>310</v>
      </c>
      <c r="AG148" s="78">
        <f>AVERAGEIFS('WEEKLY DATA'!AG$11:AG$14576,'WEEKLY DATA'!$A$11:$A$14576,'MONTHLY DATA'!$A148,'WEEKLY DATA'!$B$11:$B$14576,'MONTHLY DATA'!$B148)</f>
        <v>320</v>
      </c>
      <c r="AH148" s="78">
        <f>AVERAGEIFS('WEEKLY DATA'!AH$11:AH$14576,'WEEKLY DATA'!$A$11:$A$14576,'MONTHLY DATA'!$A148,'WEEKLY DATA'!$B$11:$B$14576,'MONTHLY DATA'!$B148)</f>
        <v>315</v>
      </c>
      <c r="AI148" s="154">
        <f t="shared" si="115"/>
        <v>1.6129032258064502E-2</v>
      </c>
      <c r="AJ148" s="169">
        <f>AVERAGEIFS('WEEKLY DATA'!AJ$11:AJ$14576,'WEEKLY DATA'!$A$11:$A$14576,'MONTHLY DATA'!$A148,'WEEKLY DATA'!$B$11:$B$14576,'MONTHLY DATA'!$B148)</f>
        <v>268.75</v>
      </c>
      <c r="AK148" s="78">
        <f>AVERAGEIFS('WEEKLY DATA'!AK$11:AK$14576,'WEEKLY DATA'!$A$11:$A$14576,'MONTHLY DATA'!$A148,'WEEKLY DATA'!$B$11:$B$14576,'MONTHLY DATA'!$B148)</f>
        <v>278.75</v>
      </c>
      <c r="AL148" s="78">
        <f>AVERAGEIFS('WEEKLY DATA'!AL$11:AL$14576,'WEEKLY DATA'!$A$11:$A$14576,'MONTHLY DATA'!$A148,'WEEKLY DATA'!$B$11:$B$14576,'MONTHLY DATA'!$B148)</f>
        <v>273.75</v>
      </c>
      <c r="AM148" s="154">
        <f t="shared" si="116"/>
        <v>-4.5454545454545192E-3</v>
      </c>
      <c r="AN148" s="169">
        <f>AVERAGEIFS('WEEKLY DATA'!AN$11:AN$14576,'WEEKLY DATA'!$A$11:$A$14576,'MONTHLY DATA'!$A148,'WEEKLY DATA'!$B$11:$B$14576,'MONTHLY DATA'!$B148)</f>
        <v>245</v>
      </c>
      <c r="AO148" s="78">
        <f>AVERAGEIFS('WEEKLY DATA'!AO$11:AO$14576,'WEEKLY DATA'!$A$11:$A$14576,'MONTHLY DATA'!$A148,'WEEKLY DATA'!$B$11:$B$14576,'MONTHLY DATA'!$B148)</f>
        <v>255</v>
      </c>
      <c r="AP148" s="78">
        <f>AVERAGEIFS('WEEKLY DATA'!AP$11:AP$14576,'WEEKLY DATA'!$A$11:$A$14576,'MONTHLY DATA'!$A148,'WEEKLY DATA'!$B$11:$B$14576,'MONTHLY DATA'!$B148)</f>
        <v>250</v>
      </c>
      <c r="AQ148" s="154">
        <f t="shared" si="117"/>
        <v>0</v>
      </c>
      <c r="AR148" s="169">
        <f>AVERAGEIFS('WEEKLY DATA'!AR$11:AR$14576,'WEEKLY DATA'!$A$11:$A$14576,'MONTHLY DATA'!$A148,'WEEKLY DATA'!$B$11:$B$14576,'MONTHLY DATA'!$B148)</f>
        <v>325</v>
      </c>
      <c r="AS148" s="78">
        <f>AVERAGEIFS('WEEKLY DATA'!AS$11:AS$14576,'WEEKLY DATA'!$A$11:$A$14576,'MONTHLY DATA'!$A148,'WEEKLY DATA'!$B$11:$B$14576,'MONTHLY DATA'!$B148)</f>
        <v>335</v>
      </c>
      <c r="AT148" s="78">
        <f>AVERAGEIFS('WEEKLY DATA'!AT$11:AT$14576,'WEEKLY DATA'!$A$11:$A$14576,'MONTHLY DATA'!$A148,'WEEKLY DATA'!$B$11:$B$14576,'MONTHLY DATA'!$B148)</f>
        <v>330</v>
      </c>
      <c r="AU148" s="154">
        <f t="shared" si="118"/>
        <v>-1.1235955056179803E-2</v>
      </c>
      <c r="AV148" s="169">
        <f>AVERAGEIFS('WEEKLY DATA'!AV$11:AV$14576,'WEEKLY DATA'!$A$11:$A$14576,'MONTHLY DATA'!$A148,'WEEKLY DATA'!$B$11:$B$14576,'MONTHLY DATA'!$B148)</f>
        <v>305</v>
      </c>
      <c r="AW148" s="78">
        <f>AVERAGEIFS('WEEKLY DATA'!AW$11:AW$14576,'WEEKLY DATA'!$A$11:$A$14576,'MONTHLY DATA'!$A148,'WEEKLY DATA'!$B$11:$B$14576,'MONTHLY DATA'!$B148)</f>
        <v>315</v>
      </c>
      <c r="AX148" s="78">
        <f>AVERAGEIFS('WEEKLY DATA'!AX$11:AX$14576,'WEEKLY DATA'!$A$11:$A$14576,'MONTHLY DATA'!$A148,'WEEKLY DATA'!$B$11:$B$14576,'MONTHLY DATA'!$B148)</f>
        <v>310</v>
      </c>
      <c r="AY148" s="154">
        <f t="shared" si="119"/>
        <v>0</v>
      </c>
      <c r="AZ148" s="169">
        <f>AVERAGEIFS('WEEKLY DATA'!AZ$11:AZ$14576,'WEEKLY DATA'!$A$11:$A$14576,'MONTHLY DATA'!$A148,'WEEKLY DATA'!$B$11:$B$14576,'MONTHLY DATA'!$B148)</f>
        <v>263.75</v>
      </c>
      <c r="BA148" s="78">
        <f>AVERAGEIFS('WEEKLY DATA'!BA$11:BA$14576,'WEEKLY DATA'!$A$11:$A$14576,'MONTHLY DATA'!$A148,'WEEKLY DATA'!$B$11:$B$14576,'MONTHLY DATA'!$B148)</f>
        <v>273.75</v>
      </c>
      <c r="BB148" s="78">
        <f>AVERAGEIFS('WEEKLY DATA'!BB$11:BB$14576,'WEEKLY DATA'!$A$11:$A$14576,'MONTHLY DATA'!$A148,'WEEKLY DATA'!$B$11:$B$14576,'MONTHLY DATA'!$B148)</f>
        <v>268.75</v>
      </c>
      <c r="BC148" s="154">
        <f t="shared" si="120"/>
        <v>1.8957345971563955E-2</v>
      </c>
      <c r="BD148" s="169">
        <f>AVERAGEIFS('WEEKLY DATA'!BD$11:BD$14576,'WEEKLY DATA'!$A$11:$A$14576,'MONTHLY DATA'!$A148,'WEEKLY DATA'!$B$11:$B$14576,'MONTHLY DATA'!$B148)</f>
        <v>215</v>
      </c>
      <c r="BE148" s="78">
        <f>AVERAGEIFS('WEEKLY DATA'!BE$11:BE$14576,'WEEKLY DATA'!$A$11:$A$14576,'MONTHLY DATA'!$A148,'WEEKLY DATA'!$B$11:$B$14576,'MONTHLY DATA'!$B148)</f>
        <v>225</v>
      </c>
      <c r="BF148" s="78">
        <f>AVERAGEIFS('WEEKLY DATA'!BF$11:BF$14576,'WEEKLY DATA'!$A$11:$A$14576,'MONTHLY DATA'!$A148,'WEEKLY DATA'!$B$11:$B$14576,'MONTHLY DATA'!$B148)</f>
        <v>220</v>
      </c>
      <c r="BG148" s="154">
        <f t="shared" si="121"/>
        <v>1.7341040462427681E-2</v>
      </c>
      <c r="BH148" s="169">
        <f>AVERAGEIFS('WEEKLY DATA'!BH$11:BH$14576,'WEEKLY DATA'!$A$11:$A$14576,'MONTHLY DATA'!$A148,'WEEKLY DATA'!$B$11:$B$14576,'MONTHLY DATA'!$B148)</f>
        <v>325</v>
      </c>
      <c r="BI148" s="78">
        <f>AVERAGEIFS('WEEKLY DATA'!BI$11:BI$14576,'WEEKLY DATA'!$A$11:$A$14576,'MONTHLY DATA'!$A148,'WEEKLY DATA'!$B$11:$B$14576,'MONTHLY DATA'!$B148)</f>
        <v>335</v>
      </c>
      <c r="BJ148" s="78">
        <f>AVERAGEIFS('WEEKLY DATA'!BJ$11:BJ$14576,'WEEKLY DATA'!$A$11:$A$14576,'MONTHLY DATA'!$A148,'WEEKLY DATA'!$B$11:$B$14576,'MONTHLY DATA'!$B148)</f>
        <v>330</v>
      </c>
      <c r="BK148" s="154">
        <f t="shared" si="122"/>
        <v>-1.1235955056179803E-2</v>
      </c>
      <c r="BL148" s="169">
        <f>AVERAGEIFS('WEEKLY DATA'!BL$11:BL$14576,'WEEKLY DATA'!$A$11:$A$14576,'MONTHLY DATA'!$A148,'WEEKLY DATA'!$B$11:$B$14576,'MONTHLY DATA'!$B148)</f>
        <v>295</v>
      </c>
      <c r="BM148" s="78">
        <f>AVERAGEIFS('WEEKLY DATA'!BM$11:BM$14576,'WEEKLY DATA'!$A$11:$A$14576,'MONTHLY DATA'!$A148,'WEEKLY DATA'!$B$11:$B$14576,'MONTHLY DATA'!$B148)</f>
        <v>305</v>
      </c>
      <c r="BN148" s="78">
        <f>AVERAGEIFS('WEEKLY DATA'!BN$11:BN$14576,'WEEKLY DATA'!$A$11:$A$14576,'MONTHLY DATA'!$A148,'WEEKLY DATA'!$B$11:$B$14576,'MONTHLY DATA'!$B148)</f>
        <v>300</v>
      </c>
      <c r="BO148" s="154">
        <f t="shared" si="123"/>
        <v>1.2658227848101333E-2</v>
      </c>
      <c r="BP148" s="78">
        <f>AVERAGEIFS('WEEKLY DATA'!BP$11:BP$14576,'WEEKLY DATA'!$A$11:$A$14576,'MONTHLY DATA'!$A148,'WEEKLY DATA'!$B$11:$B$14576,'MONTHLY DATA'!$B148)</f>
        <v>301.875</v>
      </c>
      <c r="BQ148" s="78">
        <f>AVERAGEIFS('WEEKLY DATA'!BQ$11:BQ$14576,'WEEKLY DATA'!$A$11:$A$14576,'MONTHLY DATA'!$A148,'WEEKLY DATA'!$B$11:$B$14576,'MONTHLY DATA'!$B148)</f>
        <v>311.875</v>
      </c>
      <c r="BR148" s="78">
        <f>AVERAGEIFS('WEEKLY DATA'!BR$11:BR$14576,'WEEKLY DATA'!$A$11:$A$14576,'MONTHLY DATA'!$A148,'WEEKLY DATA'!$B$11:$B$14576,'MONTHLY DATA'!$B148)</f>
        <v>306.875</v>
      </c>
      <c r="BS148" s="154">
        <f t="shared" si="124"/>
        <v>1.2371134020618513E-2</v>
      </c>
      <c r="BT148" s="78">
        <f>AVERAGEIFS('WEEKLY DATA'!BT$11:BT$14576,'WEEKLY DATA'!$A$11:$A$14576,'MONTHLY DATA'!$A148,'WEEKLY DATA'!$B$11:$B$14576,'MONTHLY DATA'!$B148)</f>
        <v>259.375</v>
      </c>
      <c r="BU148" s="78">
        <f>AVERAGEIFS('WEEKLY DATA'!BU$11:BU$14576,'WEEKLY DATA'!$A$11:$A$14576,'MONTHLY DATA'!$A148,'WEEKLY DATA'!$B$11:$B$14576,'MONTHLY DATA'!$B148)</f>
        <v>269.375</v>
      </c>
      <c r="BV148" s="78">
        <f>AVERAGEIFS('WEEKLY DATA'!BV$11:BV$14576,'WEEKLY DATA'!$A$11:$A$14576,'MONTHLY DATA'!$A148,'WEEKLY DATA'!$B$11:$B$14576,'MONTHLY DATA'!$B148)</f>
        <v>264.375</v>
      </c>
      <c r="BW148" s="154">
        <f t="shared" si="125"/>
        <v>6.0150375939849621E-2</v>
      </c>
      <c r="BX148" s="78">
        <f>AVERAGEIFS('WEEKLY DATA'!BX$11:BX$14576,'WEEKLY DATA'!$A$11:$A$14576,'MONTHLY DATA'!$A148,'WEEKLY DATA'!$B$11:$B$14576,'MONTHLY DATA'!$B148)</f>
        <v>326.875</v>
      </c>
      <c r="BY148" s="78">
        <f>AVERAGEIFS('WEEKLY DATA'!BY$11:BY$14576,'WEEKLY DATA'!$A$11:$A$14576,'MONTHLY DATA'!$A148,'WEEKLY DATA'!$B$11:$B$14576,'MONTHLY DATA'!$B148)</f>
        <v>336.875</v>
      </c>
      <c r="BZ148" s="78">
        <f>AVERAGEIFS('WEEKLY DATA'!BZ$11:BZ$14576,'WEEKLY DATA'!$A$11:$A$14576,'MONTHLY DATA'!$A148,'WEEKLY DATA'!$B$11:$B$14576,'MONTHLY DATA'!$B148)</f>
        <v>331.875</v>
      </c>
      <c r="CA148" s="154">
        <f t="shared" si="126"/>
        <v>-3.4545454545454546E-2</v>
      </c>
      <c r="CB148" s="78">
        <f>AVERAGEIFS('WEEKLY DATA'!CB$11:CB$14576,'WEEKLY DATA'!$A$11:$A$14576,'MONTHLY DATA'!$A148,'WEEKLY DATA'!$B$11:$B$14576,'MONTHLY DATA'!$B148)</f>
        <v>468.125</v>
      </c>
      <c r="CC148" s="78">
        <f>AVERAGEIFS('WEEKLY DATA'!CC$11:CC$14576,'WEEKLY DATA'!$A$11:$A$14576,'MONTHLY DATA'!$A148,'WEEKLY DATA'!$B$11:$B$14576,'MONTHLY DATA'!$B148)</f>
        <v>478.125</v>
      </c>
      <c r="CD148" s="78">
        <f>AVERAGEIFS('WEEKLY DATA'!CD$11:CD$14576,'WEEKLY DATA'!$A$11:$A$14576,'MONTHLY DATA'!$A148,'WEEKLY DATA'!$B$11:$B$14576,'MONTHLY DATA'!$B148)</f>
        <v>473.125</v>
      </c>
      <c r="CE148" s="154">
        <f t="shared" si="127"/>
        <v>6.6489361702126715E-3</v>
      </c>
      <c r="CF148" s="78">
        <f>AVERAGEIFS('WEEKLY DATA'!CF$11:CF$14576,'WEEKLY DATA'!$A$11:$A$14576,'MONTHLY DATA'!$A148,'WEEKLY DATA'!$B$11:$B$14576,'MONTHLY DATA'!$B148)</f>
        <v>302.5</v>
      </c>
      <c r="CG148" s="78">
        <f>AVERAGEIFS('WEEKLY DATA'!CG$11:CG$14576,'WEEKLY DATA'!$A$11:$A$14576,'MONTHLY DATA'!$A148,'WEEKLY DATA'!$B$11:$B$14576,'MONTHLY DATA'!$B148)</f>
        <v>312.5</v>
      </c>
      <c r="CH148" s="78">
        <f>AVERAGEIFS('WEEKLY DATA'!CH$11:CH$14576,'WEEKLY DATA'!$A$11:$A$14576,'MONTHLY DATA'!$A148,'WEEKLY DATA'!$B$11:$B$14576,'MONTHLY DATA'!$B148)</f>
        <v>307.5</v>
      </c>
      <c r="CI148" s="154">
        <f t="shared" si="128"/>
        <v>1.6528925619834656E-2</v>
      </c>
      <c r="CJ148" s="78">
        <f>AVERAGEIFS('WEEKLY DATA'!CJ$11:CJ$14576,'WEEKLY DATA'!$A$11:$A$14576,'MONTHLY DATA'!$A148,'WEEKLY DATA'!$B$11:$B$14576,'MONTHLY DATA'!$B148)</f>
        <v>244.375</v>
      </c>
      <c r="CK148" s="78">
        <f>AVERAGEIFS('WEEKLY DATA'!CK$11:CK$14576,'WEEKLY DATA'!$A$11:$A$14576,'MONTHLY DATA'!$A148,'WEEKLY DATA'!$B$11:$B$14576,'MONTHLY DATA'!$B148)</f>
        <v>254.375</v>
      </c>
      <c r="CL148" s="78">
        <f>AVERAGEIFS('WEEKLY DATA'!CL$11:CL$14576,'WEEKLY DATA'!$A$11:$A$14576,'MONTHLY DATA'!$A148,'WEEKLY DATA'!$B$11:$B$14576,'MONTHLY DATA'!$B148)</f>
        <v>249.375</v>
      </c>
      <c r="CM148" s="154">
        <f t="shared" si="129"/>
        <v>1.0126582278481067E-2</v>
      </c>
      <c r="CN148" s="78">
        <f>AVERAGEIFS('WEEKLY DATA'!CN$11:CN$14576,'WEEKLY DATA'!$A$11:$A$14576,'MONTHLY DATA'!$A148,'WEEKLY DATA'!$B$11:$B$14576,'MONTHLY DATA'!$B148)</f>
        <v>310</v>
      </c>
      <c r="CO148" s="78">
        <f>AVERAGEIFS('WEEKLY DATA'!CO$11:CO$14576,'WEEKLY DATA'!$A$11:$A$14576,'MONTHLY DATA'!$A148,'WEEKLY DATA'!$B$11:$B$14576,'MONTHLY DATA'!$B148)</f>
        <v>320</v>
      </c>
      <c r="CP148" s="78">
        <f>AVERAGEIFS('WEEKLY DATA'!CP$11:CP$14576,'WEEKLY DATA'!$A$11:$A$14576,'MONTHLY DATA'!$A148,'WEEKLY DATA'!$B$11:$B$14576,'MONTHLY DATA'!$B148)</f>
        <v>315</v>
      </c>
      <c r="CQ148" s="154">
        <f t="shared" si="130"/>
        <v>5.0000000000000044E-2</v>
      </c>
      <c r="CR148" s="78">
        <f>AVERAGEIFS('WEEKLY DATA'!CR$11:CR$14576,'WEEKLY DATA'!$A$11:$A$14576,'MONTHLY DATA'!$A148,'WEEKLY DATA'!$B$11:$B$14576,'MONTHLY DATA'!$B148)</f>
        <v>480</v>
      </c>
      <c r="CS148" s="78">
        <f>AVERAGEIFS('WEEKLY DATA'!CS$11:CS$14576,'WEEKLY DATA'!$A$11:$A$14576,'MONTHLY DATA'!$A148,'WEEKLY DATA'!$B$11:$B$14576,'MONTHLY DATA'!$B148)</f>
        <v>490</v>
      </c>
      <c r="CT148" s="78">
        <f>AVERAGEIFS('WEEKLY DATA'!CT$11:CT$14576,'WEEKLY DATA'!$A$11:$A$14576,'MONTHLY DATA'!$A148,'WEEKLY DATA'!$B$11:$B$14576,'MONTHLY DATA'!$B148)</f>
        <v>485</v>
      </c>
      <c r="CU148" s="154">
        <f t="shared" si="131"/>
        <v>0</v>
      </c>
      <c r="CV148" s="169">
        <f>AVERAGEIFS('WEEKLY DATA'!CV$11:CV$14576,'WEEKLY DATA'!$A$11:$A$14576,'MONTHLY DATA'!$A148,'WEEKLY DATA'!$B$11:$B$14576,'MONTHLY DATA'!$B148)</f>
        <v>323.75</v>
      </c>
      <c r="CW148" s="78">
        <f>AVERAGEIFS('WEEKLY DATA'!CW$11:CW$14576,'WEEKLY DATA'!$A$11:$A$14576,'MONTHLY DATA'!$A148,'WEEKLY DATA'!$B$11:$B$14576,'MONTHLY DATA'!$B148)</f>
        <v>333.75</v>
      </c>
      <c r="CX148" s="78">
        <f>AVERAGEIFS('WEEKLY DATA'!CX$11:CX$14576,'WEEKLY DATA'!$A$11:$A$14576,'MONTHLY DATA'!$A148,'WEEKLY DATA'!$B$11:$B$14576,'MONTHLY DATA'!$B148)</f>
        <v>328.75</v>
      </c>
      <c r="CY148" s="154">
        <f t="shared" si="132"/>
        <v>-7.547169811320753E-3</v>
      </c>
      <c r="CZ148" s="169">
        <f>AVERAGEIFS('WEEKLY DATA'!CZ$11:CZ$14576,'WEEKLY DATA'!$A$11:$A$14576,'MONTHLY DATA'!$A148,'WEEKLY DATA'!$B$11:$B$14576,'MONTHLY DATA'!$B148)</f>
        <v>273.125</v>
      </c>
      <c r="DA148" s="78">
        <f>AVERAGEIFS('WEEKLY DATA'!DA$11:DA$14576,'WEEKLY DATA'!$A$11:$A$14576,'MONTHLY DATA'!$A148,'WEEKLY DATA'!$B$11:$B$14576,'MONTHLY DATA'!$B148)</f>
        <v>283.125</v>
      </c>
      <c r="DB148" s="78">
        <f>AVERAGEIFS('WEEKLY DATA'!DB$11:DB$14576,'WEEKLY DATA'!$A$11:$A$14576,'MONTHLY DATA'!$A148,'WEEKLY DATA'!$B$11:$B$14576,'MONTHLY DATA'!$B148)</f>
        <v>278.125</v>
      </c>
      <c r="DC148" s="154">
        <f t="shared" si="133"/>
        <v>2.5345622119815614E-2</v>
      </c>
      <c r="DD148" s="78">
        <f>AVERAGEIFS('WEEKLY DATA'!DD$11:DD$14576,'WEEKLY DATA'!$A$11:$A$14576,'MONTHLY DATA'!$A148,'WEEKLY DATA'!$B$11:$B$14576,'MONTHLY DATA'!$B148)</f>
        <v>310</v>
      </c>
      <c r="DE148" s="78">
        <f>AVERAGEIFS('WEEKLY DATA'!DE$11:DE$14576,'WEEKLY DATA'!$A$11:$A$14576,'MONTHLY DATA'!$A148,'WEEKLY DATA'!$B$11:$B$14576,'MONTHLY DATA'!$B148)</f>
        <v>320</v>
      </c>
      <c r="DF148" s="78">
        <f>AVERAGEIFS('WEEKLY DATA'!DF$11:DF$14576,'WEEKLY DATA'!$A$11:$A$14576,'MONTHLY DATA'!$A148,'WEEKLY DATA'!$B$11:$B$14576,'MONTHLY DATA'!$B148)</f>
        <v>315</v>
      </c>
      <c r="DG148" s="154">
        <f t="shared" si="134"/>
        <v>-1.1764705882352899E-2</v>
      </c>
      <c r="DH148" s="78">
        <f>AVERAGEIFS('WEEKLY DATA'!DH$11:DH$14576,'WEEKLY DATA'!$A$11:$A$14576,'MONTHLY DATA'!$A148,'WEEKLY DATA'!$B$11:$B$14576,'MONTHLY DATA'!$B148)</f>
        <v>491.25</v>
      </c>
      <c r="DI148" s="78">
        <f>AVERAGEIFS('WEEKLY DATA'!DI$11:DI$14576,'WEEKLY DATA'!$A$11:$A$14576,'MONTHLY DATA'!$A148,'WEEKLY DATA'!$B$11:$B$14576,'MONTHLY DATA'!$B148)</f>
        <v>501.25</v>
      </c>
      <c r="DJ148" s="78">
        <f>AVERAGEIFS('WEEKLY DATA'!DJ$11:DJ$14576,'WEEKLY DATA'!$A$11:$A$14576,'MONTHLY DATA'!$A148,'WEEKLY DATA'!$B$11:$B$14576,'MONTHLY DATA'!$B148)</f>
        <v>496.25</v>
      </c>
      <c r="DK148" s="154">
        <f t="shared" si="135"/>
        <v>-2.4570024570024551E-2</v>
      </c>
      <c r="DL148" s="169">
        <f>AVERAGEIFS('WEEKLY DATA'!DL$11:DL$14576,'WEEKLY DATA'!$A$11:$A$14576,'MONTHLY DATA'!$A148,'WEEKLY DATA'!$B$11:$B$14576,'MONTHLY DATA'!$B148)</f>
        <v>305</v>
      </c>
      <c r="DM148" s="78">
        <f>AVERAGEIFS('WEEKLY DATA'!DM$11:DM$14576,'WEEKLY DATA'!$A$11:$A$14576,'MONTHLY DATA'!$A148,'WEEKLY DATA'!$B$11:$B$14576,'MONTHLY DATA'!$B148)</f>
        <v>315</v>
      </c>
      <c r="DN148" s="78">
        <f>AVERAGEIFS('WEEKLY DATA'!DN$11:DN$14576,'WEEKLY DATA'!$A$11:$A$14576,'MONTHLY DATA'!$A148,'WEEKLY DATA'!$B$11:$B$14576,'MONTHLY DATA'!$B148)</f>
        <v>310</v>
      </c>
      <c r="DO148" s="154">
        <f t="shared" si="136"/>
        <v>0</v>
      </c>
      <c r="DP148" s="78">
        <f>AVERAGEIFS('WEEKLY DATA'!DP$11:DP$14576,'WEEKLY DATA'!$A$11:$A$14576,'MONTHLY DATA'!$A148,'WEEKLY DATA'!$B$11:$B$14576,'MONTHLY DATA'!$B148)</f>
        <v>270</v>
      </c>
      <c r="DQ148" s="78">
        <f>AVERAGEIFS('WEEKLY DATA'!DQ$11:DQ$14576,'WEEKLY DATA'!$A$11:$A$14576,'MONTHLY DATA'!$A148,'WEEKLY DATA'!$B$11:$B$14576,'MONTHLY DATA'!$B148)</f>
        <v>280</v>
      </c>
      <c r="DR148" s="78">
        <f>AVERAGEIFS('WEEKLY DATA'!DR$11:DR$14576,'WEEKLY DATA'!$A$11:$A$14576,'MONTHLY DATA'!$A148,'WEEKLY DATA'!$B$11:$B$14576,'MONTHLY DATA'!$B148)</f>
        <v>275</v>
      </c>
      <c r="DS148" s="154">
        <f t="shared" si="137"/>
        <v>8.1081081081081141E-2</v>
      </c>
      <c r="DT148" s="78">
        <f>AVERAGEIFS('WEEKLY DATA'!DT$11:DT$14576,'WEEKLY DATA'!$A$11:$A$14576,'MONTHLY DATA'!$A148,'WEEKLY DATA'!$B$11:$B$14576,'MONTHLY DATA'!$B148)</f>
        <v>310</v>
      </c>
      <c r="DU148" s="78">
        <f>AVERAGEIFS('WEEKLY DATA'!DU$11:DU$14576,'WEEKLY DATA'!$A$11:$A$14576,'MONTHLY DATA'!$A148,'WEEKLY DATA'!$B$11:$B$14576,'MONTHLY DATA'!$B148)</f>
        <v>320</v>
      </c>
      <c r="DV148" s="78">
        <f>AVERAGEIFS('WEEKLY DATA'!DV$11:DV$14576,'WEEKLY DATA'!$A$11:$A$14576,'MONTHLY DATA'!$A148,'WEEKLY DATA'!$B$11:$B$14576,'MONTHLY DATA'!$B148)</f>
        <v>315</v>
      </c>
      <c r="DW148" s="154">
        <f t="shared" si="138"/>
        <v>-1.1764705882352899E-2</v>
      </c>
      <c r="DX148" s="78">
        <f>AVERAGEIFS('WEEKLY DATA'!DX$11:DX$14576,'WEEKLY DATA'!$A$11:$A$14576,'MONTHLY DATA'!$A148,'WEEKLY DATA'!$B$11:$B$14576,'MONTHLY DATA'!$B148)</f>
        <v>475</v>
      </c>
      <c r="DY148" s="78">
        <f>AVERAGEIFS('WEEKLY DATA'!DY$11:DY$14576,'WEEKLY DATA'!$A$11:$A$14576,'MONTHLY DATA'!$A148,'WEEKLY DATA'!$B$11:$B$14576,'MONTHLY DATA'!$B148)</f>
        <v>485</v>
      </c>
      <c r="DZ148" s="78">
        <f>AVERAGEIFS('WEEKLY DATA'!DZ$11:DZ$14576,'WEEKLY DATA'!$A$11:$A$14576,'MONTHLY DATA'!$A148,'WEEKLY DATA'!$B$11:$B$14576,'MONTHLY DATA'!$B148)</f>
        <v>480</v>
      </c>
      <c r="EA148" s="154">
        <f t="shared" si="139"/>
        <v>-2.7848101265822822E-2</v>
      </c>
      <c r="EB148" s="78">
        <f>AVERAGEIFS('WEEKLY DATA'!EB$11:EB$14576,'WEEKLY DATA'!$A$11:$A$14576,'MONTHLY DATA'!$A148,'WEEKLY DATA'!$B$11:$B$14576,'MONTHLY DATA'!$B148)</f>
        <v>325</v>
      </c>
      <c r="EC148" s="78">
        <f>AVERAGEIFS('WEEKLY DATA'!EC$11:EC$14576,'WEEKLY DATA'!$A$11:$A$14576,'MONTHLY DATA'!$A148,'WEEKLY DATA'!$B$11:$B$14576,'MONTHLY DATA'!$B148)</f>
        <v>335</v>
      </c>
      <c r="ED148" s="78">
        <f>AVERAGEIFS('WEEKLY DATA'!ED$11:ED$14576,'WEEKLY DATA'!$A$11:$A$14576,'MONTHLY DATA'!$A148,'WEEKLY DATA'!$B$11:$B$14576,'MONTHLY DATA'!$B148)</f>
        <v>330</v>
      </c>
      <c r="EE148" s="154">
        <f t="shared" si="140"/>
        <v>2.7237354085603016E-2</v>
      </c>
      <c r="EF148" s="169">
        <f>AVERAGEIFS('WEEKLY DATA'!EF$11:EF$14576,'WEEKLY DATA'!$A$11:$A$14576,'MONTHLY DATA'!$A148,'WEEKLY DATA'!$B$11:$B$14576,'MONTHLY DATA'!$B148)</f>
        <v>260</v>
      </c>
      <c r="EG148" s="78">
        <f>AVERAGEIFS('WEEKLY DATA'!EG$11:EG$14576,'WEEKLY DATA'!$A$11:$A$14576,'MONTHLY DATA'!$A148,'WEEKLY DATA'!$B$11:$B$14576,'MONTHLY DATA'!$B148)</f>
        <v>270</v>
      </c>
      <c r="EH148" s="78">
        <f>AVERAGEIFS('WEEKLY DATA'!EH$11:EH$14576,'WEEKLY DATA'!$A$11:$A$14576,'MONTHLY DATA'!$A148,'WEEKLY DATA'!$B$11:$B$14576,'MONTHLY DATA'!$B148)</f>
        <v>265</v>
      </c>
      <c r="EI148" s="154">
        <f t="shared" si="141"/>
        <v>6.0000000000000053E-2</v>
      </c>
      <c r="EJ148" s="78">
        <f>AVERAGEIFS('WEEKLY DATA'!EJ$11:EJ$14576,'WEEKLY DATA'!$A$11:$A$14576,'MONTHLY DATA'!$A148,'WEEKLY DATA'!$B$11:$B$14576,'MONTHLY DATA'!$B148)</f>
        <v>360.625</v>
      </c>
      <c r="EK148" s="78">
        <f>AVERAGEIFS('WEEKLY DATA'!EK$11:EK$14576,'WEEKLY DATA'!$A$11:$A$14576,'MONTHLY DATA'!$A148,'WEEKLY DATA'!$B$11:$B$14576,'MONTHLY DATA'!$B148)</f>
        <v>370.625</v>
      </c>
      <c r="EL148" s="78">
        <f>AVERAGEIFS('WEEKLY DATA'!EL$11:EL$14576,'WEEKLY DATA'!$A$11:$A$14576,'MONTHLY DATA'!$A148,'WEEKLY DATA'!$B$11:$B$14576,'MONTHLY DATA'!$B148)</f>
        <v>365.625</v>
      </c>
      <c r="EM148" s="154">
        <f t="shared" si="142"/>
        <v>-4.4117647058823484E-2</v>
      </c>
      <c r="EN148" s="78">
        <f>AVERAGEIFS('WEEKLY DATA'!EN$11:EN$14576,'WEEKLY DATA'!$A$11:$A$14576,'MONTHLY DATA'!$A148,'WEEKLY DATA'!$B$11:$B$14576,'MONTHLY DATA'!$B148)</f>
        <v>520</v>
      </c>
      <c r="EO148" s="78">
        <f>AVERAGEIFS('WEEKLY DATA'!EO$11:EO$14576,'WEEKLY DATA'!$A$11:$A$14576,'MONTHLY DATA'!$A148,'WEEKLY DATA'!$B$11:$B$14576,'MONTHLY DATA'!$B148)</f>
        <v>530</v>
      </c>
      <c r="EP148" s="78">
        <f>AVERAGEIFS('WEEKLY DATA'!EP$11:EP$14576,'WEEKLY DATA'!$A$11:$A$14576,'MONTHLY DATA'!$A148,'WEEKLY DATA'!$B$11:$B$14576,'MONTHLY DATA'!$B148)</f>
        <v>525</v>
      </c>
      <c r="EQ148" s="154">
        <f t="shared" si="143"/>
        <v>-2.5522041763341052E-2</v>
      </c>
      <c r="ER148" s="78">
        <f>AVERAGEIFS('WEEKLY DATA'!ER$11:ER$14576,'WEEKLY DATA'!$A$11:$A$14576,'MONTHLY DATA'!$A148,'WEEKLY DATA'!$B$11:$B$14576,'MONTHLY DATA'!$B148)</f>
        <v>314.375</v>
      </c>
      <c r="ES148" s="78">
        <f>AVERAGEIFS('WEEKLY DATA'!ES$11:ES$14576,'WEEKLY DATA'!$A$11:$A$14576,'MONTHLY DATA'!$A148,'WEEKLY DATA'!$B$11:$B$14576,'MONTHLY DATA'!$B148)</f>
        <v>324.375</v>
      </c>
      <c r="ET148" s="78">
        <f>AVERAGEIFS('WEEKLY DATA'!ET$11:ET$14576,'WEEKLY DATA'!$A$11:$A$14576,'MONTHLY DATA'!$A148,'WEEKLY DATA'!$B$11:$B$14576,'MONTHLY DATA'!$B148)</f>
        <v>319.375</v>
      </c>
      <c r="EU148" s="154">
        <f t="shared" si="144"/>
        <v>1.388888888888884E-2</v>
      </c>
      <c r="EV148" s="78">
        <f>AVERAGEIFS('WEEKLY DATA'!EV$11:EV$14576,'WEEKLY DATA'!$A$11:$A$14576,'MONTHLY DATA'!$A148,'WEEKLY DATA'!$B$11:$B$14576,'MONTHLY DATA'!$B148)</f>
        <v>249.375</v>
      </c>
      <c r="EW148" s="78">
        <f>AVERAGEIFS('WEEKLY DATA'!EW$11:EW$14576,'WEEKLY DATA'!$A$11:$A$14576,'MONTHLY DATA'!$A148,'WEEKLY DATA'!$B$11:$B$14576,'MONTHLY DATA'!$B148)</f>
        <v>259.375</v>
      </c>
      <c r="EX148" s="78">
        <f>AVERAGEIFS('WEEKLY DATA'!EX$11:EX$14576,'WEEKLY DATA'!$A$11:$A$14576,'MONTHLY DATA'!$A148,'WEEKLY DATA'!$B$11:$B$14576,'MONTHLY DATA'!$B148)</f>
        <v>254.375</v>
      </c>
      <c r="EY148" s="154">
        <f t="shared" si="145"/>
        <v>4.0920716112532007E-2</v>
      </c>
      <c r="EZ148" s="78">
        <f>AVERAGEIFS('WEEKLY DATA'!EZ$11:EZ$14576,'WEEKLY DATA'!$A$11:$A$14576,'MONTHLY DATA'!$A148,'WEEKLY DATA'!$B$11:$B$14576,'MONTHLY DATA'!$B148)</f>
        <v>370</v>
      </c>
      <c r="FA148" s="78">
        <f>AVERAGEIFS('WEEKLY DATA'!FA$11:FA$14576,'WEEKLY DATA'!$A$11:$A$14576,'MONTHLY DATA'!$A148,'WEEKLY DATA'!$B$11:$B$14576,'MONTHLY DATA'!$B148)</f>
        <v>380</v>
      </c>
      <c r="FB148" s="78">
        <f>AVERAGEIFS('WEEKLY DATA'!FB$11:FB$14576,'WEEKLY DATA'!$A$11:$A$14576,'MONTHLY DATA'!$A148,'WEEKLY DATA'!$B$11:$B$14576,'MONTHLY DATA'!$B148)</f>
        <v>375</v>
      </c>
      <c r="FC148" s="154">
        <f t="shared" si="146"/>
        <v>-1.9607843137254943E-2</v>
      </c>
      <c r="FD148" s="78">
        <f>AVERAGEIFS('WEEKLY DATA'!FD$11:FD$14576,'WEEKLY DATA'!$A$11:$A$14576,'MONTHLY DATA'!$A148,'WEEKLY DATA'!$B$11:$B$14576,'MONTHLY DATA'!$B148)</f>
        <v>271.875</v>
      </c>
      <c r="FE148" s="78">
        <f>AVERAGEIFS('WEEKLY DATA'!FE$11:FE$14576,'WEEKLY DATA'!$A$11:$A$14576,'MONTHLY DATA'!$A148,'WEEKLY DATA'!$B$11:$B$14576,'MONTHLY DATA'!$B148)</f>
        <v>281.875</v>
      </c>
      <c r="FF148" s="78">
        <f>AVERAGEIFS('WEEKLY DATA'!FF$11:FF$14576,'WEEKLY DATA'!$A$11:$A$14576,'MONTHLY DATA'!$A148,'WEEKLY DATA'!$B$11:$B$14576,'MONTHLY DATA'!$B148)</f>
        <v>276.875</v>
      </c>
      <c r="FG148" s="154">
        <f t="shared" si="147"/>
        <v>-4.3196544276457916E-2</v>
      </c>
      <c r="FH148" s="78">
        <f>AVERAGEIFS('WEEKLY DATA'!FH$11:FH$14576,'WEEKLY DATA'!$A$11:$A$14576,'MONTHLY DATA'!$A148,'WEEKLY DATA'!$B$11:$B$14576,'MONTHLY DATA'!$B148)</f>
        <v>331.25</v>
      </c>
      <c r="FI148" s="78">
        <f>AVERAGEIFS('WEEKLY DATA'!FI$11:FI$14576,'WEEKLY DATA'!$A$11:$A$14576,'MONTHLY DATA'!$A148,'WEEKLY DATA'!$B$11:$B$14576,'MONTHLY DATA'!$B148)</f>
        <v>341.25</v>
      </c>
      <c r="FJ148" s="78">
        <f>AVERAGEIFS('WEEKLY DATA'!FJ$11:FJ$14576,'WEEKLY DATA'!$A$11:$A$14576,'MONTHLY DATA'!$A148,'WEEKLY DATA'!$B$11:$B$14576,'MONTHLY DATA'!$B148)</f>
        <v>336.25</v>
      </c>
      <c r="FK148" s="154">
        <f t="shared" si="148"/>
        <v>2.0872865275142205E-2</v>
      </c>
      <c r="FL148" s="169">
        <f>AVERAGEIFS('WEEKLY DATA'!FL$11:FL$14576,'WEEKLY DATA'!$A$11:$A$14576,'MONTHLY DATA'!$A148,'WEEKLY DATA'!$B$11:$B$14576,'MONTHLY DATA'!$B148)</f>
        <v>281.875</v>
      </c>
      <c r="FM148" s="78">
        <f>AVERAGEIFS('WEEKLY DATA'!FM$11:FM$14576,'WEEKLY DATA'!$A$11:$A$14576,'MONTHLY DATA'!$A148,'WEEKLY DATA'!$B$11:$B$14576,'MONTHLY DATA'!$B148)</f>
        <v>291.875</v>
      </c>
      <c r="FN148" s="78">
        <f>AVERAGEIFS('WEEKLY DATA'!FN$11:FN$14576,'WEEKLY DATA'!$A$11:$A$14576,'MONTHLY DATA'!$A148,'WEEKLY DATA'!$B$11:$B$14576,'MONTHLY DATA'!$B148)</f>
        <v>286.875</v>
      </c>
      <c r="FO148" s="154">
        <f t="shared" si="149"/>
        <v>1.7738359201773912E-2</v>
      </c>
      <c r="FP148" s="78">
        <f>AVERAGEIFS('WEEKLY DATA'!FP$11:FP$14576,'WEEKLY DATA'!$A$11:$A$14576,'MONTHLY DATA'!$A148,'WEEKLY DATA'!$B$11:$B$14576,'MONTHLY DATA'!$B148)</f>
        <v>290</v>
      </c>
      <c r="FQ148" s="78">
        <f>AVERAGEIFS('WEEKLY DATA'!FQ$11:FQ$14576,'WEEKLY DATA'!$A$11:$A$14576,'MONTHLY DATA'!$A148,'WEEKLY DATA'!$B$11:$B$14576,'MONTHLY DATA'!$B148)</f>
        <v>300</v>
      </c>
      <c r="FR148" s="78">
        <f>AVERAGEIFS('WEEKLY DATA'!FR$11:FR$14576,'WEEKLY DATA'!$A$11:$A$14576,'MONTHLY DATA'!$A148,'WEEKLY DATA'!$B$11:$B$14576,'MONTHLY DATA'!$B148)</f>
        <v>295</v>
      </c>
      <c r="FS148" s="154">
        <f t="shared" si="150"/>
        <v>6.3965884861407751E-3</v>
      </c>
      <c r="FT148" s="78">
        <f>AVERAGEIFS('WEEKLY DATA'!FT$11:FT$14576,'WEEKLY DATA'!$A$11:$A$14576,'MONTHLY DATA'!$A148,'WEEKLY DATA'!$B$11:$B$14576,'MONTHLY DATA'!$B148)</f>
        <v>300</v>
      </c>
      <c r="FU148" s="78">
        <f>AVERAGEIFS('WEEKLY DATA'!FU$11:FU$14576,'WEEKLY DATA'!$A$11:$A$14576,'MONTHLY DATA'!$A148,'WEEKLY DATA'!$B$11:$B$14576,'MONTHLY DATA'!$B148)</f>
        <v>310</v>
      </c>
      <c r="FV148" s="78">
        <f>AVERAGEIFS('WEEKLY DATA'!FV$11:FV$14576,'WEEKLY DATA'!$A$11:$A$14576,'MONTHLY DATA'!$A148,'WEEKLY DATA'!$B$11:$B$14576,'MONTHLY DATA'!$B148)</f>
        <v>305</v>
      </c>
      <c r="FW148" s="154">
        <f t="shared" si="151"/>
        <v>0</v>
      </c>
      <c r="FX148" s="78">
        <f>AVERAGEIFS('WEEKLY DATA'!FX$11:FX$14576,'WEEKLY DATA'!$A$11:$A$14576,'MONTHLY DATA'!$A148,'WEEKLY DATA'!$B$11:$B$14576,'MONTHLY DATA'!$B148)</f>
        <v>270</v>
      </c>
      <c r="FY148" s="78">
        <f>AVERAGEIFS('WEEKLY DATA'!FY$11:FY$14576,'WEEKLY DATA'!$A$11:$A$14576,'MONTHLY DATA'!$A148,'WEEKLY DATA'!$B$11:$B$14576,'MONTHLY DATA'!$B148)</f>
        <v>280</v>
      </c>
      <c r="FZ148" s="78">
        <f>AVERAGEIFS('WEEKLY DATA'!FZ$11:FZ$14576,'WEEKLY DATA'!$A$11:$A$14576,'MONTHLY DATA'!$A148,'WEEKLY DATA'!$B$11:$B$14576,'MONTHLY DATA'!$B148)</f>
        <v>275</v>
      </c>
      <c r="GA148" s="154">
        <f t="shared" si="152"/>
        <v>0</v>
      </c>
      <c r="GB148" s="78">
        <f>AVERAGEIFS('WEEKLY DATA'!GB$11:GB$14576,'WEEKLY DATA'!$A$11:$A$14576,'MONTHLY DATA'!$A148,'WEEKLY DATA'!$B$11:$B$14576,'MONTHLY DATA'!$B148)</f>
        <v>413.75</v>
      </c>
      <c r="GC148" s="78">
        <f>AVERAGEIFS('WEEKLY DATA'!GC$11:GC$14576,'WEEKLY DATA'!$A$11:$A$14576,'MONTHLY DATA'!$A148,'WEEKLY DATA'!$B$11:$B$14576,'MONTHLY DATA'!$B148)</f>
        <v>423.75</v>
      </c>
      <c r="GD148" s="78">
        <f>AVERAGEIFS('WEEKLY DATA'!GD$11:GD$14576,'WEEKLY DATA'!$A$11:$A$14576,'MONTHLY DATA'!$A148,'WEEKLY DATA'!$B$11:$B$14576,'MONTHLY DATA'!$B148)</f>
        <v>418.75</v>
      </c>
      <c r="GE148" s="154">
        <f t="shared" si="153"/>
        <v>-5.9347181008901906E-3</v>
      </c>
      <c r="GF148" s="169">
        <f>AVERAGEIFS('WEEKLY DATA'!GF$11:GF$14576,'WEEKLY DATA'!$A$11:$A$14576,'MONTHLY DATA'!$A148,'WEEKLY DATA'!$B$11:$B$14576,'MONTHLY DATA'!$B148)</f>
        <v>363.125</v>
      </c>
      <c r="GG148" s="78">
        <f>AVERAGEIFS('WEEKLY DATA'!GG$11:GG$14576,'WEEKLY DATA'!$A$11:$A$14576,'MONTHLY DATA'!$A148,'WEEKLY DATA'!$B$11:$B$14576,'MONTHLY DATA'!$B148)</f>
        <v>373.125</v>
      </c>
      <c r="GH148" s="78">
        <f>AVERAGEIFS('WEEKLY DATA'!GH$11:GH$14576,'WEEKLY DATA'!$A$11:$A$14576,'MONTHLY DATA'!$A148,'WEEKLY DATA'!$B$11:$B$14576,'MONTHLY DATA'!$B148)</f>
        <v>368.125</v>
      </c>
      <c r="GI148" s="154">
        <f t="shared" si="154"/>
        <v>1.9031141868512069E-2</v>
      </c>
      <c r="GJ148" s="78">
        <f>AVERAGEIFS('WEEKLY DATA'!GJ$11:GJ$14576,'WEEKLY DATA'!$A$11:$A$14576,'MONTHLY DATA'!$A148,'WEEKLY DATA'!$B$11:$B$14576,'MONTHLY DATA'!$B148)</f>
        <v>320</v>
      </c>
      <c r="GK148" s="78">
        <f>AVERAGEIFS('WEEKLY DATA'!GK$11:GK$14576,'WEEKLY DATA'!$A$11:$A$14576,'MONTHLY DATA'!$A148,'WEEKLY DATA'!$B$11:$B$14576,'MONTHLY DATA'!$B148)</f>
        <v>330</v>
      </c>
      <c r="GL148" s="78">
        <f>AVERAGEIFS('WEEKLY DATA'!GL$11:GL$14576,'WEEKLY DATA'!$A$11:$A$14576,'MONTHLY DATA'!$A148,'WEEKLY DATA'!$B$11:$B$14576,'MONTHLY DATA'!$B148)</f>
        <v>325</v>
      </c>
      <c r="GM148" s="154">
        <f t="shared" si="155"/>
        <v>-1.1406844106463865E-2</v>
      </c>
      <c r="GN148" s="78">
        <f>AVERAGEIFS('WEEKLY DATA'!GN$11:GN$14576,'WEEKLY DATA'!$A$11:$A$14576,'MONTHLY DATA'!$A148,'WEEKLY DATA'!$B$11:$B$14576,'MONTHLY DATA'!$B148)</f>
        <v>581.25</v>
      </c>
      <c r="GO148" s="78">
        <f>AVERAGEIFS('WEEKLY DATA'!GO$11:GO$14576,'WEEKLY DATA'!$A$11:$A$14576,'MONTHLY DATA'!$A148,'WEEKLY DATA'!$B$11:$B$14576,'MONTHLY DATA'!$B148)</f>
        <v>591.25</v>
      </c>
      <c r="GP148" s="78">
        <f>AVERAGEIFS('WEEKLY DATA'!GP$11:GP$14576,'WEEKLY DATA'!$A$11:$A$14576,'MONTHLY DATA'!$A148,'WEEKLY DATA'!$B$11:$B$14576,'MONTHLY DATA'!$B148)</f>
        <v>586.25</v>
      </c>
      <c r="GQ148" s="154">
        <f t="shared" si="156"/>
        <v>-2.087682672233826E-2</v>
      </c>
      <c r="GR148" s="78"/>
    </row>
    <row r="149" spans="1:200" ht="15.75" x14ac:dyDescent="0.25">
      <c r="A149">
        <f t="shared" si="106"/>
        <v>7</v>
      </c>
      <c r="B149">
        <f t="shared" si="107"/>
        <v>2021</v>
      </c>
      <c r="C149" s="86">
        <v>44378</v>
      </c>
      <c r="D149" s="78">
        <f>AVERAGEIFS('WEEKLY DATA'!D$11:D$14576,'WEEKLY DATA'!$A$11:$A$14576,'MONTHLY DATA'!$A149,'WEEKLY DATA'!$B$11:$B$14576,'MONTHLY DATA'!$B149)</f>
        <v>338.5</v>
      </c>
      <c r="E149" s="78">
        <f>AVERAGEIFS('WEEKLY DATA'!E$11:E$14576,'WEEKLY DATA'!$A$11:$A$14576,'MONTHLY DATA'!$A149,'WEEKLY DATA'!$B$11:$B$14576,'MONTHLY DATA'!$B149)</f>
        <v>348.5</v>
      </c>
      <c r="F149" s="78">
        <f>AVERAGEIFS('WEEKLY DATA'!F$11:F$14576,'WEEKLY DATA'!$A$11:$A$14576,'MONTHLY DATA'!$A149,'WEEKLY DATA'!$B$11:$B$14576,'MONTHLY DATA'!$B149)</f>
        <v>343.5</v>
      </c>
      <c r="G149" s="154">
        <f t="shared" si="108"/>
        <v>1.0294117647058787E-2</v>
      </c>
      <c r="H149" s="169">
        <f>AVERAGEIFS('WEEKLY DATA'!H$11:H$14576,'WEEKLY DATA'!$A$11:$A$14576,'MONTHLY DATA'!$A149,'WEEKLY DATA'!$B$11:$B$14576,'MONTHLY DATA'!$B149)</f>
        <v>313</v>
      </c>
      <c r="I149" s="78">
        <f>AVERAGEIFS('WEEKLY DATA'!I$11:I$14576,'WEEKLY DATA'!$A$11:$A$14576,'MONTHLY DATA'!$A149,'WEEKLY DATA'!$B$11:$B$14576,'MONTHLY DATA'!$B149)</f>
        <v>323</v>
      </c>
      <c r="J149" s="78">
        <f>AVERAGEIFS('WEEKLY DATA'!J$11:J$14576,'WEEKLY DATA'!$A$11:$A$14576,'MONTHLY DATA'!$A149,'WEEKLY DATA'!$B$11:$B$14576,'MONTHLY DATA'!$B149)</f>
        <v>318</v>
      </c>
      <c r="K149" s="154">
        <f t="shared" si="109"/>
        <v>9.52380952380949E-3</v>
      </c>
      <c r="L149" s="169">
        <f>AVERAGEIFS('WEEKLY DATA'!L$11:L$14576,'WEEKLY DATA'!$A$11:$A$14576,'MONTHLY DATA'!$A149,'WEEKLY DATA'!$B$11:$B$14576,'MONTHLY DATA'!$B149)</f>
        <v>354.5</v>
      </c>
      <c r="M149" s="78">
        <f>AVERAGEIFS('WEEKLY DATA'!M$11:M$14576,'WEEKLY DATA'!$A$11:$A$14576,'MONTHLY DATA'!$A149,'WEEKLY DATA'!$B$11:$B$14576,'MONTHLY DATA'!$B149)</f>
        <v>364.5</v>
      </c>
      <c r="N149" s="78">
        <f>AVERAGEIFS('WEEKLY DATA'!N$11:N$14576,'WEEKLY DATA'!$A$11:$A$14576,'MONTHLY DATA'!$A149,'WEEKLY DATA'!$B$11:$B$14576,'MONTHLY DATA'!$B149)</f>
        <v>359.5</v>
      </c>
      <c r="O149" s="154">
        <f t="shared" si="110"/>
        <v>-2.0102214650766559E-2</v>
      </c>
      <c r="P149" s="169">
        <f>AVERAGEIFS('WEEKLY DATA'!P$11:P$14576,'WEEKLY DATA'!$A$11:$A$14576,'MONTHLY DATA'!$A149,'WEEKLY DATA'!$B$11:$B$14576,'MONTHLY DATA'!$B149)</f>
        <v>344</v>
      </c>
      <c r="Q149" s="78">
        <f>AVERAGEIFS('WEEKLY DATA'!Q$11:Q$14576,'WEEKLY DATA'!$A$11:$A$14576,'MONTHLY DATA'!$A149,'WEEKLY DATA'!$B$11:$B$14576,'MONTHLY DATA'!$B149)</f>
        <v>354</v>
      </c>
      <c r="R149" s="78">
        <f>AVERAGEIFS('WEEKLY DATA'!R$11:R$14576,'WEEKLY DATA'!$A$11:$A$14576,'MONTHLY DATA'!$A149,'WEEKLY DATA'!$B$11:$B$14576,'MONTHLY DATA'!$B149)</f>
        <v>349</v>
      </c>
      <c r="S149" s="154">
        <f t="shared" si="111"/>
        <v>7.1684587813614087E-4</v>
      </c>
      <c r="T149" s="169">
        <f>AVERAGEIFS('WEEKLY DATA'!T$11:T$14576,'WEEKLY DATA'!$A$11:$A$14576,'MONTHLY DATA'!$A149,'WEEKLY DATA'!$B$11:$B$14576,'MONTHLY DATA'!$B149)</f>
        <v>323</v>
      </c>
      <c r="U149" s="78">
        <f>AVERAGEIFS('WEEKLY DATA'!U$11:U$14576,'WEEKLY DATA'!$A$11:$A$14576,'MONTHLY DATA'!$A149,'WEEKLY DATA'!$B$11:$B$14576,'MONTHLY DATA'!$B149)</f>
        <v>333</v>
      </c>
      <c r="V149" s="78">
        <f>AVERAGEIFS('WEEKLY DATA'!V$11:V$14576,'WEEKLY DATA'!$A$11:$A$14576,'MONTHLY DATA'!$A149,'WEEKLY DATA'!$B$11:$B$14576,'MONTHLY DATA'!$B149)</f>
        <v>328</v>
      </c>
      <c r="W149" s="154">
        <f t="shared" si="112"/>
        <v>1.9029126213592207E-2</v>
      </c>
      <c r="X149" s="169">
        <f>AVERAGEIFS('WEEKLY DATA'!X$11:X$14576,'WEEKLY DATA'!$A$11:$A$14576,'MONTHLY DATA'!$A149,'WEEKLY DATA'!$B$11:$B$14576,'MONTHLY DATA'!$B149)</f>
        <v>296</v>
      </c>
      <c r="Y149" s="78">
        <f>AVERAGEIFS('WEEKLY DATA'!Y$11:Y$14576,'WEEKLY DATA'!$A$11:$A$14576,'MONTHLY DATA'!$A149,'WEEKLY DATA'!$B$11:$B$14576,'MONTHLY DATA'!$B149)</f>
        <v>306</v>
      </c>
      <c r="Z149" s="78">
        <f>AVERAGEIFS('WEEKLY DATA'!Z$11:Z$14576,'WEEKLY DATA'!$A$11:$A$14576,'MONTHLY DATA'!$A149,'WEEKLY DATA'!$B$11:$B$14576,'MONTHLY DATA'!$B149)</f>
        <v>301</v>
      </c>
      <c r="AA149" s="154">
        <f t="shared" si="113"/>
        <v>-7.0103092783505572E-3</v>
      </c>
      <c r="AB149" s="169">
        <f>AVERAGEIFS('WEEKLY DATA'!AB$11:AB$14576,'WEEKLY DATA'!$A$11:$A$14576,'MONTHLY DATA'!$A149,'WEEKLY DATA'!$B$11:$B$14576,'MONTHLY DATA'!$B149)</f>
        <v>340.5</v>
      </c>
      <c r="AC149" s="78">
        <f>AVERAGEIFS('WEEKLY DATA'!AC$11:AC$14576,'WEEKLY DATA'!$A$11:$A$14576,'MONTHLY DATA'!$A149,'WEEKLY DATA'!$B$11:$B$14576,'MONTHLY DATA'!$B149)</f>
        <v>350.5</v>
      </c>
      <c r="AD149" s="78">
        <f>AVERAGEIFS('WEEKLY DATA'!AD$11:AD$14576,'WEEKLY DATA'!$A$11:$A$14576,'MONTHLY DATA'!$A149,'WEEKLY DATA'!$B$11:$B$14576,'MONTHLY DATA'!$B149)</f>
        <v>345.5</v>
      </c>
      <c r="AE149" s="154">
        <f t="shared" si="114"/>
        <v>2.1811460258780002E-2</v>
      </c>
      <c r="AF149" s="169">
        <f>AVERAGEIFS('WEEKLY DATA'!AF$11:AF$14576,'WEEKLY DATA'!$A$11:$A$14576,'MONTHLY DATA'!$A149,'WEEKLY DATA'!$B$11:$B$14576,'MONTHLY DATA'!$B149)</f>
        <v>300</v>
      </c>
      <c r="AG149" s="78">
        <f>AVERAGEIFS('WEEKLY DATA'!AG$11:AG$14576,'WEEKLY DATA'!$A$11:$A$14576,'MONTHLY DATA'!$A149,'WEEKLY DATA'!$B$11:$B$14576,'MONTHLY DATA'!$B149)</f>
        <v>310</v>
      </c>
      <c r="AH149" s="78">
        <f>AVERAGEIFS('WEEKLY DATA'!AH$11:AH$14576,'WEEKLY DATA'!$A$11:$A$14576,'MONTHLY DATA'!$A149,'WEEKLY DATA'!$B$11:$B$14576,'MONTHLY DATA'!$B149)</f>
        <v>305</v>
      </c>
      <c r="AI149" s="154">
        <f t="shared" si="115"/>
        <v>-3.1746031746031744E-2</v>
      </c>
      <c r="AJ149" s="169">
        <f>AVERAGEIFS('WEEKLY DATA'!AJ$11:AJ$14576,'WEEKLY DATA'!$A$11:$A$14576,'MONTHLY DATA'!$A149,'WEEKLY DATA'!$B$11:$B$14576,'MONTHLY DATA'!$B149)</f>
        <v>290</v>
      </c>
      <c r="AK149" s="78">
        <f>AVERAGEIFS('WEEKLY DATA'!AK$11:AK$14576,'WEEKLY DATA'!$A$11:$A$14576,'MONTHLY DATA'!$A149,'WEEKLY DATA'!$B$11:$B$14576,'MONTHLY DATA'!$B149)</f>
        <v>300</v>
      </c>
      <c r="AL149" s="78">
        <f>AVERAGEIFS('WEEKLY DATA'!AL$11:AL$14576,'WEEKLY DATA'!$A$11:$A$14576,'MONTHLY DATA'!$A149,'WEEKLY DATA'!$B$11:$B$14576,'MONTHLY DATA'!$B149)</f>
        <v>295</v>
      </c>
      <c r="AM149" s="154">
        <f t="shared" si="116"/>
        <v>7.7625570776255648E-2</v>
      </c>
      <c r="AN149" s="169">
        <f>AVERAGEIFS('WEEKLY DATA'!AN$11:AN$14576,'WEEKLY DATA'!$A$11:$A$14576,'MONTHLY DATA'!$A149,'WEEKLY DATA'!$B$11:$B$14576,'MONTHLY DATA'!$B149)</f>
        <v>252</v>
      </c>
      <c r="AO149" s="78">
        <f>AVERAGEIFS('WEEKLY DATA'!AO$11:AO$14576,'WEEKLY DATA'!$A$11:$A$14576,'MONTHLY DATA'!$A149,'WEEKLY DATA'!$B$11:$B$14576,'MONTHLY DATA'!$B149)</f>
        <v>262</v>
      </c>
      <c r="AP149" s="78">
        <f>AVERAGEIFS('WEEKLY DATA'!AP$11:AP$14576,'WEEKLY DATA'!$A$11:$A$14576,'MONTHLY DATA'!$A149,'WEEKLY DATA'!$B$11:$B$14576,'MONTHLY DATA'!$B149)</f>
        <v>257</v>
      </c>
      <c r="AQ149" s="154">
        <f t="shared" si="117"/>
        <v>2.8000000000000025E-2</v>
      </c>
      <c r="AR149" s="169">
        <f>AVERAGEIFS('WEEKLY DATA'!AR$11:AR$14576,'WEEKLY DATA'!$A$11:$A$14576,'MONTHLY DATA'!$A149,'WEEKLY DATA'!$B$11:$B$14576,'MONTHLY DATA'!$B149)</f>
        <v>324</v>
      </c>
      <c r="AS149" s="78">
        <f>AVERAGEIFS('WEEKLY DATA'!AS$11:AS$14576,'WEEKLY DATA'!$A$11:$A$14576,'MONTHLY DATA'!$A149,'WEEKLY DATA'!$B$11:$B$14576,'MONTHLY DATA'!$B149)</f>
        <v>334</v>
      </c>
      <c r="AT149" s="78">
        <f>AVERAGEIFS('WEEKLY DATA'!AT$11:AT$14576,'WEEKLY DATA'!$A$11:$A$14576,'MONTHLY DATA'!$A149,'WEEKLY DATA'!$B$11:$B$14576,'MONTHLY DATA'!$B149)</f>
        <v>329</v>
      </c>
      <c r="AU149" s="154">
        <f t="shared" si="118"/>
        <v>-3.0303030303030498E-3</v>
      </c>
      <c r="AV149" s="169">
        <f>AVERAGEIFS('WEEKLY DATA'!AV$11:AV$14576,'WEEKLY DATA'!$A$11:$A$14576,'MONTHLY DATA'!$A149,'WEEKLY DATA'!$B$11:$B$14576,'MONTHLY DATA'!$B149)</f>
        <v>295</v>
      </c>
      <c r="AW149" s="78">
        <f>AVERAGEIFS('WEEKLY DATA'!AW$11:AW$14576,'WEEKLY DATA'!$A$11:$A$14576,'MONTHLY DATA'!$A149,'WEEKLY DATA'!$B$11:$B$14576,'MONTHLY DATA'!$B149)</f>
        <v>305</v>
      </c>
      <c r="AX149" s="78">
        <f>AVERAGEIFS('WEEKLY DATA'!AX$11:AX$14576,'WEEKLY DATA'!$A$11:$A$14576,'MONTHLY DATA'!$A149,'WEEKLY DATA'!$B$11:$B$14576,'MONTHLY DATA'!$B149)</f>
        <v>300</v>
      </c>
      <c r="AY149" s="154">
        <f t="shared" si="119"/>
        <v>-3.2258064516129004E-2</v>
      </c>
      <c r="AZ149" s="169">
        <f>AVERAGEIFS('WEEKLY DATA'!AZ$11:AZ$14576,'WEEKLY DATA'!$A$11:$A$14576,'MONTHLY DATA'!$A149,'WEEKLY DATA'!$B$11:$B$14576,'MONTHLY DATA'!$B149)</f>
        <v>264.5</v>
      </c>
      <c r="BA149" s="78">
        <f>AVERAGEIFS('WEEKLY DATA'!BA$11:BA$14576,'WEEKLY DATA'!$A$11:$A$14576,'MONTHLY DATA'!$A149,'WEEKLY DATA'!$B$11:$B$14576,'MONTHLY DATA'!$B149)</f>
        <v>274.5</v>
      </c>
      <c r="BB149" s="78">
        <f>AVERAGEIFS('WEEKLY DATA'!BB$11:BB$14576,'WEEKLY DATA'!$A$11:$A$14576,'MONTHLY DATA'!$A149,'WEEKLY DATA'!$B$11:$B$14576,'MONTHLY DATA'!$B149)</f>
        <v>269.5</v>
      </c>
      <c r="BC149" s="154">
        <f t="shared" si="120"/>
        <v>2.7906976744185297E-3</v>
      </c>
      <c r="BD149" s="169">
        <f>AVERAGEIFS('WEEKLY DATA'!BD$11:BD$14576,'WEEKLY DATA'!$A$11:$A$14576,'MONTHLY DATA'!$A149,'WEEKLY DATA'!$B$11:$B$14576,'MONTHLY DATA'!$B149)</f>
        <v>209</v>
      </c>
      <c r="BE149" s="78">
        <f>AVERAGEIFS('WEEKLY DATA'!BE$11:BE$14576,'WEEKLY DATA'!$A$11:$A$14576,'MONTHLY DATA'!$A149,'WEEKLY DATA'!$B$11:$B$14576,'MONTHLY DATA'!$B149)</f>
        <v>219</v>
      </c>
      <c r="BF149" s="78">
        <f>AVERAGEIFS('WEEKLY DATA'!BF$11:BF$14576,'WEEKLY DATA'!$A$11:$A$14576,'MONTHLY DATA'!$A149,'WEEKLY DATA'!$B$11:$B$14576,'MONTHLY DATA'!$B149)</f>
        <v>214</v>
      </c>
      <c r="BG149" s="154">
        <f t="shared" si="121"/>
        <v>-2.7272727272727226E-2</v>
      </c>
      <c r="BH149" s="169">
        <f>AVERAGEIFS('WEEKLY DATA'!BH$11:BH$14576,'WEEKLY DATA'!$A$11:$A$14576,'MONTHLY DATA'!$A149,'WEEKLY DATA'!$B$11:$B$14576,'MONTHLY DATA'!$B149)</f>
        <v>315</v>
      </c>
      <c r="BI149" s="78">
        <f>AVERAGEIFS('WEEKLY DATA'!BI$11:BI$14576,'WEEKLY DATA'!$A$11:$A$14576,'MONTHLY DATA'!$A149,'WEEKLY DATA'!$B$11:$B$14576,'MONTHLY DATA'!$B149)</f>
        <v>325</v>
      </c>
      <c r="BJ149" s="78">
        <f>AVERAGEIFS('WEEKLY DATA'!BJ$11:BJ$14576,'WEEKLY DATA'!$A$11:$A$14576,'MONTHLY DATA'!$A149,'WEEKLY DATA'!$B$11:$B$14576,'MONTHLY DATA'!$B149)</f>
        <v>320</v>
      </c>
      <c r="BK149" s="154">
        <f t="shared" si="122"/>
        <v>-3.0303030303030276E-2</v>
      </c>
      <c r="BL149" s="169">
        <f>AVERAGEIFS('WEEKLY DATA'!BL$11:BL$14576,'WEEKLY DATA'!$A$11:$A$14576,'MONTHLY DATA'!$A149,'WEEKLY DATA'!$B$11:$B$14576,'MONTHLY DATA'!$B149)</f>
        <v>289.5</v>
      </c>
      <c r="BM149" s="78">
        <f>AVERAGEIFS('WEEKLY DATA'!BM$11:BM$14576,'WEEKLY DATA'!$A$11:$A$14576,'MONTHLY DATA'!$A149,'WEEKLY DATA'!$B$11:$B$14576,'MONTHLY DATA'!$B149)</f>
        <v>299.5</v>
      </c>
      <c r="BN149" s="78">
        <f>AVERAGEIFS('WEEKLY DATA'!BN$11:BN$14576,'WEEKLY DATA'!$A$11:$A$14576,'MONTHLY DATA'!$A149,'WEEKLY DATA'!$B$11:$B$14576,'MONTHLY DATA'!$B149)</f>
        <v>294.5</v>
      </c>
      <c r="BO149" s="154">
        <f t="shared" si="123"/>
        <v>-1.8333333333333313E-2</v>
      </c>
      <c r="BP149" s="78">
        <f>AVERAGEIFS('WEEKLY DATA'!BP$11:BP$14576,'WEEKLY DATA'!$A$11:$A$14576,'MONTHLY DATA'!$A149,'WEEKLY DATA'!$B$11:$B$14576,'MONTHLY DATA'!$B149)</f>
        <v>300.5</v>
      </c>
      <c r="BQ149" s="78">
        <f>AVERAGEIFS('WEEKLY DATA'!BQ$11:BQ$14576,'WEEKLY DATA'!$A$11:$A$14576,'MONTHLY DATA'!$A149,'WEEKLY DATA'!$B$11:$B$14576,'MONTHLY DATA'!$B149)</f>
        <v>310.5</v>
      </c>
      <c r="BR149" s="78">
        <f>AVERAGEIFS('WEEKLY DATA'!BR$11:BR$14576,'WEEKLY DATA'!$A$11:$A$14576,'MONTHLY DATA'!$A149,'WEEKLY DATA'!$B$11:$B$14576,'MONTHLY DATA'!$B149)</f>
        <v>305.5</v>
      </c>
      <c r="BS149" s="154">
        <f t="shared" si="124"/>
        <v>-4.4806517311608562E-3</v>
      </c>
      <c r="BT149" s="78">
        <f>AVERAGEIFS('WEEKLY DATA'!BT$11:BT$14576,'WEEKLY DATA'!$A$11:$A$14576,'MONTHLY DATA'!$A149,'WEEKLY DATA'!$B$11:$B$14576,'MONTHLY DATA'!$B149)</f>
        <v>263.5</v>
      </c>
      <c r="BU149" s="78">
        <f>AVERAGEIFS('WEEKLY DATA'!BU$11:BU$14576,'WEEKLY DATA'!$A$11:$A$14576,'MONTHLY DATA'!$A149,'WEEKLY DATA'!$B$11:$B$14576,'MONTHLY DATA'!$B149)</f>
        <v>273.5</v>
      </c>
      <c r="BV149" s="78">
        <f>AVERAGEIFS('WEEKLY DATA'!BV$11:BV$14576,'WEEKLY DATA'!$A$11:$A$14576,'MONTHLY DATA'!$A149,'WEEKLY DATA'!$B$11:$B$14576,'MONTHLY DATA'!$B149)</f>
        <v>268.5</v>
      </c>
      <c r="BW149" s="154">
        <f t="shared" si="125"/>
        <v>1.5602836879432536E-2</v>
      </c>
      <c r="BX149" s="78">
        <f>AVERAGEIFS('WEEKLY DATA'!BX$11:BX$14576,'WEEKLY DATA'!$A$11:$A$14576,'MONTHLY DATA'!$A149,'WEEKLY DATA'!$B$11:$B$14576,'MONTHLY DATA'!$B149)</f>
        <v>320.5</v>
      </c>
      <c r="BY149" s="78">
        <f>AVERAGEIFS('WEEKLY DATA'!BY$11:BY$14576,'WEEKLY DATA'!$A$11:$A$14576,'MONTHLY DATA'!$A149,'WEEKLY DATA'!$B$11:$B$14576,'MONTHLY DATA'!$B149)</f>
        <v>330.5</v>
      </c>
      <c r="BZ149" s="78">
        <f>AVERAGEIFS('WEEKLY DATA'!BZ$11:BZ$14576,'WEEKLY DATA'!$A$11:$A$14576,'MONTHLY DATA'!$A149,'WEEKLY DATA'!$B$11:$B$14576,'MONTHLY DATA'!$B149)</f>
        <v>325.5</v>
      </c>
      <c r="CA149" s="154">
        <f t="shared" si="126"/>
        <v>-1.9209039548022555E-2</v>
      </c>
      <c r="CB149" s="78">
        <f>AVERAGEIFS('WEEKLY DATA'!CB$11:CB$14576,'WEEKLY DATA'!$A$11:$A$14576,'MONTHLY DATA'!$A149,'WEEKLY DATA'!$B$11:$B$14576,'MONTHLY DATA'!$B149)</f>
        <v>466</v>
      </c>
      <c r="CC149" s="78">
        <f>AVERAGEIFS('WEEKLY DATA'!CC$11:CC$14576,'WEEKLY DATA'!$A$11:$A$14576,'MONTHLY DATA'!$A149,'WEEKLY DATA'!$B$11:$B$14576,'MONTHLY DATA'!$B149)</f>
        <v>476</v>
      </c>
      <c r="CD149" s="78">
        <f>AVERAGEIFS('WEEKLY DATA'!CD$11:CD$14576,'WEEKLY DATA'!$A$11:$A$14576,'MONTHLY DATA'!$A149,'WEEKLY DATA'!$B$11:$B$14576,'MONTHLY DATA'!$B149)</f>
        <v>471</v>
      </c>
      <c r="CE149" s="154">
        <f t="shared" si="127"/>
        <v>-4.4914134742404244E-3</v>
      </c>
      <c r="CF149" s="78">
        <f>AVERAGEIFS('WEEKLY DATA'!CF$11:CF$14576,'WEEKLY DATA'!$A$11:$A$14576,'MONTHLY DATA'!$A149,'WEEKLY DATA'!$B$11:$B$14576,'MONTHLY DATA'!$B149)</f>
        <v>297.5</v>
      </c>
      <c r="CG149" s="78">
        <f>AVERAGEIFS('WEEKLY DATA'!CG$11:CG$14576,'WEEKLY DATA'!$A$11:$A$14576,'MONTHLY DATA'!$A149,'WEEKLY DATA'!$B$11:$B$14576,'MONTHLY DATA'!$B149)</f>
        <v>307.5</v>
      </c>
      <c r="CH149" s="78">
        <f>AVERAGEIFS('WEEKLY DATA'!CH$11:CH$14576,'WEEKLY DATA'!$A$11:$A$14576,'MONTHLY DATA'!$A149,'WEEKLY DATA'!$B$11:$B$14576,'MONTHLY DATA'!$B149)</f>
        <v>302.5</v>
      </c>
      <c r="CI149" s="154">
        <f t="shared" si="128"/>
        <v>-1.6260162601625994E-2</v>
      </c>
      <c r="CJ149" s="78">
        <f>AVERAGEIFS('WEEKLY DATA'!CJ$11:CJ$14576,'WEEKLY DATA'!$A$11:$A$14576,'MONTHLY DATA'!$A149,'WEEKLY DATA'!$B$11:$B$14576,'MONTHLY DATA'!$B149)</f>
        <v>245</v>
      </c>
      <c r="CK149" s="78">
        <f>AVERAGEIFS('WEEKLY DATA'!CK$11:CK$14576,'WEEKLY DATA'!$A$11:$A$14576,'MONTHLY DATA'!$A149,'WEEKLY DATA'!$B$11:$B$14576,'MONTHLY DATA'!$B149)</f>
        <v>255</v>
      </c>
      <c r="CL149" s="78">
        <f>AVERAGEIFS('WEEKLY DATA'!CL$11:CL$14576,'WEEKLY DATA'!$A$11:$A$14576,'MONTHLY DATA'!$A149,'WEEKLY DATA'!$B$11:$B$14576,'MONTHLY DATA'!$B149)</f>
        <v>250</v>
      </c>
      <c r="CM149" s="154">
        <f t="shared" si="129"/>
        <v>2.5062656641603454E-3</v>
      </c>
      <c r="CN149" s="78">
        <f>AVERAGEIFS('WEEKLY DATA'!CN$11:CN$14576,'WEEKLY DATA'!$A$11:$A$14576,'MONTHLY DATA'!$A149,'WEEKLY DATA'!$B$11:$B$14576,'MONTHLY DATA'!$B149)</f>
        <v>308</v>
      </c>
      <c r="CO149" s="78">
        <f>AVERAGEIFS('WEEKLY DATA'!CO$11:CO$14576,'WEEKLY DATA'!$A$11:$A$14576,'MONTHLY DATA'!$A149,'WEEKLY DATA'!$B$11:$B$14576,'MONTHLY DATA'!$B149)</f>
        <v>318</v>
      </c>
      <c r="CP149" s="78">
        <f>AVERAGEIFS('WEEKLY DATA'!CP$11:CP$14576,'WEEKLY DATA'!$A$11:$A$14576,'MONTHLY DATA'!$A149,'WEEKLY DATA'!$B$11:$B$14576,'MONTHLY DATA'!$B149)</f>
        <v>313</v>
      </c>
      <c r="CQ149" s="154">
        <f t="shared" si="130"/>
        <v>-6.3492063492063266E-3</v>
      </c>
      <c r="CR149" s="78">
        <f>AVERAGEIFS('WEEKLY DATA'!CR$11:CR$14576,'WEEKLY DATA'!$A$11:$A$14576,'MONTHLY DATA'!$A149,'WEEKLY DATA'!$B$11:$B$14576,'MONTHLY DATA'!$B149)</f>
        <v>480</v>
      </c>
      <c r="CS149" s="78">
        <f>AVERAGEIFS('WEEKLY DATA'!CS$11:CS$14576,'WEEKLY DATA'!$A$11:$A$14576,'MONTHLY DATA'!$A149,'WEEKLY DATA'!$B$11:$B$14576,'MONTHLY DATA'!$B149)</f>
        <v>490</v>
      </c>
      <c r="CT149" s="78">
        <f>AVERAGEIFS('WEEKLY DATA'!CT$11:CT$14576,'WEEKLY DATA'!$A$11:$A$14576,'MONTHLY DATA'!$A149,'WEEKLY DATA'!$B$11:$B$14576,'MONTHLY DATA'!$B149)</f>
        <v>485</v>
      </c>
      <c r="CU149" s="154">
        <f t="shared" si="131"/>
        <v>0</v>
      </c>
      <c r="CV149" s="169">
        <f>AVERAGEIFS('WEEKLY DATA'!CV$11:CV$14576,'WEEKLY DATA'!$A$11:$A$14576,'MONTHLY DATA'!$A149,'WEEKLY DATA'!$B$11:$B$14576,'MONTHLY DATA'!$B149)</f>
        <v>325</v>
      </c>
      <c r="CW149" s="78">
        <f>AVERAGEIFS('WEEKLY DATA'!CW$11:CW$14576,'WEEKLY DATA'!$A$11:$A$14576,'MONTHLY DATA'!$A149,'WEEKLY DATA'!$B$11:$B$14576,'MONTHLY DATA'!$B149)</f>
        <v>335</v>
      </c>
      <c r="CX149" s="78">
        <f>AVERAGEIFS('WEEKLY DATA'!CX$11:CX$14576,'WEEKLY DATA'!$A$11:$A$14576,'MONTHLY DATA'!$A149,'WEEKLY DATA'!$B$11:$B$14576,'MONTHLY DATA'!$B149)</f>
        <v>330</v>
      </c>
      <c r="CY149" s="154">
        <f t="shared" si="132"/>
        <v>3.8022813688212143E-3</v>
      </c>
      <c r="CZ149" s="169">
        <f>AVERAGEIFS('WEEKLY DATA'!CZ$11:CZ$14576,'WEEKLY DATA'!$A$11:$A$14576,'MONTHLY DATA'!$A149,'WEEKLY DATA'!$B$11:$B$14576,'MONTHLY DATA'!$B149)</f>
        <v>271.5</v>
      </c>
      <c r="DA149" s="78">
        <f>AVERAGEIFS('WEEKLY DATA'!DA$11:DA$14576,'WEEKLY DATA'!$A$11:$A$14576,'MONTHLY DATA'!$A149,'WEEKLY DATA'!$B$11:$B$14576,'MONTHLY DATA'!$B149)</f>
        <v>281.5</v>
      </c>
      <c r="DB149" s="78">
        <f>AVERAGEIFS('WEEKLY DATA'!DB$11:DB$14576,'WEEKLY DATA'!$A$11:$A$14576,'MONTHLY DATA'!$A149,'WEEKLY DATA'!$B$11:$B$14576,'MONTHLY DATA'!$B149)</f>
        <v>276.5</v>
      </c>
      <c r="DC149" s="154">
        <f t="shared" si="133"/>
        <v>-5.8426966292134397E-3</v>
      </c>
      <c r="DD149" s="78">
        <f>AVERAGEIFS('WEEKLY DATA'!DD$11:DD$14576,'WEEKLY DATA'!$A$11:$A$14576,'MONTHLY DATA'!$A149,'WEEKLY DATA'!$B$11:$B$14576,'MONTHLY DATA'!$B149)</f>
        <v>320</v>
      </c>
      <c r="DE149" s="78">
        <f>AVERAGEIFS('WEEKLY DATA'!DE$11:DE$14576,'WEEKLY DATA'!$A$11:$A$14576,'MONTHLY DATA'!$A149,'WEEKLY DATA'!$B$11:$B$14576,'MONTHLY DATA'!$B149)</f>
        <v>330</v>
      </c>
      <c r="DF149" s="78">
        <f>AVERAGEIFS('WEEKLY DATA'!DF$11:DF$14576,'WEEKLY DATA'!$A$11:$A$14576,'MONTHLY DATA'!$A149,'WEEKLY DATA'!$B$11:$B$14576,'MONTHLY DATA'!$B149)</f>
        <v>325</v>
      </c>
      <c r="DG149" s="154">
        <f t="shared" si="134"/>
        <v>3.1746031746031855E-2</v>
      </c>
      <c r="DH149" s="78">
        <f>AVERAGEIFS('WEEKLY DATA'!DH$11:DH$14576,'WEEKLY DATA'!$A$11:$A$14576,'MONTHLY DATA'!$A149,'WEEKLY DATA'!$B$11:$B$14576,'MONTHLY DATA'!$B149)</f>
        <v>478</v>
      </c>
      <c r="DI149" s="78">
        <f>AVERAGEIFS('WEEKLY DATA'!DI$11:DI$14576,'WEEKLY DATA'!$A$11:$A$14576,'MONTHLY DATA'!$A149,'WEEKLY DATA'!$B$11:$B$14576,'MONTHLY DATA'!$B149)</f>
        <v>488</v>
      </c>
      <c r="DJ149" s="78">
        <f>AVERAGEIFS('WEEKLY DATA'!DJ$11:DJ$14576,'WEEKLY DATA'!$A$11:$A$14576,'MONTHLY DATA'!$A149,'WEEKLY DATA'!$B$11:$B$14576,'MONTHLY DATA'!$B149)</f>
        <v>483</v>
      </c>
      <c r="DK149" s="154">
        <f t="shared" si="135"/>
        <v>-2.6700251889168802E-2</v>
      </c>
      <c r="DL149" s="169">
        <f>AVERAGEIFS('WEEKLY DATA'!DL$11:DL$14576,'WEEKLY DATA'!$A$11:$A$14576,'MONTHLY DATA'!$A149,'WEEKLY DATA'!$B$11:$B$14576,'MONTHLY DATA'!$B149)</f>
        <v>313.5</v>
      </c>
      <c r="DM149" s="78">
        <f>AVERAGEIFS('WEEKLY DATA'!DM$11:DM$14576,'WEEKLY DATA'!$A$11:$A$14576,'MONTHLY DATA'!$A149,'WEEKLY DATA'!$B$11:$B$14576,'MONTHLY DATA'!$B149)</f>
        <v>323.5</v>
      </c>
      <c r="DN149" s="78">
        <f>AVERAGEIFS('WEEKLY DATA'!DN$11:DN$14576,'WEEKLY DATA'!$A$11:$A$14576,'MONTHLY DATA'!$A149,'WEEKLY DATA'!$B$11:$B$14576,'MONTHLY DATA'!$B149)</f>
        <v>318.5</v>
      </c>
      <c r="DO149" s="154">
        <f t="shared" si="136"/>
        <v>2.7419354838709609E-2</v>
      </c>
      <c r="DP149" s="78">
        <f>AVERAGEIFS('WEEKLY DATA'!DP$11:DP$14576,'WEEKLY DATA'!$A$11:$A$14576,'MONTHLY DATA'!$A149,'WEEKLY DATA'!$B$11:$B$14576,'MONTHLY DATA'!$B149)</f>
        <v>266.5</v>
      </c>
      <c r="DQ149" s="78">
        <f>AVERAGEIFS('WEEKLY DATA'!DQ$11:DQ$14576,'WEEKLY DATA'!$A$11:$A$14576,'MONTHLY DATA'!$A149,'WEEKLY DATA'!$B$11:$B$14576,'MONTHLY DATA'!$B149)</f>
        <v>276.5</v>
      </c>
      <c r="DR149" s="78">
        <f>AVERAGEIFS('WEEKLY DATA'!DR$11:DR$14576,'WEEKLY DATA'!$A$11:$A$14576,'MONTHLY DATA'!$A149,'WEEKLY DATA'!$B$11:$B$14576,'MONTHLY DATA'!$B149)</f>
        <v>271.5</v>
      </c>
      <c r="DS149" s="154">
        <f t="shared" si="137"/>
        <v>-1.2727272727272698E-2</v>
      </c>
      <c r="DT149" s="78">
        <f>AVERAGEIFS('WEEKLY DATA'!DT$11:DT$14576,'WEEKLY DATA'!$A$11:$A$14576,'MONTHLY DATA'!$A149,'WEEKLY DATA'!$B$11:$B$14576,'MONTHLY DATA'!$B149)</f>
        <v>322</v>
      </c>
      <c r="DU149" s="78">
        <f>AVERAGEIFS('WEEKLY DATA'!DU$11:DU$14576,'WEEKLY DATA'!$A$11:$A$14576,'MONTHLY DATA'!$A149,'WEEKLY DATA'!$B$11:$B$14576,'MONTHLY DATA'!$B149)</f>
        <v>332</v>
      </c>
      <c r="DV149" s="78">
        <f>AVERAGEIFS('WEEKLY DATA'!DV$11:DV$14576,'WEEKLY DATA'!$A$11:$A$14576,'MONTHLY DATA'!$A149,'WEEKLY DATA'!$B$11:$B$14576,'MONTHLY DATA'!$B149)</f>
        <v>327</v>
      </c>
      <c r="DW149" s="154">
        <f t="shared" si="138"/>
        <v>3.8095238095238182E-2</v>
      </c>
      <c r="DX149" s="78">
        <f>AVERAGEIFS('WEEKLY DATA'!DX$11:DX$14576,'WEEKLY DATA'!$A$11:$A$14576,'MONTHLY DATA'!$A149,'WEEKLY DATA'!$B$11:$B$14576,'MONTHLY DATA'!$B149)</f>
        <v>463</v>
      </c>
      <c r="DY149" s="78">
        <f>AVERAGEIFS('WEEKLY DATA'!DY$11:DY$14576,'WEEKLY DATA'!$A$11:$A$14576,'MONTHLY DATA'!$A149,'WEEKLY DATA'!$B$11:$B$14576,'MONTHLY DATA'!$B149)</f>
        <v>473</v>
      </c>
      <c r="DZ149" s="78">
        <f>AVERAGEIFS('WEEKLY DATA'!DZ$11:DZ$14576,'WEEKLY DATA'!$A$11:$A$14576,'MONTHLY DATA'!$A149,'WEEKLY DATA'!$B$11:$B$14576,'MONTHLY DATA'!$B149)</f>
        <v>468</v>
      </c>
      <c r="EA149" s="154">
        <f t="shared" si="139"/>
        <v>-2.5000000000000022E-2</v>
      </c>
      <c r="EB149" s="78">
        <f>AVERAGEIFS('WEEKLY DATA'!EB$11:EB$14576,'WEEKLY DATA'!$A$11:$A$14576,'MONTHLY DATA'!$A149,'WEEKLY DATA'!$B$11:$B$14576,'MONTHLY DATA'!$B149)</f>
        <v>334</v>
      </c>
      <c r="EC149" s="78">
        <f>AVERAGEIFS('WEEKLY DATA'!EC$11:EC$14576,'WEEKLY DATA'!$A$11:$A$14576,'MONTHLY DATA'!$A149,'WEEKLY DATA'!$B$11:$B$14576,'MONTHLY DATA'!$B149)</f>
        <v>344</v>
      </c>
      <c r="ED149" s="78">
        <f>AVERAGEIFS('WEEKLY DATA'!ED$11:ED$14576,'WEEKLY DATA'!$A$11:$A$14576,'MONTHLY DATA'!$A149,'WEEKLY DATA'!$B$11:$B$14576,'MONTHLY DATA'!$B149)</f>
        <v>339</v>
      </c>
      <c r="EE149" s="154">
        <f t="shared" si="140"/>
        <v>2.7272727272727337E-2</v>
      </c>
      <c r="EF149" s="169">
        <f>AVERAGEIFS('WEEKLY DATA'!EF$11:EF$14576,'WEEKLY DATA'!$A$11:$A$14576,'MONTHLY DATA'!$A149,'WEEKLY DATA'!$B$11:$B$14576,'MONTHLY DATA'!$B149)</f>
        <v>250.5</v>
      </c>
      <c r="EG149" s="78">
        <f>AVERAGEIFS('WEEKLY DATA'!EG$11:EG$14576,'WEEKLY DATA'!$A$11:$A$14576,'MONTHLY DATA'!$A149,'WEEKLY DATA'!$B$11:$B$14576,'MONTHLY DATA'!$B149)</f>
        <v>260.5</v>
      </c>
      <c r="EH149" s="78">
        <f>AVERAGEIFS('WEEKLY DATA'!EH$11:EH$14576,'WEEKLY DATA'!$A$11:$A$14576,'MONTHLY DATA'!$A149,'WEEKLY DATA'!$B$11:$B$14576,'MONTHLY DATA'!$B149)</f>
        <v>255.5</v>
      </c>
      <c r="EI149" s="154">
        <f t="shared" si="141"/>
        <v>-3.5849056603773577E-2</v>
      </c>
      <c r="EJ149" s="78">
        <f>AVERAGEIFS('WEEKLY DATA'!EJ$11:EJ$14576,'WEEKLY DATA'!$A$11:$A$14576,'MONTHLY DATA'!$A149,'WEEKLY DATA'!$B$11:$B$14576,'MONTHLY DATA'!$B149)</f>
        <v>351.5</v>
      </c>
      <c r="EK149" s="78">
        <f>AVERAGEIFS('WEEKLY DATA'!EK$11:EK$14576,'WEEKLY DATA'!$A$11:$A$14576,'MONTHLY DATA'!$A149,'WEEKLY DATA'!$B$11:$B$14576,'MONTHLY DATA'!$B149)</f>
        <v>361.5</v>
      </c>
      <c r="EL149" s="78">
        <f>AVERAGEIFS('WEEKLY DATA'!EL$11:EL$14576,'WEEKLY DATA'!$A$11:$A$14576,'MONTHLY DATA'!$A149,'WEEKLY DATA'!$B$11:$B$14576,'MONTHLY DATA'!$B149)</f>
        <v>356.5</v>
      </c>
      <c r="EM149" s="154">
        <f t="shared" si="142"/>
        <v>-2.4957264957264913E-2</v>
      </c>
      <c r="EN149" s="78">
        <f>AVERAGEIFS('WEEKLY DATA'!EN$11:EN$14576,'WEEKLY DATA'!$A$11:$A$14576,'MONTHLY DATA'!$A149,'WEEKLY DATA'!$B$11:$B$14576,'MONTHLY DATA'!$B149)</f>
        <v>508</v>
      </c>
      <c r="EO149" s="78">
        <f>AVERAGEIFS('WEEKLY DATA'!EO$11:EO$14576,'WEEKLY DATA'!$A$11:$A$14576,'MONTHLY DATA'!$A149,'WEEKLY DATA'!$B$11:$B$14576,'MONTHLY DATA'!$B149)</f>
        <v>518</v>
      </c>
      <c r="EP149" s="78">
        <f>AVERAGEIFS('WEEKLY DATA'!EP$11:EP$14576,'WEEKLY DATA'!$A$11:$A$14576,'MONTHLY DATA'!$A149,'WEEKLY DATA'!$B$11:$B$14576,'MONTHLY DATA'!$B149)</f>
        <v>513</v>
      </c>
      <c r="EQ149" s="154">
        <f t="shared" si="143"/>
        <v>-2.2857142857142909E-2</v>
      </c>
      <c r="ER149" s="78">
        <f>AVERAGEIFS('WEEKLY DATA'!ER$11:ER$14576,'WEEKLY DATA'!$A$11:$A$14576,'MONTHLY DATA'!$A149,'WEEKLY DATA'!$B$11:$B$14576,'MONTHLY DATA'!$B149)</f>
        <v>312</v>
      </c>
      <c r="ES149" s="78">
        <f>AVERAGEIFS('WEEKLY DATA'!ES$11:ES$14576,'WEEKLY DATA'!$A$11:$A$14576,'MONTHLY DATA'!$A149,'WEEKLY DATA'!$B$11:$B$14576,'MONTHLY DATA'!$B149)</f>
        <v>322</v>
      </c>
      <c r="ET149" s="78">
        <f>AVERAGEIFS('WEEKLY DATA'!ET$11:ET$14576,'WEEKLY DATA'!$A$11:$A$14576,'MONTHLY DATA'!$A149,'WEEKLY DATA'!$B$11:$B$14576,'MONTHLY DATA'!$B149)</f>
        <v>317</v>
      </c>
      <c r="EU149" s="154">
        <f t="shared" si="144"/>
        <v>-7.4363992172211679E-3</v>
      </c>
      <c r="EV149" s="78">
        <f>AVERAGEIFS('WEEKLY DATA'!EV$11:EV$14576,'WEEKLY DATA'!$A$11:$A$14576,'MONTHLY DATA'!$A149,'WEEKLY DATA'!$B$11:$B$14576,'MONTHLY DATA'!$B149)</f>
        <v>241</v>
      </c>
      <c r="EW149" s="78">
        <f>AVERAGEIFS('WEEKLY DATA'!EW$11:EW$14576,'WEEKLY DATA'!$A$11:$A$14576,'MONTHLY DATA'!$A149,'WEEKLY DATA'!$B$11:$B$14576,'MONTHLY DATA'!$B149)</f>
        <v>251</v>
      </c>
      <c r="EX149" s="78">
        <f>AVERAGEIFS('WEEKLY DATA'!EX$11:EX$14576,'WEEKLY DATA'!$A$11:$A$14576,'MONTHLY DATA'!$A149,'WEEKLY DATA'!$B$11:$B$14576,'MONTHLY DATA'!$B149)</f>
        <v>246</v>
      </c>
      <c r="EY149" s="154">
        <f t="shared" si="145"/>
        <v>-3.2923832923832941E-2</v>
      </c>
      <c r="EZ149" s="78">
        <f>AVERAGEIFS('WEEKLY DATA'!EZ$11:EZ$14576,'WEEKLY DATA'!$A$11:$A$14576,'MONTHLY DATA'!$A149,'WEEKLY DATA'!$B$11:$B$14576,'MONTHLY DATA'!$B149)</f>
        <v>357</v>
      </c>
      <c r="FA149" s="78">
        <f>AVERAGEIFS('WEEKLY DATA'!FA$11:FA$14576,'WEEKLY DATA'!$A$11:$A$14576,'MONTHLY DATA'!$A149,'WEEKLY DATA'!$B$11:$B$14576,'MONTHLY DATA'!$B149)</f>
        <v>367</v>
      </c>
      <c r="FB149" s="78">
        <f>AVERAGEIFS('WEEKLY DATA'!FB$11:FB$14576,'WEEKLY DATA'!$A$11:$A$14576,'MONTHLY DATA'!$A149,'WEEKLY DATA'!$B$11:$B$14576,'MONTHLY DATA'!$B149)</f>
        <v>362</v>
      </c>
      <c r="FC149" s="154">
        <f t="shared" si="146"/>
        <v>-3.4666666666666623E-2</v>
      </c>
      <c r="FD149" s="78">
        <f>AVERAGEIFS('WEEKLY DATA'!FD$11:FD$14576,'WEEKLY DATA'!$A$11:$A$14576,'MONTHLY DATA'!$A149,'WEEKLY DATA'!$B$11:$B$14576,'MONTHLY DATA'!$B149)</f>
        <v>263</v>
      </c>
      <c r="FE149" s="78">
        <f>AVERAGEIFS('WEEKLY DATA'!FE$11:FE$14576,'WEEKLY DATA'!$A$11:$A$14576,'MONTHLY DATA'!$A149,'WEEKLY DATA'!$B$11:$B$14576,'MONTHLY DATA'!$B149)</f>
        <v>273</v>
      </c>
      <c r="FF149" s="78">
        <f>AVERAGEIFS('WEEKLY DATA'!FF$11:FF$14576,'WEEKLY DATA'!$A$11:$A$14576,'MONTHLY DATA'!$A149,'WEEKLY DATA'!$B$11:$B$14576,'MONTHLY DATA'!$B149)</f>
        <v>268</v>
      </c>
      <c r="FG149" s="154">
        <f t="shared" si="147"/>
        <v>-3.2054176072234708E-2</v>
      </c>
      <c r="FH149" s="78">
        <f>AVERAGEIFS('WEEKLY DATA'!FH$11:FH$14576,'WEEKLY DATA'!$A$11:$A$14576,'MONTHLY DATA'!$A149,'WEEKLY DATA'!$B$11:$B$14576,'MONTHLY DATA'!$B149)</f>
        <v>333</v>
      </c>
      <c r="FI149" s="78">
        <f>AVERAGEIFS('WEEKLY DATA'!FI$11:FI$14576,'WEEKLY DATA'!$A$11:$A$14576,'MONTHLY DATA'!$A149,'WEEKLY DATA'!$B$11:$B$14576,'MONTHLY DATA'!$B149)</f>
        <v>343</v>
      </c>
      <c r="FJ149" s="78">
        <f>AVERAGEIFS('WEEKLY DATA'!FJ$11:FJ$14576,'WEEKLY DATA'!$A$11:$A$14576,'MONTHLY DATA'!$A149,'WEEKLY DATA'!$B$11:$B$14576,'MONTHLY DATA'!$B149)</f>
        <v>338</v>
      </c>
      <c r="FK149" s="154">
        <f t="shared" si="148"/>
        <v>5.2044609665427011E-3</v>
      </c>
      <c r="FL149" s="169">
        <f>AVERAGEIFS('WEEKLY DATA'!FL$11:FL$14576,'WEEKLY DATA'!$A$11:$A$14576,'MONTHLY DATA'!$A149,'WEEKLY DATA'!$B$11:$B$14576,'MONTHLY DATA'!$B149)</f>
        <v>270.5</v>
      </c>
      <c r="FM149" s="78">
        <f>AVERAGEIFS('WEEKLY DATA'!FM$11:FM$14576,'WEEKLY DATA'!$A$11:$A$14576,'MONTHLY DATA'!$A149,'WEEKLY DATA'!$B$11:$B$14576,'MONTHLY DATA'!$B149)</f>
        <v>280.5</v>
      </c>
      <c r="FN149" s="78">
        <f>AVERAGEIFS('WEEKLY DATA'!FN$11:FN$14576,'WEEKLY DATA'!$A$11:$A$14576,'MONTHLY DATA'!$A149,'WEEKLY DATA'!$B$11:$B$14576,'MONTHLY DATA'!$B149)</f>
        <v>275.5</v>
      </c>
      <c r="FO149" s="154">
        <f t="shared" si="149"/>
        <v>-3.9651416122004401E-2</v>
      </c>
      <c r="FP149" s="78">
        <f>AVERAGEIFS('WEEKLY DATA'!FP$11:FP$14576,'WEEKLY DATA'!$A$11:$A$14576,'MONTHLY DATA'!$A149,'WEEKLY DATA'!$B$11:$B$14576,'MONTHLY DATA'!$B149)</f>
        <v>290</v>
      </c>
      <c r="FQ149" s="78">
        <f>AVERAGEIFS('WEEKLY DATA'!FQ$11:FQ$14576,'WEEKLY DATA'!$A$11:$A$14576,'MONTHLY DATA'!$A149,'WEEKLY DATA'!$B$11:$B$14576,'MONTHLY DATA'!$B149)</f>
        <v>300</v>
      </c>
      <c r="FR149" s="78">
        <f>AVERAGEIFS('WEEKLY DATA'!FR$11:FR$14576,'WEEKLY DATA'!$A$11:$A$14576,'MONTHLY DATA'!$A149,'WEEKLY DATA'!$B$11:$B$14576,'MONTHLY DATA'!$B149)</f>
        <v>295</v>
      </c>
      <c r="FS149" s="154">
        <f t="shared" si="150"/>
        <v>0</v>
      </c>
      <c r="FT149" s="78">
        <f>AVERAGEIFS('WEEKLY DATA'!FT$11:FT$14576,'WEEKLY DATA'!$A$11:$A$14576,'MONTHLY DATA'!$A149,'WEEKLY DATA'!$B$11:$B$14576,'MONTHLY DATA'!$B149)</f>
        <v>300</v>
      </c>
      <c r="FU149" s="78">
        <f>AVERAGEIFS('WEEKLY DATA'!FU$11:FU$14576,'WEEKLY DATA'!$A$11:$A$14576,'MONTHLY DATA'!$A149,'WEEKLY DATA'!$B$11:$B$14576,'MONTHLY DATA'!$B149)</f>
        <v>310</v>
      </c>
      <c r="FV149" s="78">
        <f>AVERAGEIFS('WEEKLY DATA'!FV$11:FV$14576,'WEEKLY DATA'!$A$11:$A$14576,'MONTHLY DATA'!$A149,'WEEKLY DATA'!$B$11:$B$14576,'MONTHLY DATA'!$B149)</f>
        <v>305</v>
      </c>
      <c r="FW149" s="154">
        <f t="shared" si="151"/>
        <v>0</v>
      </c>
      <c r="FX149" s="78">
        <f>AVERAGEIFS('WEEKLY DATA'!FX$11:FX$14576,'WEEKLY DATA'!$A$11:$A$14576,'MONTHLY DATA'!$A149,'WEEKLY DATA'!$B$11:$B$14576,'MONTHLY DATA'!$B149)</f>
        <v>270</v>
      </c>
      <c r="FY149" s="78">
        <f>AVERAGEIFS('WEEKLY DATA'!FY$11:FY$14576,'WEEKLY DATA'!$A$11:$A$14576,'MONTHLY DATA'!$A149,'WEEKLY DATA'!$B$11:$B$14576,'MONTHLY DATA'!$B149)</f>
        <v>280</v>
      </c>
      <c r="FZ149" s="78">
        <f>AVERAGEIFS('WEEKLY DATA'!FZ$11:FZ$14576,'WEEKLY DATA'!$A$11:$A$14576,'MONTHLY DATA'!$A149,'WEEKLY DATA'!$B$11:$B$14576,'MONTHLY DATA'!$B149)</f>
        <v>275</v>
      </c>
      <c r="GA149" s="154">
        <f t="shared" si="152"/>
        <v>0</v>
      </c>
      <c r="GB149" s="78">
        <f>AVERAGEIFS('WEEKLY DATA'!GB$11:GB$14576,'WEEKLY DATA'!$A$11:$A$14576,'MONTHLY DATA'!$A149,'WEEKLY DATA'!$B$11:$B$14576,'MONTHLY DATA'!$B149)</f>
        <v>415</v>
      </c>
      <c r="GC149" s="78">
        <f>AVERAGEIFS('WEEKLY DATA'!GC$11:GC$14576,'WEEKLY DATA'!$A$11:$A$14576,'MONTHLY DATA'!$A149,'WEEKLY DATA'!$B$11:$B$14576,'MONTHLY DATA'!$B149)</f>
        <v>425</v>
      </c>
      <c r="GD149" s="78">
        <f>AVERAGEIFS('WEEKLY DATA'!GD$11:GD$14576,'WEEKLY DATA'!$A$11:$A$14576,'MONTHLY DATA'!$A149,'WEEKLY DATA'!$B$11:$B$14576,'MONTHLY DATA'!$B149)</f>
        <v>420</v>
      </c>
      <c r="GE149" s="154">
        <f t="shared" si="153"/>
        <v>2.9850746268655914E-3</v>
      </c>
      <c r="GF149" s="169">
        <f>AVERAGEIFS('WEEKLY DATA'!GF$11:GF$14576,'WEEKLY DATA'!$A$11:$A$14576,'MONTHLY DATA'!$A149,'WEEKLY DATA'!$B$11:$B$14576,'MONTHLY DATA'!$B149)</f>
        <v>361.5</v>
      </c>
      <c r="GG149" s="78">
        <f>AVERAGEIFS('WEEKLY DATA'!GG$11:GG$14576,'WEEKLY DATA'!$A$11:$A$14576,'MONTHLY DATA'!$A149,'WEEKLY DATA'!$B$11:$B$14576,'MONTHLY DATA'!$B149)</f>
        <v>371.5</v>
      </c>
      <c r="GH149" s="78">
        <f>AVERAGEIFS('WEEKLY DATA'!GH$11:GH$14576,'WEEKLY DATA'!$A$11:$A$14576,'MONTHLY DATA'!$A149,'WEEKLY DATA'!$B$11:$B$14576,'MONTHLY DATA'!$B149)</f>
        <v>366.5</v>
      </c>
      <c r="GI149" s="154">
        <f t="shared" si="154"/>
        <v>-4.4142614601018204E-3</v>
      </c>
      <c r="GJ149" s="78">
        <f>AVERAGEIFS('WEEKLY DATA'!GJ$11:GJ$14576,'WEEKLY DATA'!$A$11:$A$14576,'MONTHLY DATA'!$A149,'WEEKLY DATA'!$B$11:$B$14576,'MONTHLY DATA'!$B149)</f>
        <v>330</v>
      </c>
      <c r="GK149" s="78">
        <f>AVERAGEIFS('WEEKLY DATA'!GK$11:GK$14576,'WEEKLY DATA'!$A$11:$A$14576,'MONTHLY DATA'!$A149,'WEEKLY DATA'!$B$11:$B$14576,'MONTHLY DATA'!$B149)</f>
        <v>340</v>
      </c>
      <c r="GL149" s="78">
        <f>AVERAGEIFS('WEEKLY DATA'!GL$11:GL$14576,'WEEKLY DATA'!$A$11:$A$14576,'MONTHLY DATA'!$A149,'WEEKLY DATA'!$B$11:$B$14576,'MONTHLY DATA'!$B149)</f>
        <v>335</v>
      </c>
      <c r="GM149" s="154">
        <f t="shared" si="155"/>
        <v>3.076923076923066E-2</v>
      </c>
      <c r="GN149" s="78">
        <f>AVERAGEIFS('WEEKLY DATA'!GN$11:GN$14576,'WEEKLY DATA'!$A$11:$A$14576,'MONTHLY DATA'!$A149,'WEEKLY DATA'!$B$11:$B$14576,'MONTHLY DATA'!$B149)</f>
        <v>568</v>
      </c>
      <c r="GO149" s="78">
        <f>AVERAGEIFS('WEEKLY DATA'!GO$11:GO$14576,'WEEKLY DATA'!$A$11:$A$14576,'MONTHLY DATA'!$A149,'WEEKLY DATA'!$B$11:$B$14576,'MONTHLY DATA'!$B149)</f>
        <v>578</v>
      </c>
      <c r="GP149" s="78">
        <f>AVERAGEIFS('WEEKLY DATA'!GP$11:GP$14576,'WEEKLY DATA'!$A$11:$A$14576,'MONTHLY DATA'!$A149,'WEEKLY DATA'!$B$11:$B$14576,'MONTHLY DATA'!$B149)</f>
        <v>573</v>
      </c>
      <c r="GQ149" s="154">
        <f t="shared" si="156"/>
        <v>-2.2601279317697176E-2</v>
      </c>
      <c r="GR149" s="78"/>
    </row>
    <row r="150" spans="1:200" ht="15.75" x14ac:dyDescent="0.25">
      <c r="A150">
        <f t="shared" si="106"/>
        <v>8</v>
      </c>
      <c r="B150">
        <f t="shared" si="107"/>
        <v>2021</v>
      </c>
      <c r="C150" s="86">
        <v>44409</v>
      </c>
      <c r="D150" s="78">
        <f>AVERAGEIFS('WEEKLY DATA'!D$11:D$14576,'WEEKLY DATA'!$A$11:$A$14576,'MONTHLY DATA'!$A150,'WEEKLY DATA'!$B$11:$B$14576,'MONTHLY DATA'!$B150)</f>
        <v>371.875</v>
      </c>
      <c r="E150" s="78">
        <f>AVERAGEIFS('WEEKLY DATA'!E$11:E$14576,'WEEKLY DATA'!$A$11:$A$14576,'MONTHLY DATA'!$A150,'WEEKLY DATA'!$B$11:$B$14576,'MONTHLY DATA'!$B150)</f>
        <v>381.875</v>
      </c>
      <c r="F150" s="78">
        <f>AVERAGEIFS('WEEKLY DATA'!F$11:F$14576,'WEEKLY DATA'!$A$11:$A$14576,'MONTHLY DATA'!$A150,'WEEKLY DATA'!$B$11:$B$14576,'MONTHLY DATA'!$B150)</f>
        <v>376.875</v>
      </c>
      <c r="G150" s="154">
        <f t="shared" si="108"/>
        <v>9.7161572052401723E-2</v>
      </c>
      <c r="H150" s="169">
        <f>AVERAGEIFS('WEEKLY DATA'!H$11:H$14576,'WEEKLY DATA'!$A$11:$A$14576,'MONTHLY DATA'!$A150,'WEEKLY DATA'!$B$11:$B$14576,'MONTHLY DATA'!$B150)</f>
        <v>315.625</v>
      </c>
      <c r="I150" s="78">
        <f>AVERAGEIFS('WEEKLY DATA'!I$11:I$14576,'WEEKLY DATA'!$A$11:$A$14576,'MONTHLY DATA'!$A150,'WEEKLY DATA'!$B$11:$B$14576,'MONTHLY DATA'!$B150)</f>
        <v>325.625</v>
      </c>
      <c r="J150" s="78">
        <f>AVERAGEIFS('WEEKLY DATA'!J$11:J$14576,'WEEKLY DATA'!$A$11:$A$14576,'MONTHLY DATA'!$A150,'WEEKLY DATA'!$B$11:$B$14576,'MONTHLY DATA'!$B150)</f>
        <v>320.625</v>
      </c>
      <c r="K150" s="154">
        <f t="shared" si="109"/>
        <v>8.2547169811320042E-3</v>
      </c>
      <c r="L150" s="169">
        <f>AVERAGEIFS('WEEKLY DATA'!L$11:L$14576,'WEEKLY DATA'!$A$11:$A$14576,'MONTHLY DATA'!$A150,'WEEKLY DATA'!$B$11:$B$14576,'MONTHLY DATA'!$B150)</f>
        <v>346.25</v>
      </c>
      <c r="M150" s="78">
        <f>AVERAGEIFS('WEEKLY DATA'!M$11:M$14576,'WEEKLY DATA'!$A$11:$A$14576,'MONTHLY DATA'!$A150,'WEEKLY DATA'!$B$11:$B$14576,'MONTHLY DATA'!$B150)</f>
        <v>356.25</v>
      </c>
      <c r="N150" s="78">
        <f>AVERAGEIFS('WEEKLY DATA'!N$11:N$14576,'WEEKLY DATA'!$A$11:$A$14576,'MONTHLY DATA'!$A150,'WEEKLY DATA'!$B$11:$B$14576,'MONTHLY DATA'!$B150)</f>
        <v>351.25</v>
      </c>
      <c r="O150" s="154">
        <f t="shared" si="110"/>
        <v>-2.2948539638386611E-2</v>
      </c>
      <c r="P150" s="169">
        <f>AVERAGEIFS('WEEKLY DATA'!P$11:P$14576,'WEEKLY DATA'!$A$11:$A$14576,'MONTHLY DATA'!$A150,'WEEKLY DATA'!$B$11:$B$14576,'MONTHLY DATA'!$B150)</f>
        <v>345</v>
      </c>
      <c r="Q150" s="78">
        <f>AVERAGEIFS('WEEKLY DATA'!Q$11:Q$14576,'WEEKLY DATA'!$A$11:$A$14576,'MONTHLY DATA'!$A150,'WEEKLY DATA'!$B$11:$B$14576,'MONTHLY DATA'!$B150)</f>
        <v>355</v>
      </c>
      <c r="R150" s="78">
        <f>AVERAGEIFS('WEEKLY DATA'!R$11:R$14576,'WEEKLY DATA'!$A$11:$A$14576,'MONTHLY DATA'!$A150,'WEEKLY DATA'!$B$11:$B$14576,'MONTHLY DATA'!$B150)</f>
        <v>350</v>
      </c>
      <c r="S150" s="154">
        <f t="shared" si="111"/>
        <v>2.8653295128939771E-3</v>
      </c>
      <c r="T150" s="169">
        <f>AVERAGEIFS('WEEKLY DATA'!T$11:T$14576,'WEEKLY DATA'!$A$11:$A$14576,'MONTHLY DATA'!$A150,'WEEKLY DATA'!$B$11:$B$14576,'MONTHLY DATA'!$B150)</f>
        <v>339.375</v>
      </c>
      <c r="U150" s="78">
        <f>AVERAGEIFS('WEEKLY DATA'!U$11:U$14576,'WEEKLY DATA'!$A$11:$A$14576,'MONTHLY DATA'!$A150,'WEEKLY DATA'!$B$11:$B$14576,'MONTHLY DATA'!$B150)</f>
        <v>349.375</v>
      </c>
      <c r="V150" s="78">
        <f>AVERAGEIFS('WEEKLY DATA'!V$11:V$14576,'WEEKLY DATA'!$A$11:$A$14576,'MONTHLY DATA'!$A150,'WEEKLY DATA'!$B$11:$B$14576,'MONTHLY DATA'!$B150)</f>
        <v>344.375</v>
      </c>
      <c r="W150" s="154">
        <f t="shared" si="112"/>
        <v>4.992378048780477E-2</v>
      </c>
      <c r="X150" s="169">
        <f>AVERAGEIFS('WEEKLY DATA'!X$11:X$14576,'WEEKLY DATA'!$A$11:$A$14576,'MONTHLY DATA'!$A150,'WEEKLY DATA'!$B$11:$B$14576,'MONTHLY DATA'!$B150)</f>
        <v>286.25</v>
      </c>
      <c r="Y150" s="78">
        <f>AVERAGEIFS('WEEKLY DATA'!Y$11:Y$14576,'WEEKLY DATA'!$A$11:$A$14576,'MONTHLY DATA'!$A150,'WEEKLY DATA'!$B$11:$B$14576,'MONTHLY DATA'!$B150)</f>
        <v>296.25</v>
      </c>
      <c r="Z150" s="78">
        <f>AVERAGEIFS('WEEKLY DATA'!Z$11:Z$14576,'WEEKLY DATA'!$A$11:$A$14576,'MONTHLY DATA'!$A150,'WEEKLY DATA'!$B$11:$B$14576,'MONTHLY DATA'!$B150)</f>
        <v>291.25</v>
      </c>
      <c r="AA150" s="154">
        <f t="shared" si="113"/>
        <v>-3.2392026578073052E-2</v>
      </c>
      <c r="AB150" s="169">
        <f>AVERAGEIFS('WEEKLY DATA'!AB$11:AB$14576,'WEEKLY DATA'!$A$11:$A$14576,'MONTHLY DATA'!$A150,'WEEKLY DATA'!$B$11:$B$14576,'MONTHLY DATA'!$B150)</f>
        <v>345</v>
      </c>
      <c r="AC150" s="78">
        <f>AVERAGEIFS('WEEKLY DATA'!AC$11:AC$14576,'WEEKLY DATA'!$A$11:$A$14576,'MONTHLY DATA'!$A150,'WEEKLY DATA'!$B$11:$B$14576,'MONTHLY DATA'!$B150)</f>
        <v>355</v>
      </c>
      <c r="AD150" s="78">
        <f>AVERAGEIFS('WEEKLY DATA'!AD$11:AD$14576,'WEEKLY DATA'!$A$11:$A$14576,'MONTHLY DATA'!$A150,'WEEKLY DATA'!$B$11:$B$14576,'MONTHLY DATA'!$B150)</f>
        <v>350</v>
      </c>
      <c r="AE150" s="154">
        <f t="shared" si="114"/>
        <v>1.3024602026049159E-2</v>
      </c>
      <c r="AF150" s="169">
        <f>AVERAGEIFS('WEEKLY DATA'!AF$11:AF$14576,'WEEKLY DATA'!$A$11:$A$14576,'MONTHLY DATA'!$A150,'WEEKLY DATA'!$B$11:$B$14576,'MONTHLY DATA'!$B150)</f>
        <v>286.875</v>
      </c>
      <c r="AG150" s="78">
        <f>AVERAGEIFS('WEEKLY DATA'!AG$11:AG$14576,'WEEKLY DATA'!$A$11:$A$14576,'MONTHLY DATA'!$A150,'WEEKLY DATA'!$B$11:$B$14576,'MONTHLY DATA'!$B150)</f>
        <v>296.875</v>
      </c>
      <c r="AH150" s="78">
        <f>AVERAGEIFS('WEEKLY DATA'!AH$11:AH$14576,'WEEKLY DATA'!$A$11:$A$14576,'MONTHLY DATA'!$A150,'WEEKLY DATA'!$B$11:$B$14576,'MONTHLY DATA'!$B150)</f>
        <v>291.875</v>
      </c>
      <c r="AI150" s="154">
        <f t="shared" si="115"/>
        <v>-4.3032786885245922E-2</v>
      </c>
      <c r="AJ150" s="169">
        <f>AVERAGEIFS('WEEKLY DATA'!AJ$11:AJ$14576,'WEEKLY DATA'!$A$11:$A$14576,'MONTHLY DATA'!$A150,'WEEKLY DATA'!$B$11:$B$14576,'MONTHLY DATA'!$B150)</f>
        <v>302.5</v>
      </c>
      <c r="AK150" s="78">
        <f>AVERAGEIFS('WEEKLY DATA'!AK$11:AK$14576,'WEEKLY DATA'!$A$11:$A$14576,'MONTHLY DATA'!$A150,'WEEKLY DATA'!$B$11:$B$14576,'MONTHLY DATA'!$B150)</f>
        <v>312.5</v>
      </c>
      <c r="AL150" s="78">
        <f>AVERAGEIFS('WEEKLY DATA'!AL$11:AL$14576,'WEEKLY DATA'!$A$11:$A$14576,'MONTHLY DATA'!$A150,'WEEKLY DATA'!$B$11:$B$14576,'MONTHLY DATA'!$B150)</f>
        <v>307.5</v>
      </c>
      <c r="AM150" s="154">
        <f t="shared" si="116"/>
        <v>4.2372881355932313E-2</v>
      </c>
      <c r="AN150" s="169">
        <f>AVERAGEIFS('WEEKLY DATA'!AN$11:AN$14576,'WEEKLY DATA'!$A$11:$A$14576,'MONTHLY DATA'!$A150,'WEEKLY DATA'!$B$11:$B$14576,'MONTHLY DATA'!$B150)</f>
        <v>253.125</v>
      </c>
      <c r="AO150" s="78">
        <f>AVERAGEIFS('WEEKLY DATA'!AO$11:AO$14576,'WEEKLY DATA'!$A$11:$A$14576,'MONTHLY DATA'!$A150,'WEEKLY DATA'!$B$11:$B$14576,'MONTHLY DATA'!$B150)</f>
        <v>263.125</v>
      </c>
      <c r="AP150" s="78">
        <f>AVERAGEIFS('WEEKLY DATA'!AP$11:AP$14576,'WEEKLY DATA'!$A$11:$A$14576,'MONTHLY DATA'!$A150,'WEEKLY DATA'!$B$11:$B$14576,'MONTHLY DATA'!$B150)</f>
        <v>258.125</v>
      </c>
      <c r="AQ150" s="154">
        <f t="shared" si="117"/>
        <v>4.3774319066147704E-3</v>
      </c>
      <c r="AR150" s="169">
        <f>AVERAGEIFS('WEEKLY DATA'!AR$11:AR$14576,'WEEKLY DATA'!$A$11:$A$14576,'MONTHLY DATA'!$A150,'WEEKLY DATA'!$B$11:$B$14576,'MONTHLY DATA'!$B150)</f>
        <v>315</v>
      </c>
      <c r="AS150" s="78">
        <f>AVERAGEIFS('WEEKLY DATA'!AS$11:AS$14576,'WEEKLY DATA'!$A$11:$A$14576,'MONTHLY DATA'!$A150,'WEEKLY DATA'!$B$11:$B$14576,'MONTHLY DATA'!$B150)</f>
        <v>325</v>
      </c>
      <c r="AT150" s="78">
        <f>AVERAGEIFS('WEEKLY DATA'!AT$11:AT$14576,'WEEKLY DATA'!$A$11:$A$14576,'MONTHLY DATA'!$A150,'WEEKLY DATA'!$B$11:$B$14576,'MONTHLY DATA'!$B150)</f>
        <v>320</v>
      </c>
      <c r="AU150" s="154">
        <f t="shared" si="118"/>
        <v>-2.7355623100303927E-2</v>
      </c>
      <c r="AV150" s="169">
        <f>AVERAGEIFS('WEEKLY DATA'!AV$11:AV$14576,'WEEKLY DATA'!$A$11:$A$14576,'MONTHLY DATA'!$A150,'WEEKLY DATA'!$B$11:$B$14576,'MONTHLY DATA'!$B150)</f>
        <v>291.875</v>
      </c>
      <c r="AW150" s="78">
        <f>AVERAGEIFS('WEEKLY DATA'!AW$11:AW$14576,'WEEKLY DATA'!$A$11:$A$14576,'MONTHLY DATA'!$A150,'WEEKLY DATA'!$B$11:$B$14576,'MONTHLY DATA'!$B150)</f>
        <v>301.875</v>
      </c>
      <c r="AX150" s="78">
        <f>AVERAGEIFS('WEEKLY DATA'!AX$11:AX$14576,'WEEKLY DATA'!$A$11:$A$14576,'MONTHLY DATA'!$A150,'WEEKLY DATA'!$B$11:$B$14576,'MONTHLY DATA'!$B150)</f>
        <v>296.875</v>
      </c>
      <c r="AY150" s="154">
        <f t="shared" si="119"/>
        <v>-1.041666666666663E-2</v>
      </c>
      <c r="AZ150" s="169">
        <f>AVERAGEIFS('WEEKLY DATA'!AZ$11:AZ$14576,'WEEKLY DATA'!$A$11:$A$14576,'MONTHLY DATA'!$A150,'WEEKLY DATA'!$B$11:$B$14576,'MONTHLY DATA'!$B150)</f>
        <v>280.625</v>
      </c>
      <c r="BA150" s="78">
        <f>AVERAGEIFS('WEEKLY DATA'!BA$11:BA$14576,'WEEKLY DATA'!$A$11:$A$14576,'MONTHLY DATA'!$A150,'WEEKLY DATA'!$B$11:$B$14576,'MONTHLY DATA'!$B150)</f>
        <v>290.625</v>
      </c>
      <c r="BB150" s="78">
        <f>AVERAGEIFS('WEEKLY DATA'!BB$11:BB$14576,'WEEKLY DATA'!$A$11:$A$14576,'MONTHLY DATA'!$A150,'WEEKLY DATA'!$B$11:$B$14576,'MONTHLY DATA'!$B150)</f>
        <v>285.625</v>
      </c>
      <c r="BC150" s="154">
        <f t="shared" si="120"/>
        <v>5.9833024118738365E-2</v>
      </c>
      <c r="BD150" s="169">
        <f>AVERAGEIFS('WEEKLY DATA'!BD$11:BD$14576,'WEEKLY DATA'!$A$11:$A$14576,'MONTHLY DATA'!$A150,'WEEKLY DATA'!$B$11:$B$14576,'MONTHLY DATA'!$B150)</f>
        <v>209.375</v>
      </c>
      <c r="BE150" s="78">
        <f>AVERAGEIFS('WEEKLY DATA'!BE$11:BE$14576,'WEEKLY DATA'!$A$11:$A$14576,'MONTHLY DATA'!$A150,'WEEKLY DATA'!$B$11:$B$14576,'MONTHLY DATA'!$B150)</f>
        <v>219.375</v>
      </c>
      <c r="BF150" s="78">
        <f>AVERAGEIFS('WEEKLY DATA'!BF$11:BF$14576,'WEEKLY DATA'!$A$11:$A$14576,'MONTHLY DATA'!$A150,'WEEKLY DATA'!$B$11:$B$14576,'MONTHLY DATA'!$B150)</f>
        <v>214.375</v>
      </c>
      <c r="BG150" s="154">
        <f t="shared" si="121"/>
        <v>1.7523364485980686E-3</v>
      </c>
      <c r="BH150" s="169">
        <f>AVERAGEIFS('WEEKLY DATA'!BH$11:BH$14576,'WEEKLY DATA'!$A$11:$A$14576,'MONTHLY DATA'!$A150,'WEEKLY DATA'!$B$11:$B$14576,'MONTHLY DATA'!$B150)</f>
        <v>310</v>
      </c>
      <c r="BI150" s="78">
        <f>AVERAGEIFS('WEEKLY DATA'!BI$11:BI$14576,'WEEKLY DATA'!$A$11:$A$14576,'MONTHLY DATA'!$A150,'WEEKLY DATA'!$B$11:$B$14576,'MONTHLY DATA'!$B150)</f>
        <v>320</v>
      </c>
      <c r="BJ150" s="78">
        <f>AVERAGEIFS('WEEKLY DATA'!BJ$11:BJ$14576,'WEEKLY DATA'!$A$11:$A$14576,'MONTHLY DATA'!$A150,'WEEKLY DATA'!$B$11:$B$14576,'MONTHLY DATA'!$B150)</f>
        <v>315</v>
      </c>
      <c r="BK150" s="154">
        <f t="shared" si="122"/>
        <v>-1.5625E-2</v>
      </c>
      <c r="BL150" s="169">
        <f>AVERAGEIFS('WEEKLY DATA'!BL$11:BL$14576,'WEEKLY DATA'!$A$11:$A$14576,'MONTHLY DATA'!$A150,'WEEKLY DATA'!$B$11:$B$14576,'MONTHLY DATA'!$B150)</f>
        <v>281.875</v>
      </c>
      <c r="BM150" s="78">
        <f>AVERAGEIFS('WEEKLY DATA'!BM$11:BM$14576,'WEEKLY DATA'!$A$11:$A$14576,'MONTHLY DATA'!$A150,'WEEKLY DATA'!$B$11:$B$14576,'MONTHLY DATA'!$B150)</f>
        <v>291.875</v>
      </c>
      <c r="BN150" s="78">
        <f>AVERAGEIFS('WEEKLY DATA'!BN$11:BN$14576,'WEEKLY DATA'!$A$11:$A$14576,'MONTHLY DATA'!$A150,'WEEKLY DATA'!$B$11:$B$14576,'MONTHLY DATA'!$B150)</f>
        <v>286.875</v>
      </c>
      <c r="BO150" s="154">
        <f t="shared" si="123"/>
        <v>-2.5891341256366718E-2</v>
      </c>
      <c r="BP150" s="78">
        <f>AVERAGEIFS('WEEKLY DATA'!BP$11:BP$14576,'WEEKLY DATA'!$A$11:$A$14576,'MONTHLY DATA'!$A150,'WEEKLY DATA'!$B$11:$B$14576,'MONTHLY DATA'!$B150)</f>
        <v>314.375</v>
      </c>
      <c r="BQ150" s="78">
        <f>AVERAGEIFS('WEEKLY DATA'!BQ$11:BQ$14576,'WEEKLY DATA'!$A$11:$A$14576,'MONTHLY DATA'!$A150,'WEEKLY DATA'!$B$11:$B$14576,'MONTHLY DATA'!$B150)</f>
        <v>324.375</v>
      </c>
      <c r="BR150" s="78">
        <f>AVERAGEIFS('WEEKLY DATA'!BR$11:BR$14576,'WEEKLY DATA'!$A$11:$A$14576,'MONTHLY DATA'!$A150,'WEEKLY DATA'!$B$11:$B$14576,'MONTHLY DATA'!$B150)</f>
        <v>319.375</v>
      </c>
      <c r="BS150" s="154">
        <f t="shared" si="124"/>
        <v>4.541734860883806E-2</v>
      </c>
      <c r="BT150" s="78">
        <f>AVERAGEIFS('WEEKLY DATA'!BT$11:BT$14576,'WEEKLY DATA'!$A$11:$A$14576,'MONTHLY DATA'!$A150,'WEEKLY DATA'!$B$11:$B$14576,'MONTHLY DATA'!$B150)</f>
        <v>253.75</v>
      </c>
      <c r="BU150" s="78">
        <f>AVERAGEIFS('WEEKLY DATA'!BU$11:BU$14576,'WEEKLY DATA'!$A$11:$A$14576,'MONTHLY DATA'!$A150,'WEEKLY DATA'!$B$11:$B$14576,'MONTHLY DATA'!$B150)</f>
        <v>263.75</v>
      </c>
      <c r="BV150" s="78">
        <f>AVERAGEIFS('WEEKLY DATA'!BV$11:BV$14576,'WEEKLY DATA'!$A$11:$A$14576,'MONTHLY DATA'!$A150,'WEEKLY DATA'!$B$11:$B$14576,'MONTHLY DATA'!$B150)</f>
        <v>258.75</v>
      </c>
      <c r="BW150" s="154">
        <f t="shared" si="125"/>
        <v>-3.6312849162011163E-2</v>
      </c>
      <c r="BX150" s="78">
        <f>AVERAGEIFS('WEEKLY DATA'!BX$11:BX$14576,'WEEKLY DATA'!$A$11:$A$14576,'MONTHLY DATA'!$A150,'WEEKLY DATA'!$B$11:$B$14576,'MONTHLY DATA'!$B150)</f>
        <v>320</v>
      </c>
      <c r="BY150" s="78">
        <f>AVERAGEIFS('WEEKLY DATA'!BY$11:BY$14576,'WEEKLY DATA'!$A$11:$A$14576,'MONTHLY DATA'!$A150,'WEEKLY DATA'!$B$11:$B$14576,'MONTHLY DATA'!$B150)</f>
        <v>330</v>
      </c>
      <c r="BZ150" s="78">
        <f>AVERAGEIFS('WEEKLY DATA'!BZ$11:BZ$14576,'WEEKLY DATA'!$A$11:$A$14576,'MONTHLY DATA'!$A150,'WEEKLY DATA'!$B$11:$B$14576,'MONTHLY DATA'!$B150)</f>
        <v>325</v>
      </c>
      <c r="CA150" s="154">
        <f t="shared" si="126"/>
        <v>-1.536098310291889E-3</v>
      </c>
      <c r="CB150" s="78">
        <f>AVERAGEIFS('WEEKLY DATA'!CB$11:CB$14576,'WEEKLY DATA'!$A$11:$A$14576,'MONTHLY DATA'!$A150,'WEEKLY DATA'!$B$11:$B$14576,'MONTHLY DATA'!$B150)</f>
        <v>461.875</v>
      </c>
      <c r="CC150" s="78">
        <f>AVERAGEIFS('WEEKLY DATA'!CC$11:CC$14576,'WEEKLY DATA'!$A$11:$A$14576,'MONTHLY DATA'!$A150,'WEEKLY DATA'!$B$11:$B$14576,'MONTHLY DATA'!$B150)</f>
        <v>471.875</v>
      </c>
      <c r="CD150" s="78">
        <f>AVERAGEIFS('WEEKLY DATA'!CD$11:CD$14576,'WEEKLY DATA'!$A$11:$A$14576,'MONTHLY DATA'!$A150,'WEEKLY DATA'!$B$11:$B$14576,'MONTHLY DATA'!$B150)</f>
        <v>466.875</v>
      </c>
      <c r="CE150" s="154">
        <f t="shared" si="127"/>
        <v>-8.7579617834394607E-3</v>
      </c>
      <c r="CF150" s="78">
        <f>AVERAGEIFS('WEEKLY DATA'!CF$11:CF$14576,'WEEKLY DATA'!$A$11:$A$14576,'MONTHLY DATA'!$A150,'WEEKLY DATA'!$B$11:$B$14576,'MONTHLY DATA'!$B150)</f>
        <v>321.25</v>
      </c>
      <c r="CG150" s="78">
        <f>AVERAGEIFS('WEEKLY DATA'!CG$11:CG$14576,'WEEKLY DATA'!$A$11:$A$14576,'MONTHLY DATA'!$A150,'WEEKLY DATA'!$B$11:$B$14576,'MONTHLY DATA'!$B150)</f>
        <v>331.25</v>
      </c>
      <c r="CH150" s="78">
        <f>AVERAGEIFS('WEEKLY DATA'!CH$11:CH$14576,'WEEKLY DATA'!$A$11:$A$14576,'MONTHLY DATA'!$A150,'WEEKLY DATA'!$B$11:$B$14576,'MONTHLY DATA'!$B150)</f>
        <v>326.25</v>
      </c>
      <c r="CI150" s="154">
        <f t="shared" si="128"/>
        <v>7.8512396694214948E-2</v>
      </c>
      <c r="CJ150" s="78">
        <f>AVERAGEIFS('WEEKLY DATA'!CJ$11:CJ$14576,'WEEKLY DATA'!$A$11:$A$14576,'MONTHLY DATA'!$A150,'WEEKLY DATA'!$B$11:$B$14576,'MONTHLY DATA'!$B150)</f>
        <v>251.25</v>
      </c>
      <c r="CK150" s="78">
        <f>AVERAGEIFS('WEEKLY DATA'!CK$11:CK$14576,'WEEKLY DATA'!$A$11:$A$14576,'MONTHLY DATA'!$A150,'WEEKLY DATA'!$B$11:$B$14576,'MONTHLY DATA'!$B150)</f>
        <v>261.25</v>
      </c>
      <c r="CL150" s="78">
        <f>AVERAGEIFS('WEEKLY DATA'!CL$11:CL$14576,'WEEKLY DATA'!$A$11:$A$14576,'MONTHLY DATA'!$A150,'WEEKLY DATA'!$B$11:$B$14576,'MONTHLY DATA'!$B150)</f>
        <v>256.25</v>
      </c>
      <c r="CM150" s="154">
        <f t="shared" si="129"/>
        <v>2.4999999999999911E-2</v>
      </c>
      <c r="CN150" s="78">
        <f>AVERAGEIFS('WEEKLY DATA'!CN$11:CN$14576,'WEEKLY DATA'!$A$11:$A$14576,'MONTHLY DATA'!$A150,'WEEKLY DATA'!$B$11:$B$14576,'MONTHLY DATA'!$B150)</f>
        <v>308.125</v>
      </c>
      <c r="CO150" s="78">
        <f>AVERAGEIFS('WEEKLY DATA'!CO$11:CO$14576,'WEEKLY DATA'!$A$11:$A$14576,'MONTHLY DATA'!$A150,'WEEKLY DATA'!$B$11:$B$14576,'MONTHLY DATA'!$B150)</f>
        <v>318.125</v>
      </c>
      <c r="CP150" s="78">
        <f>AVERAGEIFS('WEEKLY DATA'!CP$11:CP$14576,'WEEKLY DATA'!$A$11:$A$14576,'MONTHLY DATA'!$A150,'WEEKLY DATA'!$B$11:$B$14576,'MONTHLY DATA'!$B150)</f>
        <v>313.125</v>
      </c>
      <c r="CQ150" s="154">
        <f t="shared" si="130"/>
        <v>3.9936102236426407E-4</v>
      </c>
      <c r="CR150" s="78">
        <f>AVERAGEIFS('WEEKLY DATA'!CR$11:CR$14576,'WEEKLY DATA'!$A$11:$A$14576,'MONTHLY DATA'!$A150,'WEEKLY DATA'!$B$11:$B$14576,'MONTHLY DATA'!$B150)</f>
        <v>480</v>
      </c>
      <c r="CS150" s="78">
        <f>AVERAGEIFS('WEEKLY DATA'!CS$11:CS$14576,'WEEKLY DATA'!$A$11:$A$14576,'MONTHLY DATA'!$A150,'WEEKLY DATA'!$B$11:$B$14576,'MONTHLY DATA'!$B150)</f>
        <v>490</v>
      </c>
      <c r="CT150" s="78">
        <f>AVERAGEIFS('WEEKLY DATA'!CT$11:CT$14576,'WEEKLY DATA'!$A$11:$A$14576,'MONTHLY DATA'!$A150,'WEEKLY DATA'!$B$11:$B$14576,'MONTHLY DATA'!$B150)</f>
        <v>485</v>
      </c>
      <c r="CU150" s="154">
        <f t="shared" si="131"/>
        <v>0</v>
      </c>
      <c r="CV150" s="169">
        <f>AVERAGEIFS('WEEKLY DATA'!CV$11:CV$14576,'WEEKLY DATA'!$A$11:$A$14576,'MONTHLY DATA'!$A150,'WEEKLY DATA'!$B$11:$B$14576,'MONTHLY DATA'!$B150)</f>
        <v>348.75</v>
      </c>
      <c r="CW150" s="78">
        <f>AVERAGEIFS('WEEKLY DATA'!CW$11:CW$14576,'WEEKLY DATA'!$A$11:$A$14576,'MONTHLY DATA'!$A150,'WEEKLY DATA'!$B$11:$B$14576,'MONTHLY DATA'!$B150)</f>
        <v>358.75</v>
      </c>
      <c r="CX150" s="78">
        <f>AVERAGEIFS('WEEKLY DATA'!CX$11:CX$14576,'WEEKLY DATA'!$A$11:$A$14576,'MONTHLY DATA'!$A150,'WEEKLY DATA'!$B$11:$B$14576,'MONTHLY DATA'!$B150)</f>
        <v>353.75</v>
      </c>
      <c r="CY150" s="154">
        <f t="shared" si="132"/>
        <v>7.1969696969697017E-2</v>
      </c>
      <c r="CZ150" s="169">
        <f>AVERAGEIFS('WEEKLY DATA'!CZ$11:CZ$14576,'WEEKLY DATA'!$A$11:$A$14576,'MONTHLY DATA'!$A150,'WEEKLY DATA'!$B$11:$B$14576,'MONTHLY DATA'!$B150)</f>
        <v>280</v>
      </c>
      <c r="DA150" s="78">
        <f>AVERAGEIFS('WEEKLY DATA'!DA$11:DA$14576,'WEEKLY DATA'!$A$11:$A$14576,'MONTHLY DATA'!$A150,'WEEKLY DATA'!$B$11:$B$14576,'MONTHLY DATA'!$B150)</f>
        <v>290</v>
      </c>
      <c r="DB150" s="78">
        <f>AVERAGEIFS('WEEKLY DATA'!DB$11:DB$14576,'WEEKLY DATA'!$A$11:$A$14576,'MONTHLY DATA'!$A150,'WEEKLY DATA'!$B$11:$B$14576,'MONTHLY DATA'!$B150)</f>
        <v>285</v>
      </c>
      <c r="DC150" s="154">
        <f t="shared" si="133"/>
        <v>3.0741410488245968E-2</v>
      </c>
      <c r="DD150" s="78">
        <f>AVERAGEIFS('WEEKLY DATA'!DD$11:DD$14576,'WEEKLY DATA'!$A$11:$A$14576,'MONTHLY DATA'!$A150,'WEEKLY DATA'!$B$11:$B$14576,'MONTHLY DATA'!$B150)</f>
        <v>330.625</v>
      </c>
      <c r="DE150" s="78">
        <f>AVERAGEIFS('WEEKLY DATA'!DE$11:DE$14576,'WEEKLY DATA'!$A$11:$A$14576,'MONTHLY DATA'!$A150,'WEEKLY DATA'!$B$11:$B$14576,'MONTHLY DATA'!$B150)</f>
        <v>340.625</v>
      </c>
      <c r="DF150" s="78">
        <f>AVERAGEIFS('WEEKLY DATA'!DF$11:DF$14576,'WEEKLY DATA'!$A$11:$A$14576,'MONTHLY DATA'!$A150,'WEEKLY DATA'!$B$11:$B$14576,'MONTHLY DATA'!$B150)</f>
        <v>335.625</v>
      </c>
      <c r="DG150" s="154">
        <f t="shared" si="134"/>
        <v>3.2692307692307798E-2</v>
      </c>
      <c r="DH150" s="78">
        <f>AVERAGEIFS('WEEKLY DATA'!DH$11:DH$14576,'WEEKLY DATA'!$A$11:$A$14576,'MONTHLY DATA'!$A150,'WEEKLY DATA'!$B$11:$B$14576,'MONTHLY DATA'!$B150)</f>
        <v>470</v>
      </c>
      <c r="DI150" s="78">
        <f>AVERAGEIFS('WEEKLY DATA'!DI$11:DI$14576,'WEEKLY DATA'!$A$11:$A$14576,'MONTHLY DATA'!$A150,'WEEKLY DATA'!$B$11:$B$14576,'MONTHLY DATA'!$B150)</f>
        <v>480</v>
      </c>
      <c r="DJ150" s="78">
        <f>AVERAGEIFS('WEEKLY DATA'!DJ$11:DJ$14576,'WEEKLY DATA'!$A$11:$A$14576,'MONTHLY DATA'!$A150,'WEEKLY DATA'!$B$11:$B$14576,'MONTHLY DATA'!$B150)</f>
        <v>475</v>
      </c>
      <c r="DK150" s="154">
        <f t="shared" si="135"/>
        <v>-1.6563146997929601E-2</v>
      </c>
      <c r="DL150" s="169">
        <f>AVERAGEIFS('WEEKLY DATA'!DL$11:DL$14576,'WEEKLY DATA'!$A$11:$A$14576,'MONTHLY DATA'!$A150,'WEEKLY DATA'!$B$11:$B$14576,'MONTHLY DATA'!$B150)</f>
        <v>329.375</v>
      </c>
      <c r="DM150" s="78">
        <f>AVERAGEIFS('WEEKLY DATA'!DM$11:DM$14576,'WEEKLY DATA'!$A$11:$A$14576,'MONTHLY DATA'!$A150,'WEEKLY DATA'!$B$11:$B$14576,'MONTHLY DATA'!$B150)</f>
        <v>339.375</v>
      </c>
      <c r="DN150" s="78">
        <f>AVERAGEIFS('WEEKLY DATA'!DN$11:DN$14576,'WEEKLY DATA'!$A$11:$A$14576,'MONTHLY DATA'!$A150,'WEEKLY DATA'!$B$11:$B$14576,'MONTHLY DATA'!$B150)</f>
        <v>334.375</v>
      </c>
      <c r="DO150" s="154">
        <f t="shared" si="136"/>
        <v>4.9843014128728491E-2</v>
      </c>
      <c r="DP150" s="78">
        <f>AVERAGEIFS('WEEKLY DATA'!DP$11:DP$14576,'WEEKLY DATA'!$A$11:$A$14576,'MONTHLY DATA'!$A150,'WEEKLY DATA'!$B$11:$B$14576,'MONTHLY DATA'!$B150)</f>
        <v>275.625</v>
      </c>
      <c r="DQ150" s="78">
        <f>AVERAGEIFS('WEEKLY DATA'!DQ$11:DQ$14576,'WEEKLY DATA'!$A$11:$A$14576,'MONTHLY DATA'!$A150,'WEEKLY DATA'!$B$11:$B$14576,'MONTHLY DATA'!$B150)</f>
        <v>285.625</v>
      </c>
      <c r="DR150" s="78">
        <f>AVERAGEIFS('WEEKLY DATA'!DR$11:DR$14576,'WEEKLY DATA'!$A$11:$A$14576,'MONTHLY DATA'!$A150,'WEEKLY DATA'!$B$11:$B$14576,'MONTHLY DATA'!$B150)</f>
        <v>280.625</v>
      </c>
      <c r="DS150" s="154">
        <f t="shared" si="137"/>
        <v>3.3609576427255927E-2</v>
      </c>
      <c r="DT150" s="78">
        <f>AVERAGEIFS('WEEKLY DATA'!DT$11:DT$14576,'WEEKLY DATA'!$A$11:$A$14576,'MONTHLY DATA'!$A150,'WEEKLY DATA'!$B$11:$B$14576,'MONTHLY DATA'!$B150)</f>
        <v>330.625</v>
      </c>
      <c r="DU150" s="78">
        <f>AVERAGEIFS('WEEKLY DATA'!DU$11:DU$14576,'WEEKLY DATA'!$A$11:$A$14576,'MONTHLY DATA'!$A150,'WEEKLY DATA'!$B$11:$B$14576,'MONTHLY DATA'!$B150)</f>
        <v>340.625</v>
      </c>
      <c r="DV150" s="78">
        <f>AVERAGEIFS('WEEKLY DATA'!DV$11:DV$14576,'WEEKLY DATA'!$A$11:$A$14576,'MONTHLY DATA'!$A150,'WEEKLY DATA'!$B$11:$B$14576,'MONTHLY DATA'!$B150)</f>
        <v>335.625</v>
      </c>
      <c r="DW150" s="154">
        <f t="shared" si="138"/>
        <v>2.6376146788990917E-2</v>
      </c>
      <c r="DX150" s="78">
        <f>AVERAGEIFS('WEEKLY DATA'!DX$11:DX$14576,'WEEKLY DATA'!$A$11:$A$14576,'MONTHLY DATA'!$A150,'WEEKLY DATA'!$B$11:$B$14576,'MONTHLY DATA'!$B150)</f>
        <v>455</v>
      </c>
      <c r="DY150" s="78">
        <f>AVERAGEIFS('WEEKLY DATA'!DY$11:DY$14576,'WEEKLY DATA'!$A$11:$A$14576,'MONTHLY DATA'!$A150,'WEEKLY DATA'!$B$11:$B$14576,'MONTHLY DATA'!$B150)</f>
        <v>465</v>
      </c>
      <c r="DZ150" s="78">
        <f>AVERAGEIFS('WEEKLY DATA'!DZ$11:DZ$14576,'WEEKLY DATA'!$A$11:$A$14576,'MONTHLY DATA'!$A150,'WEEKLY DATA'!$B$11:$B$14576,'MONTHLY DATA'!$B150)</f>
        <v>460</v>
      </c>
      <c r="EA150" s="154">
        <f t="shared" si="139"/>
        <v>-1.7094017094017144E-2</v>
      </c>
      <c r="EB150" s="78">
        <f>AVERAGEIFS('WEEKLY DATA'!EB$11:EB$14576,'WEEKLY DATA'!$A$11:$A$14576,'MONTHLY DATA'!$A150,'WEEKLY DATA'!$B$11:$B$14576,'MONTHLY DATA'!$B150)</f>
        <v>347.5</v>
      </c>
      <c r="EC150" s="78">
        <f>AVERAGEIFS('WEEKLY DATA'!EC$11:EC$14576,'WEEKLY DATA'!$A$11:$A$14576,'MONTHLY DATA'!$A150,'WEEKLY DATA'!$B$11:$B$14576,'MONTHLY DATA'!$B150)</f>
        <v>357.5</v>
      </c>
      <c r="ED150" s="78">
        <f>AVERAGEIFS('WEEKLY DATA'!ED$11:ED$14576,'WEEKLY DATA'!$A$11:$A$14576,'MONTHLY DATA'!$A150,'WEEKLY DATA'!$B$11:$B$14576,'MONTHLY DATA'!$B150)</f>
        <v>352.5</v>
      </c>
      <c r="EE150" s="154">
        <f t="shared" si="140"/>
        <v>3.9823008849557473E-2</v>
      </c>
      <c r="EF150" s="169">
        <f>AVERAGEIFS('WEEKLY DATA'!EF$11:EF$14576,'WEEKLY DATA'!$A$11:$A$14576,'MONTHLY DATA'!$A150,'WEEKLY DATA'!$B$11:$B$14576,'MONTHLY DATA'!$B150)</f>
        <v>265.625</v>
      </c>
      <c r="EG150" s="78">
        <f>AVERAGEIFS('WEEKLY DATA'!EG$11:EG$14576,'WEEKLY DATA'!$A$11:$A$14576,'MONTHLY DATA'!$A150,'WEEKLY DATA'!$B$11:$B$14576,'MONTHLY DATA'!$B150)</f>
        <v>275.625</v>
      </c>
      <c r="EH150" s="78">
        <f>AVERAGEIFS('WEEKLY DATA'!EH$11:EH$14576,'WEEKLY DATA'!$A$11:$A$14576,'MONTHLY DATA'!$A150,'WEEKLY DATA'!$B$11:$B$14576,'MONTHLY DATA'!$B150)</f>
        <v>270.625</v>
      </c>
      <c r="EI150" s="154">
        <f t="shared" si="141"/>
        <v>5.9197651663405182E-2</v>
      </c>
      <c r="EJ150" s="78">
        <f>AVERAGEIFS('WEEKLY DATA'!EJ$11:EJ$14576,'WEEKLY DATA'!$A$11:$A$14576,'MONTHLY DATA'!$A150,'WEEKLY DATA'!$B$11:$B$14576,'MONTHLY DATA'!$B150)</f>
        <v>353.125</v>
      </c>
      <c r="EK150" s="78">
        <f>AVERAGEIFS('WEEKLY DATA'!EK$11:EK$14576,'WEEKLY DATA'!$A$11:$A$14576,'MONTHLY DATA'!$A150,'WEEKLY DATA'!$B$11:$B$14576,'MONTHLY DATA'!$B150)</f>
        <v>363.125</v>
      </c>
      <c r="EL150" s="78">
        <f>AVERAGEIFS('WEEKLY DATA'!EL$11:EL$14576,'WEEKLY DATA'!$A$11:$A$14576,'MONTHLY DATA'!$A150,'WEEKLY DATA'!$B$11:$B$14576,'MONTHLY DATA'!$B150)</f>
        <v>358.125</v>
      </c>
      <c r="EM150" s="154">
        <f t="shared" si="142"/>
        <v>4.5582047685834848E-3</v>
      </c>
      <c r="EN150" s="78">
        <f>AVERAGEIFS('WEEKLY DATA'!EN$11:EN$14576,'WEEKLY DATA'!$A$11:$A$14576,'MONTHLY DATA'!$A150,'WEEKLY DATA'!$B$11:$B$14576,'MONTHLY DATA'!$B150)</f>
        <v>500</v>
      </c>
      <c r="EO150" s="78">
        <f>AVERAGEIFS('WEEKLY DATA'!EO$11:EO$14576,'WEEKLY DATA'!$A$11:$A$14576,'MONTHLY DATA'!$A150,'WEEKLY DATA'!$B$11:$B$14576,'MONTHLY DATA'!$B150)</f>
        <v>510</v>
      </c>
      <c r="EP150" s="78">
        <f>AVERAGEIFS('WEEKLY DATA'!EP$11:EP$14576,'WEEKLY DATA'!$A$11:$A$14576,'MONTHLY DATA'!$A150,'WEEKLY DATA'!$B$11:$B$14576,'MONTHLY DATA'!$B150)</f>
        <v>505</v>
      </c>
      <c r="EQ150" s="154">
        <f t="shared" si="143"/>
        <v>-1.5594541910331383E-2</v>
      </c>
      <c r="ER150" s="78">
        <f>AVERAGEIFS('WEEKLY DATA'!ER$11:ER$14576,'WEEKLY DATA'!$A$11:$A$14576,'MONTHLY DATA'!$A150,'WEEKLY DATA'!$B$11:$B$14576,'MONTHLY DATA'!$B150)</f>
        <v>333.125</v>
      </c>
      <c r="ES150" s="78">
        <f>AVERAGEIFS('WEEKLY DATA'!ES$11:ES$14576,'WEEKLY DATA'!$A$11:$A$14576,'MONTHLY DATA'!$A150,'WEEKLY DATA'!$B$11:$B$14576,'MONTHLY DATA'!$B150)</f>
        <v>343.125</v>
      </c>
      <c r="ET150" s="78">
        <f>AVERAGEIFS('WEEKLY DATA'!ET$11:ET$14576,'WEEKLY DATA'!$A$11:$A$14576,'MONTHLY DATA'!$A150,'WEEKLY DATA'!$B$11:$B$14576,'MONTHLY DATA'!$B150)</f>
        <v>338.125</v>
      </c>
      <c r="EU150" s="154">
        <f t="shared" si="144"/>
        <v>6.6640378548895818E-2</v>
      </c>
      <c r="EV150" s="78">
        <f>AVERAGEIFS('WEEKLY DATA'!EV$11:EV$14576,'WEEKLY DATA'!$A$11:$A$14576,'MONTHLY DATA'!$A150,'WEEKLY DATA'!$B$11:$B$14576,'MONTHLY DATA'!$B150)</f>
        <v>244.375</v>
      </c>
      <c r="EW150" s="78">
        <f>AVERAGEIFS('WEEKLY DATA'!EW$11:EW$14576,'WEEKLY DATA'!$A$11:$A$14576,'MONTHLY DATA'!$A150,'WEEKLY DATA'!$B$11:$B$14576,'MONTHLY DATA'!$B150)</f>
        <v>254.375</v>
      </c>
      <c r="EX150" s="78">
        <f>AVERAGEIFS('WEEKLY DATA'!EX$11:EX$14576,'WEEKLY DATA'!$A$11:$A$14576,'MONTHLY DATA'!$A150,'WEEKLY DATA'!$B$11:$B$14576,'MONTHLY DATA'!$B150)</f>
        <v>249.375</v>
      </c>
      <c r="EY150" s="154">
        <f t="shared" si="145"/>
        <v>1.3719512195121908E-2</v>
      </c>
      <c r="EZ150" s="78">
        <f>AVERAGEIFS('WEEKLY DATA'!EZ$11:EZ$14576,'WEEKLY DATA'!$A$11:$A$14576,'MONTHLY DATA'!$A150,'WEEKLY DATA'!$B$11:$B$14576,'MONTHLY DATA'!$B150)</f>
        <v>353.125</v>
      </c>
      <c r="FA150" s="78">
        <f>AVERAGEIFS('WEEKLY DATA'!FA$11:FA$14576,'WEEKLY DATA'!$A$11:$A$14576,'MONTHLY DATA'!$A150,'WEEKLY DATA'!$B$11:$B$14576,'MONTHLY DATA'!$B150)</f>
        <v>363.125</v>
      </c>
      <c r="FB150" s="78">
        <f>AVERAGEIFS('WEEKLY DATA'!FB$11:FB$14576,'WEEKLY DATA'!$A$11:$A$14576,'MONTHLY DATA'!$A150,'WEEKLY DATA'!$B$11:$B$14576,'MONTHLY DATA'!$B150)</f>
        <v>358.125</v>
      </c>
      <c r="FC150" s="154">
        <f t="shared" si="146"/>
        <v>-1.070441988950277E-2</v>
      </c>
      <c r="FD150" s="78">
        <f>AVERAGEIFS('WEEKLY DATA'!FD$11:FD$14576,'WEEKLY DATA'!$A$11:$A$14576,'MONTHLY DATA'!$A150,'WEEKLY DATA'!$B$11:$B$14576,'MONTHLY DATA'!$B150)</f>
        <v>270</v>
      </c>
      <c r="FE150" s="78">
        <f>AVERAGEIFS('WEEKLY DATA'!FE$11:FE$14576,'WEEKLY DATA'!$A$11:$A$14576,'MONTHLY DATA'!$A150,'WEEKLY DATA'!$B$11:$B$14576,'MONTHLY DATA'!$B150)</f>
        <v>280</v>
      </c>
      <c r="FF150" s="78">
        <f>AVERAGEIFS('WEEKLY DATA'!FF$11:FF$14576,'WEEKLY DATA'!$A$11:$A$14576,'MONTHLY DATA'!$A150,'WEEKLY DATA'!$B$11:$B$14576,'MONTHLY DATA'!$B150)</f>
        <v>275</v>
      </c>
      <c r="FG150" s="154">
        <f t="shared" si="147"/>
        <v>2.6119402985074647E-2</v>
      </c>
      <c r="FH150" s="78">
        <f>AVERAGEIFS('WEEKLY DATA'!FH$11:FH$14576,'WEEKLY DATA'!$A$11:$A$14576,'MONTHLY DATA'!$A150,'WEEKLY DATA'!$B$11:$B$14576,'MONTHLY DATA'!$B150)</f>
        <v>346.875</v>
      </c>
      <c r="FI150" s="78">
        <f>AVERAGEIFS('WEEKLY DATA'!FI$11:FI$14576,'WEEKLY DATA'!$A$11:$A$14576,'MONTHLY DATA'!$A150,'WEEKLY DATA'!$B$11:$B$14576,'MONTHLY DATA'!$B150)</f>
        <v>356.875</v>
      </c>
      <c r="FJ150" s="78">
        <f>AVERAGEIFS('WEEKLY DATA'!FJ$11:FJ$14576,'WEEKLY DATA'!$A$11:$A$14576,'MONTHLY DATA'!$A150,'WEEKLY DATA'!$B$11:$B$14576,'MONTHLY DATA'!$B150)</f>
        <v>351.875</v>
      </c>
      <c r="FK150" s="154">
        <f t="shared" si="148"/>
        <v>4.1050295857988139E-2</v>
      </c>
      <c r="FL150" s="169">
        <f>AVERAGEIFS('WEEKLY DATA'!FL$11:FL$14576,'WEEKLY DATA'!$A$11:$A$14576,'MONTHLY DATA'!$A150,'WEEKLY DATA'!$B$11:$B$14576,'MONTHLY DATA'!$B150)</f>
        <v>284.375</v>
      </c>
      <c r="FM150" s="78">
        <f>AVERAGEIFS('WEEKLY DATA'!FM$11:FM$14576,'WEEKLY DATA'!$A$11:$A$14576,'MONTHLY DATA'!$A150,'WEEKLY DATA'!$B$11:$B$14576,'MONTHLY DATA'!$B150)</f>
        <v>294.375</v>
      </c>
      <c r="FN150" s="78">
        <f>AVERAGEIFS('WEEKLY DATA'!FN$11:FN$14576,'WEEKLY DATA'!$A$11:$A$14576,'MONTHLY DATA'!$A150,'WEEKLY DATA'!$B$11:$B$14576,'MONTHLY DATA'!$B150)</f>
        <v>289.375</v>
      </c>
      <c r="FO150" s="154">
        <f t="shared" si="149"/>
        <v>5.0362976406533644E-2</v>
      </c>
      <c r="FP150" s="78">
        <f>AVERAGEIFS('WEEKLY DATA'!FP$11:FP$14576,'WEEKLY DATA'!$A$11:$A$14576,'MONTHLY DATA'!$A150,'WEEKLY DATA'!$B$11:$B$14576,'MONTHLY DATA'!$B150)</f>
        <v>290</v>
      </c>
      <c r="FQ150" s="78">
        <f>AVERAGEIFS('WEEKLY DATA'!FQ$11:FQ$14576,'WEEKLY DATA'!$A$11:$A$14576,'MONTHLY DATA'!$A150,'WEEKLY DATA'!$B$11:$B$14576,'MONTHLY DATA'!$B150)</f>
        <v>300</v>
      </c>
      <c r="FR150" s="78">
        <f>AVERAGEIFS('WEEKLY DATA'!FR$11:FR$14576,'WEEKLY DATA'!$A$11:$A$14576,'MONTHLY DATA'!$A150,'WEEKLY DATA'!$B$11:$B$14576,'MONTHLY DATA'!$B150)</f>
        <v>295</v>
      </c>
      <c r="FS150" s="154">
        <f t="shared" si="150"/>
        <v>0</v>
      </c>
      <c r="FT150" s="78">
        <f>AVERAGEIFS('WEEKLY DATA'!FT$11:FT$14576,'WEEKLY DATA'!$A$11:$A$14576,'MONTHLY DATA'!$A150,'WEEKLY DATA'!$B$11:$B$14576,'MONTHLY DATA'!$B150)</f>
        <v>298.75</v>
      </c>
      <c r="FU150" s="78">
        <f>AVERAGEIFS('WEEKLY DATA'!FU$11:FU$14576,'WEEKLY DATA'!$A$11:$A$14576,'MONTHLY DATA'!$A150,'WEEKLY DATA'!$B$11:$B$14576,'MONTHLY DATA'!$B150)</f>
        <v>308.75</v>
      </c>
      <c r="FV150" s="78">
        <f>AVERAGEIFS('WEEKLY DATA'!FV$11:FV$14576,'WEEKLY DATA'!$A$11:$A$14576,'MONTHLY DATA'!$A150,'WEEKLY DATA'!$B$11:$B$14576,'MONTHLY DATA'!$B150)</f>
        <v>303.75</v>
      </c>
      <c r="FW150" s="154">
        <f t="shared" si="151"/>
        <v>-4.098360655737654E-3</v>
      </c>
      <c r="FX150" s="78">
        <f>AVERAGEIFS('WEEKLY DATA'!FX$11:FX$14576,'WEEKLY DATA'!$A$11:$A$14576,'MONTHLY DATA'!$A150,'WEEKLY DATA'!$B$11:$B$14576,'MONTHLY DATA'!$B150)</f>
        <v>270</v>
      </c>
      <c r="FY150" s="78">
        <f>AVERAGEIFS('WEEKLY DATA'!FY$11:FY$14576,'WEEKLY DATA'!$A$11:$A$14576,'MONTHLY DATA'!$A150,'WEEKLY DATA'!$B$11:$B$14576,'MONTHLY DATA'!$B150)</f>
        <v>280</v>
      </c>
      <c r="FZ150" s="78">
        <f>AVERAGEIFS('WEEKLY DATA'!FZ$11:FZ$14576,'WEEKLY DATA'!$A$11:$A$14576,'MONTHLY DATA'!$A150,'WEEKLY DATA'!$B$11:$B$14576,'MONTHLY DATA'!$B150)</f>
        <v>275</v>
      </c>
      <c r="GA150" s="154">
        <f t="shared" si="152"/>
        <v>0</v>
      </c>
      <c r="GB150" s="78">
        <f>AVERAGEIFS('WEEKLY DATA'!GB$11:GB$14576,'WEEKLY DATA'!$A$11:$A$14576,'MONTHLY DATA'!$A150,'WEEKLY DATA'!$B$11:$B$14576,'MONTHLY DATA'!$B150)</f>
        <v>438.75</v>
      </c>
      <c r="GC150" s="78">
        <f>AVERAGEIFS('WEEKLY DATA'!GC$11:GC$14576,'WEEKLY DATA'!$A$11:$A$14576,'MONTHLY DATA'!$A150,'WEEKLY DATA'!$B$11:$B$14576,'MONTHLY DATA'!$B150)</f>
        <v>448.75</v>
      </c>
      <c r="GD150" s="78">
        <f>AVERAGEIFS('WEEKLY DATA'!GD$11:GD$14576,'WEEKLY DATA'!$A$11:$A$14576,'MONTHLY DATA'!$A150,'WEEKLY DATA'!$B$11:$B$14576,'MONTHLY DATA'!$B150)</f>
        <v>443.75</v>
      </c>
      <c r="GE150" s="154">
        <f t="shared" si="153"/>
        <v>5.6547619047619069E-2</v>
      </c>
      <c r="GF150" s="169">
        <f>AVERAGEIFS('WEEKLY DATA'!GF$11:GF$14576,'WEEKLY DATA'!$A$11:$A$14576,'MONTHLY DATA'!$A150,'WEEKLY DATA'!$B$11:$B$14576,'MONTHLY DATA'!$B150)</f>
        <v>370</v>
      </c>
      <c r="GG150" s="78">
        <f>AVERAGEIFS('WEEKLY DATA'!GG$11:GG$14576,'WEEKLY DATA'!$A$11:$A$14576,'MONTHLY DATA'!$A150,'WEEKLY DATA'!$B$11:$B$14576,'MONTHLY DATA'!$B150)</f>
        <v>380</v>
      </c>
      <c r="GH150" s="78">
        <f>AVERAGEIFS('WEEKLY DATA'!GH$11:GH$14576,'WEEKLY DATA'!$A$11:$A$14576,'MONTHLY DATA'!$A150,'WEEKLY DATA'!$B$11:$B$14576,'MONTHLY DATA'!$B150)</f>
        <v>375</v>
      </c>
      <c r="GI150" s="154">
        <f t="shared" si="154"/>
        <v>2.3192360163710735E-2</v>
      </c>
      <c r="GJ150" s="78">
        <f>AVERAGEIFS('WEEKLY DATA'!GJ$11:GJ$14576,'WEEKLY DATA'!$A$11:$A$14576,'MONTHLY DATA'!$A150,'WEEKLY DATA'!$B$11:$B$14576,'MONTHLY DATA'!$B150)</f>
        <v>340.625</v>
      </c>
      <c r="GK150" s="78">
        <f>AVERAGEIFS('WEEKLY DATA'!GK$11:GK$14576,'WEEKLY DATA'!$A$11:$A$14576,'MONTHLY DATA'!$A150,'WEEKLY DATA'!$B$11:$B$14576,'MONTHLY DATA'!$B150)</f>
        <v>350.625</v>
      </c>
      <c r="GL150" s="78">
        <f>AVERAGEIFS('WEEKLY DATA'!GL$11:GL$14576,'WEEKLY DATA'!$A$11:$A$14576,'MONTHLY DATA'!$A150,'WEEKLY DATA'!$B$11:$B$14576,'MONTHLY DATA'!$B150)</f>
        <v>345.625</v>
      </c>
      <c r="GM150" s="154">
        <f t="shared" si="155"/>
        <v>3.1716417910447658E-2</v>
      </c>
      <c r="GN150" s="78">
        <f>AVERAGEIFS('WEEKLY DATA'!GN$11:GN$14576,'WEEKLY DATA'!$A$11:$A$14576,'MONTHLY DATA'!$A150,'WEEKLY DATA'!$B$11:$B$14576,'MONTHLY DATA'!$B150)</f>
        <v>560</v>
      </c>
      <c r="GO150" s="78">
        <f>AVERAGEIFS('WEEKLY DATA'!GO$11:GO$14576,'WEEKLY DATA'!$A$11:$A$14576,'MONTHLY DATA'!$A150,'WEEKLY DATA'!$B$11:$B$14576,'MONTHLY DATA'!$B150)</f>
        <v>570</v>
      </c>
      <c r="GP150" s="78">
        <f>AVERAGEIFS('WEEKLY DATA'!GP$11:GP$14576,'WEEKLY DATA'!$A$11:$A$14576,'MONTHLY DATA'!$A150,'WEEKLY DATA'!$B$11:$B$14576,'MONTHLY DATA'!$B150)</f>
        <v>565</v>
      </c>
      <c r="GQ150" s="154">
        <f t="shared" si="156"/>
        <v>-1.3961605584642212E-2</v>
      </c>
      <c r="GR150" s="78"/>
    </row>
    <row r="151" spans="1:200" ht="15.75" x14ac:dyDescent="0.25">
      <c r="A151">
        <f t="shared" si="106"/>
        <v>9</v>
      </c>
      <c r="B151">
        <f t="shared" si="107"/>
        <v>2021</v>
      </c>
      <c r="C151" s="86">
        <v>44440</v>
      </c>
      <c r="D151" s="78">
        <f>AVERAGEIFS('WEEKLY DATA'!D$11:D$14576,'WEEKLY DATA'!$A$11:$A$14576,'MONTHLY DATA'!$A151,'WEEKLY DATA'!$B$11:$B$14576,'MONTHLY DATA'!$B151)</f>
        <v>391.25</v>
      </c>
      <c r="E151" s="78">
        <f>AVERAGEIFS('WEEKLY DATA'!E$11:E$14576,'WEEKLY DATA'!$A$11:$A$14576,'MONTHLY DATA'!$A151,'WEEKLY DATA'!$B$11:$B$14576,'MONTHLY DATA'!$B151)</f>
        <v>401.25</v>
      </c>
      <c r="F151" s="78">
        <f>AVERAGEIFS('WEEKLY DATA'!F$11:F$14576,'WEEKLY DATA'!$A$11:$A$14576,'MONTHLY DATA'!$A151,'WEEKLY DATA'!$B$11:$B$14576,'MONTHLY DATA'!$B151)</f>
        <v>396.25</v>
      </c>
      <c r="G151" s="154">
        <f t="shared" si="108"/>
        <v>5.1409618573797777E-2</v>
      </c>
      <c r="H151" s="169">
        <f>AVERAGEIFS('WEEKLY DATA'!H$11:H$14576,'WEEKLY DATA'!$A$11:$A$14576,'MONTHLY DATA'!$A151,'WEEKLY DATA'!$B$11:$B$14576,'MONTHLY DATA'!$B151)</f>
        <v>336.875</v>
      </c>
      <c r="I151" s="78">
        <f>AVERAGEIFS('WEEKLY DATA'!I$11:I$14576,'WEEKLY DATA'!$A$11:$A$14576,'MONTHLY DATA'!$A151,'WEEKLY DATA'!$B$11:$B$14576,'MONTHLY DATA'!$B151)</f>
        <v>346.875</v>
      </c>
      <c r="J151" s="78">
        <f>AVERAGEIFS('WEEKLY DATA'!J$11:J$14576,'WEEKLY DATA'!$A$11:$A$14576,'MONTHLY DATA'!$A151,'WEEKLY DATA'!$B$11:$B$14576,'MONTHLY DATA'!$B151)</f>
        <v>341.875</v>
      </c>
      <c r="K151" s="154">
        <f t="shared" si="109"/>
        <v>6.6276803118908489E-2</v>
      </c>
      <c r="L151" s="169">
        <f>AVERAGEIFS('WEEKLY DATA'!L$11:L$14576,'WEEKLY DATA'!$A$11:$A$14576,'MONTHLY DATA'!$A151,'WEEKLY DATA'!$B$11:$B$14576,'MONTHLY DATA'!$B151)</f>
        <v>348.75</v>
      </c>
      <c r="M151" s="78">
        <f>AVERAGEIFS('WEEKLY DATA'!M$11:M$14576,'WEEKLY DATA'!$A$11:$A$14576,'MONTHLY DATA'!$A151,'WEEKLY DATA'!$B$11:$B$14576,'MONTHLY DATA'!$B151)</f>
        <v>358.75</v>
      </c>
      <c r="N151" s="78">
        <f>AVERAGEIFS('WEEKLY DATA'!N$11:N$14576,'WEEKLY DATA'!$A$11:$A$14576,'MONTHLY DATA'!$A151,'WEEKLY DATA'!$B$11:$B$14576,'MONTHLY DATA'!$B151)</f>
        <v>353.75</v>
      </c>
      <c r="O151" s="154">
        <f t="shared" si="110"/>
        <v>7.1174377224199059E-3</v>
      </c>
      <c r="P151" s="169">
        <f>AVERAGEIFS('WEEKLY DATA'!P$11:P$14576,'WEEKLY DATA'!$A$11:$A$14576,'MONTHLY DATA'!$A151,'WEEKLY DATA'!$B$11:$B$14576,'MONTHLY DATA'!$B151)</f>
        <v>341.875</v>
      </c>
      <c r="Q151" s="78">
        <f>AVERAGEIFS('WEEKLY DATA'!Q$11:Q$14576,'WEEKLY DATA'!$A$11:$A$14576,'MONTHLY DATA'!$A151,'WEEKLY DATA'!$B$11:$B$14576,'MONTHLY DATA'!$B151)</f>
        <v>351.875</v>
      </c>
      <c r="R151" s="78">
        <f>AVERAGEIFS('WEEKLY DATA'!R$11:R$14576,'WEEKLY DATA'!$A$11:$A$14576,'MONTHLY DATA'!$A151,'WEEKLY DATA'!$B$11:$B$14576,'MONTHLY DATA'!$B151)</f>
        <v>346.875</v>
      </c>
      <c r="S151" s="154">
        <f t="shared" si="111"/>
        <v>-8.9285714285713969E-3</v>
      </c>
      <c r="T151" s="169">
        <f>AVERAGEIFS('WEEKLY DATA'!T$11:T$14576,'WEEKLY DATA'!$A$11:$A$14576,'MONTHLY DATA'!$A151,'WEEKLY DATA'!$B$11:$B$14576,'MONTHLY DATA'!$B151)</f>
        <v>335</v>
      </c>
      <c r="U151" s="78">
        <f>AVERAGEIFS('WEEKLY DATA'!U$11:U$14576,'WEEKLY DATA'!$A$11:$A$14576,'MONTHLY DATA'!$A151,'WEEKLY DATA'!$B$11:$B$14576,'MONTHLY DATA'!$B151)</f>
        <v>345</v>
      </c>
      <c r="V151" s="78">
        <f>AVERAGEIFS('WEEKLY DATA'!V$11:V$14576,'WEEKLY DATA'!$A$11:$A$14576,'MONTHLY DATA'!$A151,'WEEKLY DATA'!$B$11:$B$14576,'MONTHLY DATA'!$B151)</f>
        <v>340</v>
      </c>
      <c r="W151" s="154">
        <f t="shared" si="112"/>
        <v>-1.2704174228675091E-2</v>
      </c>
      <c r="X151" s="169">
        <f>AVERAGEIFS('WEEKLY DATA'!X$11:X$14576,'WEEKLY DATA'!$A$11:$A$14576,'MONTHLY DATA'!$A151,'WEEKLY DATA'!$B$11:$B$14576,'MONTHLY DATA'!$B151)</f>
        <v>289.375</v>
      </c>
      <c r="Y151" s="78">
        <f>AVERAGEIFS('WEEKLY DATA'!Y$11:Y$14576,'WEEKLY DATA'!$A$11:$A$14576,'MONTHLY DATA'!$A151,'WEEKLY DATA'!$B$11:$B$14576,'MONTHLY DATA'!$B151)</f>
        <v>299.375</v>
      </c>
      <c r="Z151" s="78">
        <f>AVERAGEIFS('WEEKLY DATA'!Z$11:Z$14576,'WEEKLY DATA'!$A$11:$A$14576,'MONTHLY DATA'!$A151,'WEEKLY DATA'!$B$11:$B$14576,'MONTHLY DATA'!$B151)</f>
        <v>294.375</v>
      </c>
      <c r="AA151" s="154">
        <f t="shared" si="113"/>
        <v>1.0729613733905685E-2</v>
      </c>
      <c r="AB151" s="169">
        <f>AVERAGEIFS('WEEKLY DATA'!AB$11:AB$14576,'WEEKLY DATA'!$A$11:$A$14576,'MONTHLY DATA'!$A151,'WEEKLY DATA'!$B$11:$B$14576,'MONTHLY DATA'!$B151)</f>
        <v>348.75</v>
      </c>
      <c r="AC151" s="78">
        <f>AVERAGEIFS('WEEKLY DATA'!AC$11:AC$14576,'WEEKLY DATA'!$A$11:$A$14576,'MONTHLY DATA'!$A151,'WEEKLY DATA'!$B$11:$B$14576,'MONTHLY DATA'!$B151)</f>
        <v>358.75</v>
      </c>
      <c r="AD151" s="78">
        <f>AVERAGEIFS('WEEKLY DATA'!AD$11:AD$14576,'WEEKLY DATA'!$A$11:$A$14576,'MONTHLY DATA'!$A151,'WEEKLY DATA'!$B$11:$B$14576,'MONTHLY DATA'!$B151)</f>
        <v>353.75</v>
      </c>
      <c r="AE151" s="154">
        <f t="shared" si="114"/>
        <v>1.0714285714285676E-2</v>
      </c>
      <c r="AF151" s="169">
        <f>AVERAGEIFS('WEEKLY DATA'!AF$11:AF$14576,'WEEKLY DATA'!$A$11:$A$14576,'MONTHLY DATA'!$A151,'WEEKLY DATA'!$B$11:$B$14576,'MONTHLY DATA'!$B151)</f>
        <v>288.75</v>
      </c>
      <c r="AG151" s="78">
        <f>AVERAGEIFS('WEEKLY DATA'!AG$11:AG$14576,'WEEKLY DATA'!$A$11:$A$14576,'MONTHLY DATA'!$A151,'WEEKLY DATA'!$B$11:$B$14576,'MONTHLY DATA'!$B151)</f>
        <v>298.75</v>
      </c>
      <c r="AH151" s="78">
        <f>AVERAGEIFS('WEEKLY DATA'!AH$11:AH$14576,'WEEKLY DATA'!$A$11:$A$14576,'MONTHLY DATA'!$A151,'WEEKLY DATA'!$B$11:$B$14576,'MONTHLY DATA'!$B151)</f>
        <v>293.75</v>
      </c>
      <c r="AI151" s="154">
        <f t="shared" si="115"/>
        <v>6.4239828693790635E-3</v>
      </c>
      <c r="AJ151" s="169">
        <f>AVERAGEIFS('WEEKLY DATA'!AJ$11:AJ$14576,'WEEKLY DATA'!$A$11:$A$14576,'MONTHLY DATA'!$A151,'WEEKLY DATA'!$B$11:$B$14576,'MONTHLY DATA'!$B151)</f>
        <v>312.5</v>
      </c>
      <c r="AK151" s="78">
        <f>AVERAGEIFS('WEEKLY DATA'!AK$11:AK$14576,'WEEKLY DATA'!$A$11:$A$14576,'MONTHLY DATA'!$A151,'WEEKLY DATA'!$B$11:$B$14576,'MONTHLY DATA'!$B151)</f>
        <v>322.5</v>
      </c>
      <c r="AL151" s="78">
        <f>AVERAGEIFS('WEEKLY DATA'!AL$11:AL$14576,'WEEKLY DATA'!$A$11:$A$14576,'MONTHLY DATA'!$A151,'WEEKLY DATA'!$B$11:$B$14576,'MONTHLY DATA'!$B151)</f>
        <v>317.5</v>
      </c>
      <c r="AM151" s="154">
        <f t="shared" si="116"/>
        <v>3.2520325203251987E-2</v>
      </c>
      <c r="AN151" s="169">
        <f>AVERAGEIFS('WEEKLY DATA'!AN$11:AN$14576,'WEEKLY DATA'!$A$11:$A$14576,'MONTHLY DATA'!$A151,'WEEKLY DATA'!$B$11:$B$14576,'MONTHLY DATA'!$B151)</f>
        <v>250</v>
      </c>
      <c r="AO151" s="78">
        <f>AVERAGEIFS('WEEKLY DATA'!AO$11:AO$14576,'WEEKLY DATA'!$A$11:$A$14576,'MONTHLY DATA'!$A151,'WEEKLY DATA'!$B$11:$B$14576,'MONTHLY DATA'!$B151)</f>
        <v>260</v>
      </c>
      <c r="AP151" s="78">
        <f>AVERAGEIFS('WEEKLY DATA'!AP$11:AP$14576,'WEEKLY DATA'!$A$11:$A$14576,'MONTHLY DATA'!$A151,'WEEKLY DATA'!$B$11:$B$14576,'MONTHLY DATA'!$B151)</f>
        <v>255</v>
      </c>
      <c r="AQ151" s="154">
        <f t="shared" si="117"/>
        <v>-1.2106537530266359E-2</v>
      </c>
      <c r="AR151" s="169">
        <f>AVERAGEIFS('WEEKLY DATA'!AR$11:AR$14576,'WEEKLY DATA'!$A$11:$A$14576,'MONTHLY DATA'!$A151,'WEEKLY DATA'!$B$11:$B$14576,'MONTHLY DATA'!$B151)</f>
        <v>296.25</v>
      </c>
      <c r="AS151" s="78">
        <f>AVERAGEIFS('WEEKLY DATA'!AS$11:AS$14576,'WEEKLY DATA'!$A$11:$A$14576,'MONTHLY DATA'!$A151,'WEEKLY DATA'!$B$11:$B$14576,'MONTHLY DATA'!$B151)</f>
        <v>306.25</v>
      </c>
      <c r="AT151" s="78">
        <f>AVERAGEIFS('WEEKLY DATA'!AT$11:AT$14576,'WEEKLY DATA'!$A$11:$A$14576,'MONTHLY DATA'!$A151,'WEEKLY DATA'!$B$11:$B$14576,'MONTHLY DATA'!$B151)</f>
        <v>301.25</v>
      </c>
      <c r="AU151" s="154">
        <f t="shared" si="118"/>
        <v>-5.859375E-2</v>
      </c>
      <c r="AV151" s="169">
        <f>AVERAGEIFS('WEEKLY DATA'!AV$11:AV$14576,'WEEKLY DATA'!$A$11:$A$14576,'MONTHLY DATA'!$A151,'WEEKLY DATA'!$B$11:$B$14576,'MONTHLY DATA'!$B151)</f>
        <v>290.625</v>
      </c>
      <c r="AW151" s="78">
        <f>AVERAGEIFS('WEEKLY DATA'!AW$11:AW$14576,'WEEKLY DATA'!$A$11:$A$14576,'MONTHLY DATA'!$A151,'WEEKLY DATA'!$B$11:$B$14576,'MONTHLY DATA'!$B151)</f>
        <v>300.625</v>
      </c>
      <c r="AX151" s="78">
        <f>AVERAGEIFS('WEEKLY DATA'!AX$11:AX$14576,'WEEKLY DATA'!$A$11:$A$14576,'MONTHLY DATA'!$A151,'WEEKLY DATA'!$B$11:$B$14576,'MONTHLY DATA'!$B151)</f>
        <v>295.625</v>
      </c>
      <c r="AY151" s="154">
        <f t="shared" si="119"/>
        <v>-4.2105263157894424E-3</v>
      </c>
      <c r="AZ151" s="169">
        <f>AVERAGEIFS('WEEKLY DATA'!AZ$11:AZ$14576,'WEEKLY DATA'!$A$11:$A$14576,'MONTHLY DATA'!$A151,'WEEKLY DATA'!$B$11:$B$14576,'MONTHLY DATA'!$B151)</f>
        <v>293.125</v>
      </c>
      <c r="BA151" s="78">
        <f>AVERAGEIFS('WEEKLY DATA'!BA$11:BA$14576,'WEEKLY DATA'!$A$11:$A$14576,'MONTHLY DATA'!$A151,'WEEKLY DATA'!$B$11:$B$14576,'MONTHLY DATA'!$B151)</f>
        <v>303.125</v>
      </c>
      <c r="BB151" s="78">
        <f>AVERAGEIFS('WEEKLY DATA'!BB$11:BB$14576,'WEEKLY DATA'!$A$11:$A$14576,'MONTHLY DATA'!$A151,'WEEKLY DATA'!$B$11:$B$14576,'MONTHLY DATA'!$B151)</f>
        <v>298.125</v>
      </c>
      <c r="BC151" s="154">
        <f t="shared" si="120"/>
        <v>4.3763676148796504E-2</v>
      </c>
      <c r="BD151" s="169">
        <f>AVERAGEIFS('WEEKLY DATA'!BD$11:BD$14576,'WEEKLY DATA'!$A$11:$A$14576,'MONTHLY DATA'!$A151,'WEEKLY DATA'!$B$11:$B$14576,'MONTHLY DATA'!$B151)</f>
        <v>221.25</v>
      </c>
      <c r="BE151" s="78">
        <f>AVERAGEIFS('WEEKLY DATA'!BE$11:BE$14576,'WEEKLY DATA'!$A$11:$A$14576,'MONTHLY DATA'!$A151,'WEEKLY DATA'!$B$11:$B$14576,'MONTHLY DATA'!$B151)</f>
        <v>231.25</v>
      </c>
      <c r="BF151" s="78">
        <f>AVERAGEIFS('WEEKLY DATA'!BF$11:BF$14576,'WEEKLY DATA'!$A$11:$A$14576,'MONTHLY DATA'!$A151,'WEEKLY DATA'!$B$11:$B$14576,'MONTHLY DATA'!$B151)</f>
        <v>226.25</v>
      </c>
      <c r="BG151" s="154">
        <f t="shared" si="121"/>
        <v>5.5393586005830997E-2</v>
      </c>
      <c r="BH151" s="169">
        <f>AVERAGEIFS('WEEKLY DATA'!BH$11:BH$14576,'WEEKLY DATA'!$A$11:$A$14576,'MONTHLY DATA'!$A151,'WEEKLY DATA'!$B$11:$B$14576,'MONTHLY DATA'!$B151)</f>
        <v>295</v>
      </c>
      <c r="BI151" s="78">
        <f>AVERAGEIFS('WEEKLY DATA'!BI$11:BI$14576,'WEEKLY DATA'!$A$11:$A$14576,'MONTHLY DATA'!$A151,'WEEKLY DATA'!$B$11:$B$14576,'MONTHLY DATA'!$B151)</f>
        <v>305</v>
      </c>
      <c r="BJ151" s="78">
        <f>AVERAGEIFS('WEEKLY DATA'!BJ$11:BJ$14576,'WEEKLY DATA'!$A$11:$A$14576,'MONTHLY DATA'!$A151,'WEEKLY DATA'!$B$11:$B$14576,'MONTHLY DATA'!$B151)</f>
        <v>300</v>
      </c>
      <c r="BK151" s="154">
        <f t="shared" si="122"/>
        <v>-4.7619047619047672E-2</v>
      </c>
      <c r="BL151" s="169">
        <f>AVERAGEIFS('WEEKLY DATA'!BL$11:BL$14576,'WEEKLY DATA'!$A$11:$A$14576,'MONTHLY DATA'!$A151,'WEEKLY DATA'!$B$11:$B$14576,'MONTHLY DATA'!$B151)</f>
        <v>287.5</v>
      </c>
      <c r="BM151" s="78">
        <f>AVERAGEIFS('WEEKLY DATA'!BM$11:BM$14576,'WEEKLY DATA'!$A$11:$A$14576,'MONTHLY DATA'!$A151,'WEEKLY DATA'!$B$11:$B$14576,'MONTHLY DATA'!$B151)</f>
        <v>297.5</v>
      </c>
      <c r="BN151" s="78">
        <f>AVERAGEIFS('WEEKLY DATA'!BN$11:BN$14576,'WEEKLY DATA'!$A$11:$A$14576,'MONTHLY DATA'!$A151,'WEEKLY DATA'!$B$11:$B$14576,'MONTHLY DATA'!$B151)</f>
        <v>292.5</v>
      </c>
      <c r="BO151" s="154">
        <f t="shared" si="123"/>
        <v>1.9607843137254832E-2</v>
      </c>
      <c r="BP151" s="78">
        <f>AVERAGEIFS('WEEKLY DATA'!BP$11:BP$14576,'WEEKLY DATA'!$A$11:$A$14576,'MONTHLY DATA'!$A151,'WEEKLY DATA'!$B$11:$B$14576,'MONTHLY DATA'!$B151)</f>
        <v>325</v>
      </c>
      <c r="BQ151" s="78">
        <f>AVERAGEIFS('WEEKLY DATA'!BQ$11:BQ$14576,'WEEKLY DATA'!$A$11:$A$14576,'MONTHLY DATA'!$A151,'WEEKLY DATA'!$B$11:$B$14576,'MONTHLY DATA'!$B151)</f>
        <v>335</v>
      </c>
      <c r="BR151" s="78">
        <f>AVERAGEIFS('WEEKLY DATA'!BR$11:BR$14576,'WEEKLY DATA'!$A$11:$A$14576,'MONTHLY DATA'!$A151,'WEEKLY DATA'!$B$11:$B$14576,'MONTHLY DATA'!$B151)</f>
        <v>330</v>
      </c>
      <c r="BS151" s="154">
        <f t="shared" si="124"/>
        <v>3.3268101761252389E-2</v>
      </c>
      <c r="BT151" s="78">
        <f>AVERAGEIFS('WEEKLY DATA'!BT$11:BT$14576,'WEEKLY DATA'!$A$11:$A$14576,'MONTHLY DATA'!$A151,'WEEKLY DATA'!$B$11:$B$14576,'MONTHLY DATA'!$B151)</f>
        <v>268.75</v>
      </c>
      <c r="BU151" s="78">
        <f>AVERAGEIFS('WEEKLY DATA'!BU$11:BU$14576,'WEEKLY DATA'!$A$11:$A$14576,'MONTHLY DATA'!$A151,'WEEKLY DATA'!$B$11:$B$14576,'MONTHLY DATA'!$B151)</f>
        <v>278.75</v>
      </c>
      <c r="BV151" s="78">
        <f>AVERAGEIFS('WEEKLY DATA'!BV$11:BV$14576,'WEEKLY DATA'!$A$11:$A$14576,'MONTHLY DATA'!$A151,'WEEKLY DATA'!$B$11:$B$14576,'MONTHLY DATA'!$B151)</f>
        <v>273.75</v>
      </c>
      <c r="BW151" s="154">
        <f t="shared" si="125"/>
        <v>5.7971014492753659E-2</v>
      </c>
      <c r="BX151" s="78">
        <f>AVERAGEIFS('WEEKLY DATA'!BX$11:BX$14576,'WEEKLY DATA'!$A$11:$A$14576,'MONTHLY DATA'!$A151,'WEEKLY DATA'!$B$11:$B$14576,'MONTHLY DATA'!$B151)</f>
        <v>316.25</v>
      </c>
      <c r="BY151" s="78">
        <f>AVERAGEIFS('WEEKLY DATA'!BY$11:BY$14576,'WEEKLY DATA'!$A$11:$A$14576,'MONTHLY DATA'!$A151,'WEEKLY DATA'!$B$11:$B$14576,'MONTHLY DATA'!$B151)</f>
        <v>326.25</v>
      </c>
      <c r="BZ151" s="78">
        <f>AVERAGEIFS('WEEKLY DATA'!BZ$11:BZ$14576,'WEEKLY DATA'!$A$11:$A$14576,'MONTHLY DATA'!$A151,'WEEKLY DATA'!$B$11:$B$14576,'MONTHLY DATA'!$B151)</f>
        <v>321.25</v>
      </c>
      <c r="CA151" s="154">
        <f t="shared" si="126"/>
        <v>-1.1538461538461497E-2</v>
      </c>
      <c r="CB151" s="78">
        <f>AVERAGEIFS('WEEKLY DATA'!CB$11:CB$14576,'WEEKLY DATA'!$A$11:$A$14576,'MONTHLY DATA'!$A151,'WEEKLY DATA'!$B$11:$B$14576,'MONTHLY DATA'!$B151)</f>
        <v>454.375</v>
      </c>
      <c r="CC151" s="78">
        <f>AVERAGEIFS('WEEKLY DATA'!CC$11:CC$14576,'WEEKLY DATA'!$A$11:$A$14576,'MONTHLY DATA'!$A151,'WEEKLY DATA'!$B$11:$B$14576,'MONTHLY DATA'!$B151)</f>
        <v>464.375</v>
      </c>
      <c r="CD151" s="78">
        <f>AVERAGEIFS('WEEKLY DATA'!CD$11:CD$14576,'WEEKLY DATA'!$A$11:$A$14576,'MONTHLY DATA'!$A151,'WEEKLY DATA'!$B$11:$B$14576,'MONTHLY DATA'!$B151)</f>
        <v>459.375</v>
      </c>
      <c r="CE151" s="154">
        <f t="shared" si="127"/>
        <v>-1.6064257028112428E-2</v>
      </c>
      <c r="CF151" s="78">
        <f>AVERAGEIFS('WEEKLY DATA'!CF$11:CF$14576,'WEEKLY DATA'!$A$11:$A$14576,'MONTHLY DATA'!$A151,'WEEKLY DATA'!$B$11:$B$14576,'MONTHLY DATA'!$B151)</f>
        <v>337.5</v>
      </c>
      <c r="CG151" s="78">
        <f>AVERAGEIFS('WEEKLY DATA'!CG$11:CG$14576,'WEEKLY DATA'!$A$11:$A$14576,'MONTHLY DATA'!$A151,'WEEKLY DATA'!$B$11:$B$14576,'MONTHLY DATA'!$B151)</f>
        <v>347.5</v>
      </c>
      <c r="CH151" s="78">
        <f>AVERAGEIFS('WEEKLY DATA'!CH$11:CH$14576,'WEEKLY DATA'!$A$11:$A$14576,'MONTHLY DATA'!$A151,'WEEKLY DATA'!$B$11:$B$14576,'MONTHLY DATA'!$B151)</f>
        <v>342.5</v>
      </c>
      <c r="CI151" s="154">
        <f t="shared" si="128"/>
        <v>4.9808429118773923E-2</v>
      </c>
      <c r="CJ151" s="78">
        <f>AVERAGEIFS('WEEKLY DATA'!CJ$11:CJ$14576,'WEEKLY DATA'!$A$11:$A$14576,'MONTHLY DATA'!$A151,'WEEKLY DATA'!$B$11:$B$14576,'MONTHLY DATA'!$B151)</f>
        <v>256.875</v>
      </c>
      <c r="CK151" s="78">
        <f>AVERAGEIFS('WEEKLY DATA'!CK$11:CK$14576,'WEEKLY DATA'!$A$11:$A$14576,'MONTHLY DATA'!$A151,'WEEKLY DATA'!$B$11:$B$14576,'MONTHLY DATA'!$B151)</f>
        <v>266.875</v>
      </c>
      <c r="CL151" s="78">
        <f>AVERAGEIFS('WEEKLY DATA'!CL$11:CL$14576,'WEEKLY DATA'!$A$11:$A$14576,'MONTHLY DATA'!$A151,'WEEKLY DATA'!$B$11:$B$14576,'MONTHLY DATA'!$B151)</f>
        <v>261.875</v>
      </c>
      <c r="CM151" s="154">
        <f t="shared" si="129"/>
        <v>2.1951219512195141E-2</v>
      </c>
      <c r="CN151" s="78">
        <f>AVERAGEIFS('WEEKLY DATA'!CN$11:CN$14576,'WEEKLY DATA'!$A$11:$A$14576,'MONTHLY DATA'!$A151,'WEEKLY DATA'!$B$11:$B$14576,'MONTHLY DATA'!$B151)</f>
        <v>316.25</v>
      </c>
      <c r="CO151" s="78">
        <f>AVERAGEIFS('WEEKLY DATA'!CO$11:CO$14576,'WEEKLY DATA'!$A$11:$A$14576,'MONTHLY DATA'!$A151,'WEEKLY DATA'!$B$11:$B$14576,'MONTHLY DATA'!$B151)</f>
        <v>326.25</v>
      </c>
      <c r="CP151" s="78">
        <f>AVERAGEIFS('WEEKLY DATA'!CP$11:CP$14576,'WEEKLY DATA'!$A$11:$A$14576,'MONTHLY DATA'!$A151,'WEEKLY DATA'!$B$11:$B$14576,'MONTHLY DATA'!$B151)</f>
        <v>321.25</v>
      </c>
      <c r="CQ151" s="154">
        <f t="shared" si="130"/>
        <v>2.5948103792415189E-2</v>
      </c>
      <c r="CR151" s="78">
        <f>AVERAGEIFS('WEEKLY DATA'!CR$11:CR$14576,'WEEKLY DATA'!$A$11:$A$14576,'MONTHLY DATA'!$A151,'WEEKLY DATA'!$B$11:$B$14576,'MONTHLY DATA'!$B151)</f>
        <v>480</v>
      </c>
      <c r="CS151" s="78">
        <f>AVERAGEIFS('WEEKLY DATA'!CS$11:CS$14576,'WEEKLY DATA'!$A$11:$A$14576,'MONTHLY DATA'!$A151,'WEEKLY DATA'!$B$11:$B$14576,'MONTHLY DATA'!$B151)</f>
        <v>490</v>
      </c>
      <c r="CT151" s="78">
        <f>AVERAGEIFS('WEEKLY DATA'!CT$11:CT$14576,'WEEKLY DATA'!$A$11:$A$14576,'MONTHLY DATA'!$A151,'WEEKLY DATA'!$B$11:$B$14576,'MONTHLY DATA'!$B151)</f>
        <v>485</v>
      </c>
      <c r="CU151" s="154">
        <f t="shared" si="131"/>
        <v>0</v>
      </c>
      <c r="CV151" s="169">
        <f>AVERAGEIFS('WEEKLY DATA'!CV$11:CV$14576,'WEEKLY DATA'!$A$11:$A$14576,'MONTHLY DATA'!$A151,'WEEKLY DATA'!$B$11:$B$14576,'MONTHLY DATA'!$B151)</f>
        <v>353.125</v>
      </c>
      <c r="CW151" s="78">
        <f>AVERAGEIFS('WEEKLY DATA'!CW$11:CW$14576,'WEEKLY DATA'!$A$11:$A$14576,'MONTHLY DATA'!$A151,'WEEKLY DATA'!$B$11:$B$14576,'MONTHLY DATA'!$B151)</f>
        <v>363.125</v>
      </c>
      <c r="CX151" s="78">
        <f>AVERAGEIFS('WEEKLY DATA'!CX$11:CX$14576,'WEEKLY DATA'!$A$11:$A$14576,'MONTHLY DATA'!$A151,'WEEKLY DATA'!$B$11:$B$14576,'MONTHLY DATA'!$B151)</f>
        <v>358.125</v>
      </c>
      <c r="CY151" s="154">
        <f t="shared" si="132"/>
        <v>1.2367491166077826E-2</v>
      </c>
      <c r="CZ151" s="169">
        <f>AVERAGEIFS('WEEKLY DATA'!CZ$11:CZ$14576,'WEEKLY DATA'!$A$11:$A$14576,'MONTHLY DATA'!$A151,'WEEKLY DATA'!$B$11:$B$14576,'MONTHLY DATA'!$B151)</f>
        <v>286.875</v>
      </c>
      <c r="DA151" s="78">
        <f>AVERAGEIFS('WEEKLY DATA'!DA$11:DA$14576,'WEEKLY DATA'!$A$11:$A$14576,'MONTHLY DATA'!$A151,'WEEKLY DATA'!$B$11:$B$14576,'MONTHLY DATA'!$B151)</f>
        <v>296.875</v>
      </c>
      <c r="DB151" s="78">
        <f>AVERAGEIFS('WEEKLY DATA'!DB$11:DB$14576,'WEEKLY DATA'!$A$11:$A$14576,'MONTHLY DATA'!$A151,'WEEKLY DATA'!$B$11:$B$14576,'MONTHLY DATA'!$B151)</f>
        <v>291.875</v>
      </c>
      <c r="DC151" s="154">
        <f t="shared" si="133"/>
        <v>2.4122807017543879E-2</v>
      </c>
      <c r="DD151" s="78">
        <f>AVERAGEIFS('WEEKLY DATA'!DD$11:DD$14576,'WEEKLY DATA'!$A$11:$A$14576,'MONTHLY DATA'!$A151,'WEEKLY DATA'!$B$11:$B$14576,'MONTHLY DATA'!$B151)</f>
        <v>343.75</v>
      </c>
      <c r="DE151" s="78">
        <f>AVERAGEIFS('WEEKLY DATA'!DE$11:DE$14576,'WEEKLY DATA'!$A$11:$A$14576,'MONTHLY DATA'!$A151,'WEEKLY DATA'!$B$11:$B$14576,'MONTHLY DATA'!$B151)</f>
        <v>353.75</v>
      </c>
      <c r="DF151" s="78">
        <f>AVERAGEIFS('WEEKLY DATA'!DF$11:DF$14576,'WEEKLY DATA'!$A$11:$A$14576,'MONTHLY DATA'!$A151,'WEEKLY DATA'!$B$11:$B$14576,'MONTHLY DATA'!$B151)</f>
        <v>348.75</v>
      </c>
      <c r="DG151" s="154">
        <f t="shared" si="134"/>
        <v>3.9106145251396551E-2</v>
      </c>
      <c r="DH151" s="78">
        <f>AVERAGEIFS('WEEKLY DATA'!DH$11:DH$14576,'WEEKLY DATA'!$A$11:$A$14576,'MONTHLY DATA'!$A151,'WEEKLY DATA'!$B$11:$B$14576,'MONTHLY DATA'!$B151)</f>
        <v>463.125</v>
      </c>
      <c r="DI151" s="78">
        <f>AVERAGEIFS('WEEKLY DATA'!DI$11:DI$14576,'WEEKLY DATA'!$A$11:$A$14576,'MONTHLY DATA'!$A151,'WEEKLY DATA'!$B$11:$B$14576,'MONTHLY DATA'!$B151)</f>
        <v>473.125</v>
      </c>
      <c r="DJ151" s="78">
        <f>AVERAGEIFS('WEEKLY DATA'!DJ$11:DJ$14576,'WEEKLY DATA'!$A$11:$A$14576,'MONTHLY DATA'!$A151,'WEEKLY DATA'!$B$11:$B$14576,'MONTHLY DATA'!$B151)</f>
        <v>468.125</v>
      </c>
      <c r="DK151" s="154">
        <f t="shared" si="135"/>
        <v>-1.4473684210526305E-2</v>
      </c>
      <c r="DL151" s="169">
        <f>AVERAGEIFS('WEEKLY DATA'!DL$11:DL$14576,'WEEKLY DATA'!$A$11:$A$14576,'MONTHLY DATA'!$A151,'WEEKLY DATA'!$B$11:$B$14576,'MONTHLY DATA'!$B151)</f>
        <v>332.5</v>
      </c>
      <c r="DM151" s="78">
        <f>AVERAGEIFS('WEEKLY DATA'!DM$11:DM$14576,'WEEKLY DATA'!$A$11:$A$14576,'MONTHLY DATA'!$A151,'WEEKLY DATA'!$B$11:$B$14576,'MONTHLY DATA'!$B151)</f>
        <v>342.5</v>
      </c>
      <c r="DN151" s="78">
        <f>AVERAGEIFS('WEEKLY DATA'!DN$11:DN$14576,'WEEKLY DATA'!$A$11:$A$14576,'MONTHLY DATA'!$A151,'WEEKLY DATA'!$B$11:$B$14576,'MONTHLY DATA'!$B151)</f>
        <v>337.5</v>
      </c>
      <c r="DO151" s="154">
        <f t="shared" si="136"/>
        <v>9.3457943925232545E-3</v>
      </c>
      <c r="DP151" s="78">
        <f>AVERAGEIFS('WEEKLY DATA'!DP$11:DP$14576,'WEEKLY DATA'!$A$11:$A$14576,'MONTHLY DATA'!$A151,'WEEKLY DATA'!$B$11:$B$14576,'MONTHLY DATA'!$B151)</f>
        <v>283.75</v>
      </c>
      <c r="DQ151" s="78">
        <f>AVERAGEIFS('WEEKLY DATA'!DQ$11:DQ$14576,'WEEKLY DATA'!$A$11:$A$14576,'MONTHLY DATA'!$A151,'WEEKLY DATA'!$B$11:$B$14576,'MONTHLY DATA'!$B151)</f>
        <v>293.75</v>
      </c>
      <c r="DR151" s="78">
        <f>AVERAGEIFS('WEEKLY DATA'!DR$11:DR$14576,'WEEKLY DATA'!$A$11:$A$14576,'MONTHLY DATA'!$A151,'WEEKLY DATA'!$B$11:$B$14576,'MONTHLY DATA'!$B151)</f>
        <v>288.75</v>
      </c>
      <c r="DS151" s="154">
        <f t="shared" si="137"/>
        <v>2.8953229398663627E-2</v>
      </c>
      <c r="DT151" s="78">
        <f>AVERAGEIFS('WEEKLY DATA'!DT$11:DT$14576,'WEEKLY DATA'!$A$11:$A$14576,'MONTHLY DATA'!$A151,'WEEKLY DATA'!$B$11:$B$14576,'MONTHLY DATA'!$B151)</f>
        <v>341.875</v>
      </c>
      <c r="DU151" s="78">
        <f>AVERAGEIFS('WEEKLY DATA'!DU$11:DU$14576,'WEEKLY DATA'!$A$11:$A$14576,'MONTHLY DATA'!$A151,'WEEKLY DATA'!$B$11:$B$14576,'MONTHLY DATA'!$B151)</f>
        <v>351.875</v>
      </c>
      <c r="DV151" s="78">
        <f>AVERAGEIFS('WEEKLY DATA'!DV$11:DV$14576,'WEEKLY DATA'!$A$11:$A$14576,'MONTHLY DATA'!$A151,'WEEKLY DATA'!$B$11:$B$14576,'MONTHLY DATA'!$B151)</f>
        <v>346.875</v>
      </c>
      <c r="DW151" s="154">
        <f t="shared" si="138"/>
        <v>3.3519553072625774E-2</v>
      </c>
      <c r="DX151" s="78">
        <f>AVERAGEIFS('WEEKLY DATA'!DX$11:DX$14576,'WEEKLY DATA'!$A$11:$A$14576,'MONTHLY DATA'!$A151,'WEEKLY DATA'!$B$11:$B$14576,'MONTHLY DATA'!$B151)</f>
        <v>448.125</v>
      </c>
      <c r="DY151" s="78">
        <f>AVERAGEIFS('WEEKLY DATA'!DY$11:DY$14576,'WEEKLY DATA'!$A$11:$A$14576,'MONTHLY DATA'!$A151,'WEEKLY DATA'!$B$11:$B$14576,'MONTHLY DATA'!$B151)</f>
        <v>458.125</v>
      </c>
      <c r="DZ151" s="78">
        <f>AVERAGEIFS('WEEKLY DATA'!DZ$11:DZ$14576,'WEEKLY DATA'!$A$11:$A$14576,'MONTHLY DATA'!$A151,'WEEKLY DATA'!$B$11:$B$14576,'MONTHLY DATA'!$B151)</f>
        <v>453.125</v>
      </c>
      <c r="EA151" s="154">
        <f t="shared" si="139"/>
        <v>-1.4945652173913082E-2</v>
      </c>
      <c r="EB151" s="78">
        <f>AVERAGEIFS('WEEKLY DATA'!EB$11:EB$14576,'WEEKLY DATA'!$A$11:$A$14576,'MONTHLY DATA'!$A151,'WEEKLY DATA'!$B$11:$B$14576,'MONTHLY DATA'!$B151)</f>
        <v>356.25</v>
      </c>
      <c r="EC151" s="78">
        <f>AVERAGEIFS('WEEKLY DATA'!EC$11:EC$14576,'WEEKLY DATA'!$A$11:$A$14576,'MONTHLY DATA'!$A151,'WEEKLY DATA'!$B$11:$B$14576,'MONTHLY DATA'!$B151)</f>
        <v>366.25</v>
      </c>
      <c r="ED151" s="78">
        <f>AVERAGEIFS('WEEKLY DATA'!ED$11:ED$14576,'WEEKLY DATA'!$A$11:$A$14576,'MONTHLY DATA'!$A151,'WEEKLY DATA'!$B$11:$B$14576,'MONTHLY DATA'!$B151)</f>
        <v>361.25</v>
      </c>
      <c r="EE151" s="154">
        <f t="shared" si="140"/>
        <v>2.4822695035461084E-2</v>
      </c>
      <c r="EF151" s="169">
        <f>AVERAGEIFS('WEEKLY DATA'!EF$11:EF$14576,'WEEKLY DATA'!$A$11:$A$14576,'MONTHLY DATA'!$A151,'WEEKLY DATA'!$B$11:$B$14576,'MONTHLY DATA'!$B151)</f>
        <v>275.625</v>
      </c>
      <c r="EG151" s="78">
        <f>AVERAGEIFS('WEEKLY DATA'!EG$11:EG$14576,'WEEKLY DATA'!$A$11:$A$14576,'MONTHLY DATA'!$A151,'WEEKLY DATA'!$B$11:$B$14576,'MONTHLY DATA'!$B151)</f>
        <v>285.625</v>
      </c>
      <c r="EH151" s="78">
        <f>AVERAGEIFS('WEEKLY DATA'!EH$11:EH$14576,'WEEKLY DATA'!$A$11:$A$14576,'MONTHLY DATA'!$A151,'WEEKLY DATA'!$B$11:$B$14576,'MONTHLY DATA'!$B151)</f>
        <v>280.625</v>
      </c>
      <c r="EI151" s="154">
        <f t="shared" si="141"/>
        <v>3.6951501154734334E-2</v>
      </c>
      <c r="EJ151" s="78">
        <f>AVERAGEIFS('WEEKLY DATA'!EJ$11:EJ$14576,'WEEKLY DATA'!$A$11:$A$14576,'MONTHLY DATA'!$A151,'WEEKLY DATA'!$B$11:$B$14576,'MONTHLY DATA'!$B151)</f>
        <v>349.375</v>
      </c>
      <c r="EK151" s="78">
        <f>AVERAGEIFS('WEEKLY DATA'!EK$11:EK$14576,'WEEKLY DATA'!$A$11:$A$14576,'MONTHLY DATA'!$A151,'WEEKLY DATA'!$B$11:$B$14576,'MONTHLY DATA'!$B151)</f>
        <v>359.375</v>
      </c>
      <c r="EL151" s="78">
        <f>AVERAGEIFS('WEEKLY DATA'!EL$11:EL$14576,'WEEKLY DATA'!$A$11:$A$14576,'MONTHLY DATA'!$A151,'WEEKLY DATA'!$B$11:$B$14576,'MONTHLY DATA'!$B151)</f>
        <v>354.375</v>
      </c>
      <c r="EM151" s="154">
        <f t="shared" si="142"/>
        <v>-1.0471204188481686E-2</v>
      </c>
      <c r="EN151" s="78">
        <f>AVERAGEIFS('WEEKLY DATA'!EN$11:EN$14576,'WEEKLY DATA'!$A$11:$A$14576,'MONTHLY DATA'!$A151,'WEEKLY DATA'!$B$11:$B$14576,'MONTHLY DATA'!$B151)</f>
        <v>493.125</v>
      </c>
      <c r="EO151" s="78">
        <f>AVERAGEIFS('WEEKLY DATA'!EO$11:EO$14576,'WEEKLY DATA'!$A$11:$A$14576,'MONTHLY DATA'!$A151,'WEEKLY DATA'!$B$11:$B$14576,'MONTHLY DATA'!$B151)</f>
        <v>503.125</v>
      </c>
      <c r="EP151" s="78">
        <f>AVERAGEIFS('WEEKLY DATA'!EP$11:EP$14576,'WEEKLY DATA'!$A$11:$A$14576,'MONTHLY DATA'!$A151,'WEEKLY DATA'!$B$11:$B$14576,'MONTHLY DATA'!$B151)</f>
        <v>498.125</v>
      </c>
      <c r="EQ151" s="154">
        <f t="shared" si="143"/>
        <v>-1.3613861386138626E-2</v>
      </c>
      <c r="ER151" s="78">
        <f>AVERAGEIFS('WEEKLY DATA'!ER$11:ER$14576,'WEEKLY DATA'!$A$11:$A$14576,'MONTHLY DATA'!$A151,'WEEKLY DATA'!$B$11:$B$14576,'MONTHLY DATA'!$B151)</f>
        <v>340</v>
      </c>
      <c r="ES151" s="78">
        <f>AVERAGEIFS('WEEKLY DATA'!ES$11:ES$14576,'WEEKLY DATA'!$A$11:$A$14576,'MONTHLY DATA'!$A151,'WEEKLY DATA'!$B$11:$B$14576,'MONTHLY DATA'!$B151)</f>
        <v>350</v>
      </c>
      <c r="ET151" s="78">
        <f>AVERAGEIFS('WEEKLY DATA'!ET$11:ET$14576,'WEEKLY DATA'!$A$11:$A$14576,'MONTHLY DATA'!$A151,'WEEKLY DATA'!$B$11:$B$14576,'MONTHLY DATA'!$B151)</f>
        <v>345</v>
      </c>
      <c r="EU151" s="154">
        <f t="shared" si="144"/>
        <v>2.0332717190388205E-2</v>
      </c>
      <c r="EV151" s="78">
        <f>AVERAGEIFS('WEEKLY DATA'!EV$11:EV$14576,'WEEKLY DATA'!$A$11:$A$14576,'MONTHLY DATA'!$A151,'WEEKLY DATA'!$B$11:$B$14576,'MONTHLY DATA'!$B151)</f>
        <v>251.25</v>
      </c>
      <c r="EW151" s="78">
        <f>AVERAGEIFS('WEEKLY DATA'!EW$11:EW$14576,'WEEKLY DATA'!$A$11:$A$14576,'MONTHLY DATA'!$A151,'WEEKLY DATA'!$B$11:$B$14576,'MONTHLY DATA'!$B151)</f>
        <v>261.25</v>
      </c>
      <c r="EX151" s="78">
        <f>AVERAGEIFS('WEEKLY DATA'!EX$11:EX$14576,'WEEKLY DATA'!$A$11:$A$14576,'MONTHLY DATA'!$A151,'WEEKLY DATA'!$B$11:$B$14576,'MONTHLY DATA'!$B151)</f>
        <v>256.25</v>
      </c>
      <c r="EY151" s="154">
        <f t="shared" si="145"/>
        <v>2.7568922305764465E-2</v>
      </c>
      <c r="EZ151" s="78">
        <f>AVERAGEIFS('WEEKLY DATA'!EZ$11:EZ$14576,'WEEKLY DATA'!$A$11:$A$14576,'MONTHLY DATA'!$A151,'WEEKLY DATA'!$B$11:$B$14576,'MONTHLY DATA'!$B151)</f>
        <v>356.25</v>
      </c>
      <c r="FA151" s="78">
        <f>AVERAGEIFS('WEEKLY DATA'!FA$11:FA$14576,'WEEKLY DATA'!$A$11:$A$14576,'MONTHLY DATA'!$A151,'WEEKLY DATA'!$B$11:$B$14576,'MONTHLY DATA'!$B151)</f>
        <v>366.25</v>
      </c>
      <c r="FB151" s="78">
        <f>AVERAGEIFS('WEEKLY DATA'!FB$11:FB$14576,'WEEKLY DATA'!$A$11:$A$14576,'MONTHLY DATA'!$A151,'WEEKLY DATA'!$B$11:$B$14576,'MONTHLY DATA'!$B151)</f>
        <v>361.25</v>
      </c>
      <c r="FC151" s="154">
        <f t="shared" si="146"/>
        <v>8.7260034904013128E-3</v>
      </c>
      <c r="FD151" s="78">
        <f>AVERAGEIFS('WEEKLY DATA'!FD$11:FD$14576,'WEEKLY DATA'!$A$11:$A$14576,'MONTHLY DATA'!$A151,'WEEKLY DATA'!$B$11:$B$14576,'MONTHLY DATA'!$B151)</f>
        <v>276.875</v>
      </c>
      <c r="FE151" s="78">
        <f>AVERAGEIFS('WEEKLY DATA'!FE$11:FE$14576,'WEEKLY DATA'!$A$11:$A$14576,'MONTHLY DATA'!$A151,'WEEKLY DATA'!$B$11:$B$14576,'MONTHLY DATA'!$B151)</f>
        <v>286.875</v>
      </c>
      <c r="FF151" s="78">
        <f>AVERAGEIFS('WEEKLY DATA'!FF$11:FF$14576,'WEEKLY DATA'!$A$11:$A$14576,'MONTHLY DATA'!$A151,'WEEKLY DATA'!$B$11:$B$14576,'MONTHLY DATA'!$B151)</f>
        <v>281.875</v>
      </c>
      <c r="FG151" s="154">
        <f t="shared" si="147"/>
        <v>2.4999999999999911E-2</v>
      </c>
      <c r="FH151" s="78">
        <f>AVERAGEIFS('WEEKLY DATA'!FH$11:FH$14576,'WEEKLY DATA'!$A$11:$A$14576,'MONTHLY DATA'!$A151,'WEEKLY DATA'!$B$11:$B$14576,'MONTHLY DATA'!$B151)</f>
        <v>360</v>
      </c>
      <c r="FI151" s="78">
        <f>AVERAGEIFS('WEEKLY DATA'!FI$11:FI$14576,'WEEKLY DATA'!$A$11:$A$14576,'MONTHLY DATA'!$A151,'WEEKLY DATA'!$B$11:$B$14576,'MONTHLY DATA'!$B151)</f>
        <v>370</v>
      </c>
      <c r="FJ151" s="78">
        <f>AVERAGEIFS('WEEKLY DATA'!FJ$11:FJ$14576,'WEEKLY DATA'!$A$11:$A$14576,'MONTHLY DATA'!$A151,'WEEKLY DATA'!$B$11:$B$14576,'MONTHLY DATA'!$B151)</f>
        <v>365</v>
      </c>
      <c r="FK151" s="154">
        <f t="shared" si="148"/>
        <v>3.7300177619893349E-2</v>
      </c>
      <c r="FL151" s="169">
        <f>AVERAGEIFS('WEEKLY DATA'!FL$11:FL$14576,'WEEKLY DATA'!$A$11:$A$14576,'MONTHLY DATA'!$A151,'WEEKLY DATA'!$B$11:$B$14576,'MONTHLY DATA'!$B151)</f>
        <v>287.5</v>
      </c>
      <c r="FM151" s="78">
        <f>AVERAGEIFS('WEEKLY DATA'!FM$11:FM$14576,'WEEKLY DATA'!$A$11:$A$14576,'MONTHLY DATA'!$A151,'WEEKLY DATA'!$B$11:$B$14576,'MONTHLY DATA'!$B151)</f>
        <v>297.5</v>
      </c>
      <c r="FN151" s="78">
        <f>AVERAGEIFS('WEEKLY DATA'!FN$11:FN$14576,'WEEKLY DATA'!$A$11:$A$14576,'MONTHLY DATA'!$A151,'WEEKLY DATA'!$B$11:$B$14576,'MONTHLY DATA'!$B151)</f>
        <v>292.5</v>
      </c>
      <c r="FO151" s="154">
        <f t="shared" si="149"/>
        <v>1.0799136069114423E-2</v>
      </c>
      <c r="FP151" s="78">
        <f>AVERAGEIFS('WEEKLY DATA'!FP$11:FP$14576,'WEEKLY DATA'!$A$11:$A$14576,'MONTHLY DATA'!$A151,'WEEKLY DATA'!$B$11:$B$14576,'MONTHLY DATA'!$B151)</f>
        <v>295</v>
      </c>
      <c r="FQ151" s="78">
        <f>AVERAGEIFS('WEEKLY DATA'!FQ$11:FQ$14576,'WEEKLY DATA'!$A$11:$A$14576,'MONTHLY DATA'!$A151,'WEEKLY DATA'!$B$11:$B$14576,'MONTHLY DATA'!$B151)</f>
        <v>305</v>
      </c>
      <c r="FR151" s="78">
        <f>AVERAGEIFS('WEEKLY DATA'!FR$11:FR$14576,'WEEKLY DATA'!$A$11:$A$14576,'MONTHLY DATA'!$A151,'WEEKLY DATA'!$B$11:$B$14576,'MONTHLY DATA'!$B151)</f>
        <v>300</v>
      </c>
      <c r="FS151" s="154">
        <f t="shared" si="150"/>
        <v>1.6949152542372836E-2</v>
      </c>
      <c r="FT151" s="78">
        <f>AVERAGEIFS('WEEKLY DATA'!FT$11:FT$14576,'WEEKLY DATA'!$A$11:$A$14576,'MONTHLY DATA'!$A151,'WEEKLY DATA'!$B$11:$B$14576,'MONTHLY DATA'!$B151)</f>
        <v>295.625</v>
      </c>
      <c r="FU151" s="78">
        <f>AVERAGEIFS('WEEKLY DATA'!FU$11:FU$14576,'WEEKLY DATA'!$A$11:$A$14576,'MONTHLY DATA'!$A151,'WEEKLY DATA'!$B$11:$B$14576,'MONTHLY DATA'!$B151)</f>
        <v>305.625</v>
      </c>
      <c r="FV151" s="78">
        <f>AVERAGEIFS('WEEKLY DATA'!FV$11:FV$14576,'WEEKLY DATA'!$A$11:$A$14576,'MONTHLY DATA'!$A151,'WEEKLY DATA'!$B$11:$B$14576,'MONTHLY DATA'!$B151)</f>
        <v>300.625</v>
      </c>
      <c r="FW151" s="154">
        <f t="shared" si="151"/>
        <v>-1.0288065843621408E-2</v>
      </c>
      <c r="FX151" s="78">
        <f>AVERAGEIFS('WEEKLY DATA'!FX$11:FX$14576,'WEEKLY DATA'!$A$11:$A$14576,'MONTHLY DATA'!$A151,'WEEKLY DATA'!$B$11:$B$14576,'MONTHLY DATA'!$B151)</f>
        <v>273.125</v>
      </c>
      <c r="FY151" s="78">
        <f>AVERAGEIFS('WEEKLY DATA'!FY$11:FY$14576,'WEEKLY DATA'!$A$11:$A$14576,'MONTHLY DATA'!$A151,'WEEKLY DATA'!$B$11:$B$14576,'MONTHLY DATA'!$B151)</f>
        <v>283.125</v>
      </c>
      <c r="FZ151" s="78">
        <f>AVERAGEIFS('WEEKLY DATA'!FZ$11:FZ$14576,'WEEKLY DATA'!$A$11:$A$14576,'MONTHLY DATA'!$A151,'WEEKLY DATA'!$B$11:$B$14576,'MONTHLY DATA'!$B151)</f>
        <v>278.125</v>
      </c>
      <c r="GA151" s="154">
        <f t="shared" si="152"/>
        <v>1.1363636363636465E-2</v>
      </c>
      <c r="GB151" s="78">
        <f>AVERAGEIFS('WEEKLY DATA'!GB$11:GB$14576,'WEEKLY DATA'!$A$11:$A$14576,'MONTHLY DATA'!$A151,'WEEKLY DATA'!$B$11:$B$14576,'MONTHLY DATA'!$B151)</f>
        <v>443.125</v>
      </c>
      <c r="GC151" s="78">
        <f>AVERAGEIFS('WEEKLY DATA'!GC$11:GC$14576,'WEEKLY DATA'!$A$11:$A$14576,'MONTHLY DATA'!$A151,'WEEKLY DATA'!$B$11:$B$14576,'MONTHLY DATA'!$B151)</f>
        <v>453.125</v>
      </c>
      <c r="GD151" s="78">
        <f>AVERAGEIFS('WEEKLY DATA'!GD$11:GD$14576,'WEEKLY DATA'!$A$11:$A$14576,'MONTHLY DATA'!$A151,'WEEKLY DATA'!$B$11:$B$14576,'MONTHLY DATA'!$B151)</f>
        <v>448.125</v>
      </c>
      <c r="GE151" s="154">
        <f t="shared" si="153"/>
        <v>9.8591549295774517E-3</v>
      </c>
      <c r="GF151" s="169">
        <f>AVERAGEIFS('WEEKLY DATA'!GF$11:GF$14576,'WEEKLY DATA'!$A$11:$A$14576,'MONTHLY DATA'!$A151,'WEEKLY DATA'!$B$11:$B$14576,'MONTHLY DATA'!$B151)</f>
        <v>376.875</v>
      </c>
      <c r="GG151" s="78">
        <f>AVERAGEIFS('WEEKLY DATA'!GG$11:GG$14576,'WEEKLY DATA'!$A$11:$A$14576,'MONTHLY DATA'!$A151,'WEEKLY DATA'!$B$11:$B$14576,'MONTHLY DATA'!$B151)</f>
        <v>386.875</v>
      </c>
      <c r="GH151" s="78">
        <f>AVERAGEIFS('WEEKLY DATA'!GH$11:GH$14576,'WEEKLY DATA'!$A$11:$A$14576,'MONTHLY DATA'!$A151,'WEEKLY DATA'!$B$11:$B$14576,'MONTHLY DATA'!$B151)</f>
        <v>381.875</v>
      </c>
      <c r="GI151" s="154">
        <f t="shared" si="154"/>
        <v>1.8333333333333313E-2</v>
      </c>
      <c r="GJ151" s="78">
        <f>AVERAGEIFS('WEEKLY DATA'!GJ$11:GJ$14576,'WEEKLY DATA'!$A$11:$A$14576,'MONTHLY DATA'!$A151,'WEEKLY DATA'!$B$11:$B$14576,'MONTHLY DATA'!$B151)</f>
        <v>353.75</v>
      </c>
      <c r="GK151" s="78">
        <f>AVERAGEIFS('WEEKLY DATA'!GK$11:GK$14576,'WEEKLY DATA'!$A$11:$A$14576,'MONTHLY DATA'!$A151,'WEEKLY DATA'!$B$11:$B$14576,'MONTHLY DATA'!$B151)</f>
        <v>363.75</v>
      </c>
      <c r="GL151" s="78">
        <f>AVERAGEIFS('WEEKLY DATA'!GL$11:GL$14576,'WEEKLY DATA'!$A$11:$A$14576,'MONTHLY DATA'!$A151,'WEEKLY DATA'!$B$11:$B$14576,'MONTHLY DATA'!$B151)</f>
        <v>358.75</v>
      </c>
      <c r="GM151" s="154">
        <f t="shared" si="155"/>
        <v>3.7974683544303778E-2</v>
      </c>
      <c r="GN151" s="78">
        <f>AVERAGEIFS('WEEKLY DATA'!GN$11:GN$14576,'WEEKLY DATA'!$A$11:$A$14576,'MONTHLY DATA'!$A151,'WEEKLY DATA'!$B$11:$B$14576,'MONTHLY DATA'!$B151)</f>
        <v>553.125</v>
      </c>
      <c r="GO151" s="78">
        <f>AVERAGEIFS('WEEKLY DATA'!GO$11:GO$14576,'WEEKLY DATA'!$A$11:$A$14576,'MONTHLY DATA'!$A151,'WEEKLY DATA'!$B$11:$B$14576,'MONTHLY DATA'!$B151)</f>
        <v>563.125</v>
      </c>
      <c r="GP151" s="78">
        <f>AVERAGEIFS('WEEKLY DATA'!GP$11:GP$14576,'WEEKLY DATA'!$A$11:$A$14576,'MONTHLY DATA'!$A151,'WEEKLY DATA'!$B$11:$B$14576,'MONTHLY DATA'!$B151)</f>
        <v>558.125</v>
      </c>
      <c r="GQ151" s="154">
        <f t="shared" si="156"/>
        <v>-1.2168141592920345E-2</v>
      </c>
      <c r="GR151" s="78"/>
    </row>
    <row r="152" spans="1:200" ht="15.75" x14ac:dyDescent="0.25">
      <c r="A152">
        <f t="shared" si="106"/>
        <v>10</v>
      </c>
      <c r="B152">
        <f t="shared" si="107"/>
        <v>2021</v>
      </c>
      <c r="C152" s="86">
        <v>44470</v>
      </c>
      <c r="D152" s="78">
        <f>AVERAGEIFS('WEEKLY DATA'!D$11:D$14576,'WEEKLY DATA'!$A$11:$A$14576,'MONTHLY DATA'!$A152,'WEEKLY DATA'!$B$11:$B$14576,'MONTHLY DATA'!$B152)</f>
        <v>395.5</v>
      </c>
      <c r="E152" s="78">
        <f>AVERAGEIFS('WEEKLY DATA'!E$11:E$14576,'WEEKLY DATA'!$A$11:$A$14576,'MONTHLY DATA'!$A152,'WEEKLY DATA'!$B$11:$B$14576,'MONTHLY DATA'!$B152)</f>
        <v>405.5</v>
      </c>
      <c r="F152" s="78">
        <f>AVERAGEIFS('WEEKLY DATA'!F$11:F$14576,'WEEKLY DATA'!$A$11:$A$14576,'MONTHLY DATA'!$A152,'WEEKLY DATA'!$B$11:$B$14576,'MONTHLY DATA'!$B152)</f>
        <v>400.5</v>
      </c>
      <c r="G152" s="154">
        <f t="shared" si="108"/>
        <v>1.0725552050473208E-2</v>
      </c>
      <c r="H152" s="169">
        <f>AVERAGEIFS('WEEKLY DATA'!H$11:H$14576,'WEEKLY DATA'!$A$11:$A$14576,'MONTHLY DATA'!$A152,'WEEKLY DATA'!$B$11:$B$14576,'MONTHLY DATA'!$B152)</f>
        <v>337</v>
      </c>
      <c r="I152" s="78">
        <f>AVERAGEIFS('WEEKLY DATA'!I$11:I$14576,'WEEKLY DATA'!$A$11:$A$14576,'MONTHLY DATA'!$A152,'WEEKLY DATA'!$B$11:$B$14576,'MONTHLY DATA'!$B152)</f>
        <v>347</v>
      </c>
      <c r="J152" s="78">
        <f>AVERAGEIFS('WEEKLY DATA'!J$11:J$14576,'WEEKLY DATA'!$A$11:$A$14576,'MONTHLY DATA'!$A152,'WEEKLY DATA'!$B$11:$B$14576,'MONTHLY DATA'!$B152)</f>
        <v>342</v>
      </c>
      <c r="K152" s="154">
        <f t="shared" si="109"/>
        <v>3.6563071297979199E-4</v>
      </c>
      <c r="L152" s="169">
        <f>AVERAGEIFS('WEEKLY DATA'!L$11:L$14576,'WEEKLY DATA'!$A$11:$A$14576,'MONTHLY DATA'!$A152,'WEEKLY DATA'!$B$11:$B$14576,'MONTHLY DATA'!$B152)</f>
        <v>350</v>
      </c>
      <c r="M152" s="78">
        <f>AVERAGEIFS('WEEKLY DATA'!M$11:M$14576,'WEEKLY DATA'!$A$11:$A$14576,'MONTHLY DATA'!$A152,'WEEKLY DATA'!$B$11:$B$14576,'MONTHLY DATA'!$B152)</f>
        <v>360</v>
      </c>
      <c r="N152" s="78">
        <f>AVERAGEIFS('WEEKLY DATA'!N$11:N$14576,'WEEKLY DATA'!$A$11:$A$14576,'MONTHLY DATA'!$A152,'WEEKLY DATA'!$B$11:$B$14576,'MONTHLY DATA'!$B152)</f>
        <v>355</v>
      </c>
      <c r="O152" s="154">
        <f t="shared" si="110"/>
        <v>3.5335689045936647E-3</v>
      </c>
      <c r="P152" s="169">
        <f>AVERAGEIFS('WEEKLY DATA'!P$11:P$14576,'WEEKLY DATA'!$A$11:$A$14576,'MONTHLY DATA'!$A152,'WEEKLY DATA'!$B$11:$B$14576,'MONTHLY DATA'!$B152)</f>
        <v>317.5</v>
      </c>
      <c r="Q152" s="78">
        <f>AVERAGEIFS('WEEKLY DATA'!Q$11:Q$14576,'WEEKLY DATA'!$A$11:$A$14576,'MONTHLY DATA'!$A152,'WEEKLY DATA'!$B$11:$B$14576,'MONTHLY DATA'!$B152)</f>
        <v>327.5</v>
      </c>
      <c r="R152" s="78">
        <f>AVERAGEIFS('WEEKLY DATA'!R$11:R$14576,'WEEKLY DATA'!$A$11:$A$14576,'MONTHLY DATA'!$A152,'WEEKLY DATA'!$B$11:$B$14576,'MONTHLY DATA'!$B152)</f>
        <v>322.5</v>
      </c>
      <c r="S152" s="154">
        <f t="shared" si="111"/>
        <v>-7.0270270270270219E-2</v>
      </c>
      <c r="T152" s="169">
        <f>AVERAGEIFS('WEEKLY DATA'!T$11:T$14576,'WEEKLY DATA'!$A$11:$A$14576,'MONTHLY DATA'!$A152,'WEEKLY DATA'!$B$11:$B$14576,'MONTHLY DATA'!$B152)</f>
        <v>334.5</v>
      </c>
      <c r="U152" s="78">
        <f>AVERAGEIFS('WEEKLY DATA'!U$11:U$14576,'WEEKLY DATA'!$A$11:$A$14576,'MONTHLY DATA'!$A152,'WEEKLY DATA'!$B$11:$B$14576,'MONTHLY DATA'!$B152)</f>
        <v>344.5</v>
      </c>
      <c r="V152" s="78">
        <f>AVERAGEIFS('WEEKLY DATA'!V$11:V$14576,'WEEKLY DATA'!$A$11:$A$14576,'MONTHLY DATA'!$A152,'WEEKLY DATA'!$B$11:$B$14576,'MONTHLY DATA'!$B152)</f>
        <v>339.5</v>
      </c>
      <c r="W152" s="154">
        <f t="shared" si="112"/>
        <v>-1.4705882352941124E-3</v>
      </c>
      <c r="X152" s="169">
        <f>AVERAGEIFS('WEEKLY DATA'!X$11:X$14576,'WEEKLY DATA'!$A$11:$A$14576,'MONTHLY DATA'!$A152,'WEEKLY DATA'!$B$11:$B$14576,'MONTHLY DATA'!$B152)</f>
        <v>290</v>
      </c>
      <c r="Y152" s="78">
        <f>AVERAGEIFS('WEEKLY DATA'!Y$11:Y$14576,'WEEKLY DATA'!$A$11:$A$14576,'MONTHLY DATA'!$A152,'WEEKLY DATA'!$B$11:$B$14576,'MONTHLY DATA'!$B152)</f>
        <v>300</v>
      </c>
      <c r="Z152" s="78">
        <f>AVERAGEIFS('WEEKLY DATA'!Z$11:Z$14576,'WEEKLY DATA'!$A$11:$A$14576,'MONTHLY DATA'!$A152,'WEEKLY DATA'!$B$11:$B$14576,'MONTHLY DATA'!$B152)</f>
        <v>295</v>
      </c>
      <c r="AA152" s="154">
        <f t="shared" si="113"/>
        <v>2.1231422505307851E-3</v>
      </c>
      <c r="AB152" s="169">
        <f>AVERAGEIFS('WEEKLY DATA'!AB$11:AB$14576,'WEEKLY DATA'!$A$11:$A$14576,'MONTHLY DATA'!$A152,'WEEKLY DATA'!$B$11:$B$14576,'MONTHLY DATA'!$B152)</f>
        <v>350</v>
      </c>
      <c r="AC152" s="78">
        <f>AVERAGEIFS('WEEKLY DATA'!AC$11:AC$14576,'WEEKLY DATA'!$A$11:$A$14576,'MONTHLY DATA'!$A152,'WEEKLY DATA'!$B$11:$B$14576,'MONTHLY DATA'!$B152)</f>
        <v>360</v>
      </c>
      <c r="AD152" s="78">
        <f>AVERAGEIFS('WEEKLY DATA'!AD$11:AD$14576,'WEEKLY DATA'!$A$11:$A$14576,'MONTHLY DATA'!$A152,'WEEKLY DATA'!$B$11:$B$14576,'MONTHLY DATA'!$B152)</f>
        <v>355</v>
      </c>
      <c r="AE152" s="154">
        <f t="shared" si="114"/>
        <v>3.5335689045936647E-3</v>
      </c>
      <c r="AF152" s="169">
        <f>AVERAGEIFS('WEEKLY DATA'!AF$11:AF$14576,'WEEKLY DATA'!$A$11:$A$14576,'MONTHLY DATA'!$A152,'WEEKLY DATA'!$B$11:$B$14576,'MONTHLY DATA'!$B152)</f>
        <v>292.5</v>
      </c>
      <c r="AG152" s="78">
        <f>AVERAGEIFS('WEEKLY DATA'!AG$11:AG$14576,'WEEKLY DATA'!$A$11:$A$14576,'MONTHLY DATA'!$A152,'WEEKLY DATA'!$B$11:$B$14576,'MONTHLY DATA'!$B152)</f>
        <v>302.5</v>
      </c>
      <c r="AH152" s="78">
        <f>AVERAGEIFS('WEEKLY DATA'!AH$11:AH$14576,'WEEKLY DATA'!$A$11:$A$14576,'MONTHLY DATA'!$A152,'WEEKLY DATA'!$B$11:$B$14576,'MONTHLY DATA'!$B152)</f>
        <v>297.5</v>
      </c>
      <c r="AI152" s="154">
        <f t="shared" si="115"/>
        <v>1.2765957446808418E-2</v>
      </c>
      <c r="AJ152" s="169">
        <f>AVERAGEIFS('WEEKLY DATA'!AJ$11:AJ$14576,'WEEKLY DATA'!$A$11:$A$14576,'MONTHLY DATA'!$A152,'WEEKLY DATA'!$B$11:$B$14576,'MONTHLY DATA'!$B152)</f>
        <v>319.5</v>
      </c>
      <c r="AK152" s="78">
        <f>AVERAGEIFS('WEEKLY DATA'!AK$11:AK$14576,'WEEKLY DATA'!$A$11:$A$14576,'MONTHLY DATA'!$A152,'WEEKLY DATA'!$B$11:$B$14576,'MONTHLY DATA'!$B152)</f>
        <v>329.5</v>
      </c>
      <c r="AL152" s="78">
        <f>AVERAGEIFS('WEEKLY DATA'!AL$11:AL$14576,'WEEKLY DATA'!$A$11:$A$14576,'MONTHLY DATA'!$A152,'WEEKLY DATA'!$B$11:$B$14576,'MONTHLY DATA'!$B152)</f>
        <v>324.5</v>
      </c>
      <c r="AM152" s="154">
        <f t="shared" si="116"/>
        <v>2.2047244094488105E-2</v>
      </c>
      <c r="AN152" s="169">
        <f>AVERAGEIFS('WEEKLY DATA'!AN$11:AN$14576,'WEEKLY DATA'!$A$11:$A$14576,'MONTHLY DATA'!$A152,'WEEKLY DATA'!$B$11:$B$14576,'MONTHLY DATA'!$B152)</f>
        <v>236.5</v>
      </c>
      <c r="AO152" s="78">
        <f>AVERAGEIFS('WEEKLY DATA'!AO$11:AO$14576,'WEEKLY DATA'!$A$11:$A$14576,'MONTHLY DATA'!$A152,'WEEKLY DATA'!$B$11:$B$14576,'MONTHLY DATA'!$B152)</f>
        <v>246.5</v>
      </c>
      <c r="AP152" s="78">
        <f>AVERAGEIFS('WEEKLY DATA'!AP$11:AP$14576,'WEEKLY DATA'!$A$11:$A$14576,'MONTHLY DATA'!$A152,'WEEKLY DATA'!$B$11:$B$14576,'MONTHLY DATA'!$B152)</f>
        <v>241.5</v>
      </c>
      <c r="AQ152" s="154">
        <f t="shared" si="117"/>
        <v>-5.2941176470588269E-2</v>
      </c>
      <c r="AR152" s="169">
        <f>AVERAGEIFS('WEEKLY DATA'!AR$11:AR$14576,'WEEKLY DATA'!$A$11:$A$14576,'MONTHLY DATA'!$A152,'WEEKLY DATA'!$B$11:$B$14576,'MONTHLY DATA'!$B152)</f>
        <v>306</v>
      </c>
      <c r="AS152" s="78">
        <f>AVERAGEIFS('WEEKLY DATA'!AS$11:AS$14576,'WEEKLY DATA'!$A$11:$A$14576,'MONTHLY DATA'!$A152,'WEEKLY DATA'!$B$11:$B$14576,'MONTHLY DATA'!$B152)</f>
        <v>316</v>
      </c>
      <c r="AT152" s="78">
        <f>AVERAGEIFS('WEEKLY DATA'!AT$11:AT$14576,'WEEKLY DATA'!$A$11:$A$14576,'MONTHLY DATA'!$A152,'WEEKLY DATA'!$B$11:$B$14576,'MONTHLY DATA'!$B152)</f>
        <v>311</v>
      </c>
      <c r="AU152" s="154">
        <f t="shared" si="118"/>
        <v>3.2365145228215875E-2</v>
      </c>
      <c r="AV152" s="169">
        <f>AVERAGEIFS('WEEKLY DATA'!AV$11:AV$14576,'WEEKLY DATA'!$A$11:$A$14576,'MONTHLY DATA'!$A152,'WEEKLY DATA'!$B$11:$B$14576,'MONTHLY DATA'!$B152)</f>
        <v>299</v>
      </c>
      <c r="AW152" s="78">
        <f>AVERAGEIFS('WEEKLY DATA'!AW$11:AW$14576,'WEEKLY DATA'!$A$11:$A$14576,'MONTHLY DATA'!$A152,'WEEKLY DATA'!$B$11:$B$14576,'MONTHLY DATA'!$B152)</f>
        <v>309</v>
      </c>
      <c r="AX152" s="78">
        <f>AVERAGEIFS('WEEKLY DATA'!AX$11:AX$14576,'WEEKLY DATA'!$A$11:$A$14576,'MONTHLY DATA'!$A152,'WEEKLY DATA'!$B$11:$B$14576,'MONTHLY DATA'!$B152)</f>
        <v>304</v>
      </c>
      <c r="AY152" s="154">
        <f t="shared" si="119"/>
        <v>2.8329809725158528E-2</v>
      </c>
      <c r="AZ152" s="169">
        <f>AVERAGEIFS('WEEKLY DATA'!AZ$11:AZ$14576,'WEEKLY DATA'!$A$11:$A$14576,'MONTHLY DATA'!$A152,'WEEKLY DATA'!$B$11:$B$14576,'MONTHLY DATA'!$B152)</f>
        <v>304.5</v>
      </c>
      <c r="BA152" s="78">
        <f>AVERAGEIFS('WEEKLY DATA'!BA$11:BA$14576,'WEEKLY DATA'!$A$11:$A$14576,'MONTHLY DATA'!$A152,'WEEKLY DATA'!$B$11:$B$14576,'MONTHLY DATA'!$B152)</f>
        <v>314.5</v>
      </c>
      <c r="BB152" s="78">
        <f>AVERAGEIFS('WEEKLY DATA'!BB$11:BB$14576,'WEEKLY DATA'!$A$11:$A$14576,'MONTHLY DATA'!$A152,'WEEKLY DATA'!$B$11:$B$14576,'MONTHLY DATA'!$B152)</f>
        <v>309.5</v>
      </c>
      <c r="BC152" s="154">
        <f t="shared" si="120"/>
        <v>3.8155136268343881E-2</v>
      </c>
      <c r="BD152" s="169">
        <f>AVERAGEIFS('WEEKLY DATA'!BD$11:BD$14576,'WEEKLY DATA'!$A$11:$A$14576,'MONTHLY DATA'!$A152,'WEEKLY DATA'!$B$11:$B$14576,'MONTHLY DATA'!$B152)</f>
        <v>228</v>
      </c>
      <c r="BE152" s="78">
        <f>AVERAGEIFS('WEEKLY DATA'!BE$11:BE$14576,'WEEKLY DATA'!$A$11:$A$14576,'MONTHLY DATA'!$A152,'WEEKLY DATA'!$B$11:$B$14576,'MONTHLY DATA'!$B152)</f>
        <v>238</v>
      </c>
      <c r="BF152" s="78">
        <f>AVERAGEIFS('WEEKLY DATA'!BF$11:BF$14576,'WEEKLY DATA'!$A$11:$A$14576,'MONTHLY DATA'!$A152,'WEEKLY DATA'!$B$11:$B$14576,'MONTHLY DATA'!$B152)</f>
        <v>233</v>
      </c>
      <c r="BG152" s="154">
        <f t="shared" si="121"/>
        <v>2.9834254143646488E-2</v>
      </c>
      <c r="BH152" s="169">
        <f>AVERAGEIFS('WEEKLY DATA'!BH$11:BH$14576,'WEEKLY DATA'!$A$11:$A$14576,'MONTHLY DATA'!$A152,'WEEKLY DATA'!$B$11:$B$14576,'MONTHLY DATA'!$B152)</f>
        <v>306</v>
      </c>
      <c r="BI152" s="78">
        <f>AVERAGEIFS('WEEKLY DATA'!BI$11:BI$14576,'WEEKLY DATA'!$A$11:$A$14576,'MONTHLY DATA'!$A152,'WEEKLY DATA'!$B$11:$B$14576,'MONTHLY DATA'!$B152)</f>
        <v>316</v>
      </c>
      <c r="BJ152" s="78">
        <f>AVERAGEIFS('WEEKLY DATA'!BJ$11:BJ$14576,'WEEKLY DATA'!$A$11:$A$14576,'MONTHLY DATA'!$A152,'WEEKLY DATA'!$B$11:$B$14576,'MONTHLY DATA'!$B152)</f>
        <v>311</v>
      </c>
      <c r="BK152" s="154">
        <f t="shared" si="122"/>
        <v>3.6666666666666625E-2</v>
      </c>
      <c r="BL152" s="169">
        <f>AVERAGEIFS('WEEKLY DATA'!BL$11:BL$14576,'WEEKLY DATA'!$A$11:$A$14576,'MONTHLY DATA'!$A152,'WEEKLY DATA'!$B$11:$B$14576,'MONTHLY DATA'!$B152)</f>
        <v>279.5</v>
      </c>
      <c r="BM152" s="78">
        <f>AVERAGEIFS('WEEKLY DATA'!BM$11:BM$14576,'WEEKLY DATA'!$A$11:$A$14576,'MONTHLY DATA'!$A152,'WEEKLY DATA'!$B$11:$B$14576,'MONTHLY DATA'!$B152)</f>
        <v>289.5</v>
      </c>
      <c r="BN152" s="78">
        <f>AVERAGEIFS('WEEKLY DATA'!BN$11:BN$14576,'WEEKLY DATA'!$A$11:$A$14576,'MONTHLY DATA'!$A152,'WEEKLY DATA'!$B$11:$B$14576,'MONTHLY DATA'!$B152)</f>
        <v>284.5</v>
      </c>
      <c r="BO152" s="154">
        <f t="shared" si="123"/>
        <v>-2.7350427350427364E-2</v>
      </c>
      <c r="BP152" s="78">
        <f>AVERAGEIFS('WEEKLY DATA'!BP$11:BP$14576,'WEEKLY DATA'!$A$11:$A$14576,'MONTHLY DATA'!$A152,'WEEKLY DATA'!$B$11:$B$14576,'MONTHLY DATA'!$B152)</f>
        <v>340.5</v>
      </c>
      <c r="BQ152" s="78">
        <f>AVERAGEIFS('WEEKLY DATA'!BQ$11:BQ$14576,'WEEKLY DATA'!$A$11:$A$14576,'MONTHLY DATA'!$A152,'WEEKLY DATA'!$B$11:$B$14576,'MONTHLY DATA'!$B152)</f>
        <v>350.5</v>
      </c>
      <c r="BR152" s="78">
        <f>AVERAGEIFS('WEEKLY DATA'!BR$11:BR$14576,'WEEKLY DATA'!$A$11:$A$14576,'MONTHLY DATA'!$A152,'WEEKLY DATA'!$B$11:$B$14576,'MONTHLY DATA'!$B152)</f>
        <v>345.5</v>
      </c>
      <c r="BS152" s="154">
        <f t="shared" si="124"/>
        <v>4.6969696969696884E-2</v>
      </c>
      <c r="BT152" s="78">
        <f>AVERAGEIFS('WEEKLY DATA'!BT$11:BT$14576,'WEEKLY DATA'!$A$11:$A$14576,'MONTHLY DATA'!$A152,'WEEKLY DATA'!$B$11:$B$14576,'MONTHLY DATA'!$B152)</f>
        <v>269</v>
      </c>
      <c r="BU152" s="78">
        <f>AVERAGEIFS('WEEKLY DATA'!BU$11:BU$14576,'WEEKLY DATA'!$A$11:$A$14576,'MONTHLY DATA'!$A152,'WEEKLY DATA'!$B$11:$B$14576,'MONTHLY DATA'!$B152)</f>
        <v>279</v>
      </c>
      <c r="BV152" s="78">
        <f>AVERAGEIFS('WEEKLY DATA'!BV$11:BV$14576,'WEEKLY DATA'!$A$11:$A$14576,'MONTHLY DATA'!$A152,'WEEKLY DATA'!$B$11:$B$14576,'MONTHLY DATA'!$B152)</f>
        <v>274</v>
      </c>
      <c r="BW152" s="154">
        <f t="shared" si="125"/>
        <v>9.1324200913245335E-4</v>
      </c>
      <c r="BX152" s="78">
        <f>AVERAGEIFS('WEEKLY DATA'!BX$11:BX$14576,'WEEKLY DATA'!$A$11:$A$14576,'MONTHLY DATA'!$A152,'WEEKLY DATA'!$B$11:$B$14576,'MONTHLY DATA'!$B152)</f>
        <v>315</v>
      </c>
      <c r="BY152" s="78">
        <f>AVERAGEIFS('WEEKLY DATA'!BY$11:BY$14576,'WEEKLY DATA'!$A$11:$A$14576,'MONTHLY DATA'!$A152,'WEEKLY DATA'!$B$11:$B$14576,'MONTHLY DATA'!$B152)</f>
        <v>325</v>
      </c>
      <c r="BZ152" s="78">
        <f>AVERAGEIFS('WEEKLY DATA'!BZ$11:BZ$14576,'WEEKLY DATA'!$A$11:$A$14576,'MONTHLY DATA'!$A152,'WEEKLY DATA'!$B$11:$B$14576,'MONTHLY DATA'!$B152)</f>
        <v>320</v>
      </c>
      <c r="CA152" s="154">
        <f t="shared" si="126"/>
        <v>-3.8910505836575737E-3</v>
      </c>
      <c r="CB152" s="78">
        <f>AVERAGEIFS('WEEKLY DATA'!CB$11:CB$14576,'WEEKLY DATA'!$A$11:$A$14576,'MONTHLY DATA'!$A152,'WEEKLY DATA'!$B$11:$B$14576,'MONTHLY DATA'!$B152)</f>
        <v>442</v>
      </c>
      <c r="CC152" s="78">
        <f>AVERAGEIFS('WEEKLY DATA'!CC$11:CC$14576,'WEEKLY DATA'!$A$11:$A$14576,'MONTHLY DATA'!$A152,'WEEKLY DATA'!$B$11:$B$14576,'MONTHLY DATA'!$B152)</f>
        <v>452</v>
      </c>
      <c r="CD152" s="78">
        <f>AVERAGEIFS('WEEKLY DATA'!CD$11:CD$14576,'WEEKLY DATA'!$A$11:$A$14576,'MONTHLY DATA'!$A152,'WEEKLY DATA'!$B$11:$B$14576,'MONTHLY DATA'!$B152)</f>
        <v>447</v>
      </c>
      <c r="CE152" s="154">
        <f t="shared" si="127"/>
        <v>-2.6938775510204072E-2</v>
      </c>
      <c r="CF152" s="78">
        <f>AVERAGEIFS('WEEKLY DATA'!CF$11:CF$14576,'WEEKLY DATA'!$A$11:$A$14576,'MONTHLY DATA'!$A152,'WEEKLY DATA'!$B$11:$B$14576,'MONTHLY DATA'!$B152)</f>
        <v>341</v>
      </c>
      <c r="CG152" s="78">
        <f>AVERAGEIFS('WEEKLY DATA'!CG$11:CG$14576,'WEEKLY DATA'!$A$11:$A$14576,'MONTHLY DATA'!$A152,'WEEKLY DATA'!$B$11:$B$14576,'MONTHLY DATA'!$B152)</f>
        <v>351</v>
      </c>
      <c r="CH152" s="78">
        <f>AVERAGEIFS('WEEKLY DATA'!CH$11:CH$14576,'WEEKLY DATA'!$A$11:$A$14576,'MONTHLY DATA'!$A152,'WEEKLY DATA'!$B$11:$B$14576,'MONTHLY DATA'!$B152)</f>
        <v>346</v>
      </c>
      <c r="CI152" s="154">
        <f t="shared" si="128"/>
        <v>1.0218978102189746E-2</v>
      </c>
      <c r="CJ152" s="78">
        <f>AVERAGEIFS('WEEKLY DATA'!CJ$11:CJ$14576,'WEEKLY DATA'!$A$11:$A$14576,'MONTHLY DATA'!$A152,'WEEKLY DATA'!$B$11:$B$14576,'MONTHLY DATA'!$B152)</f>
        <v>258.5</v>
      </c>
      <c r="CK152" s="78">
        <f>AVERAGEIFS('WEEKLY DATA'!CK$11:CK$14576,'WEEKLY DATA'!$A$11:$A$14576,'MONTHLY DATA'!$A152,'WEEKLY DATA'!$B$11:$B$14576,'MONTHLY DATA'!$B152)</f>
        <v>268.5</v>
      </c>
      <c r="CL152" s="78">
        <f>AVERAGEIFS('WEEKLY DATA'!CL$11:CL$14576,'WEEKLY DATA'!$A$11:$A$14576,'MONTHLY DATA'!$A152,'WEEKLY DATA'!$B$11:$B$14576,'MONTHLY DATA'!$B152)</f>
        <v>263.5</v>
      </c>
      <c r="CM152" s="154">
        <f t="shared" si="129"/>
        <v>6.2052505966587734E-3</v>
      </c>
      <c r="CN152" s="78">
        <f>AVERAGEIFS('WEEKLY DATA'!CN$11:CN$14576,'WEEKLY DATA'!$A$11:$A$14576,'MONTHLY DATA'!$A152,'WEEKLY DATA'!$B$11:$B$14576,'MONTHLY DATA'!$B152)</f>
        <v>315</v>
      </c>
      <c r="CO152" s="78">
        <f>AVERAGEIFS('WEEKLY DATA'!CO$11:CO$14576,'WEEKLY DATA'!$A$11:$A$14576,'MONTHLY DATA'!$A152,'WEEKLY DATA'!$B$11:$B$14576,'MONTHLY DATA'!$B152)</f>
        <v>325</v>
      </c>
      <c r="CP152" s="78">
        <f>AVERAGEIFS('WEEKLY DATA'!CP$11:CP$14576,'WEEKLY DATA'!$A$11:$A$14576,'MONTHLY DATA'!$A152,'WEEKLY DATA'!$B$11:$B$14576,'MONTHLY DATA'!$B152)</f>
        <v>320</v>
      </c>
      <c r="CQ152" s="154">
        <f t="shared" si="130"/>
        <v>-3.8910505836575737E-3</v>
      </c>
      <c r="CR152" s="78">
        <f>AVERAGEIFS('WEEKLY DATA'!CR$11:CR$14576,'WEEKLY DATA'!$A$11:$A$14576,'MONTHLY DATA'!$A152,'WEEKLY DATA'!$B$11:$B$14576,'MONTHLY DATA'!$B152)</f>
        <v>480</v>
      </c>
      <c r="CS152" s="78">
        <f>AVERAGEIFS('WEEKLY DATA'!CS$11:CS$14576,'WEEKLY DATA'!$A$11:$A$14576,'MONTHLY DATA'!$A152,'WEEKLY DATA'!$B$11:$B$14576,'MONTHLY DATA'!$B152)</f>
        <v>490</v>
      </c>
      <c r="CT152" s="78">
        <f>AVERAGEIFS('WEEKLY DATA'!CT$11:CT$14576,'WEEKLY DATA'!$A$11:$A$14576,'MONTHLY DATA'!$A152,'WEEKLY DATA'!$B$11:$B$14576,'MONTHLY DATA'!$B152)</f>
        <v>485</v>
      </c>
      <c r="CU152" s="154">
        <f t="shared" si="131"/>
        <v>0</v>
      </c>
      <c r="CV152" s="169">
        <f>AVERAGEIFS('WEEKLY DATA'!CV$11:CV$14576,'WEEKLY DATA'!$A$11:$A$14576,'MONTHLY DATA'!$A152,'WEEKLY DATA'!$B$11:$B$14576,'MONTHLY DATA'!$B152)</f>
        <v>363.5</v>
      </c>
      <c r="CW152" s="78">
        <f>AVERAGEIFS('WEEKLY DATA'!CW$11:CW$14576,'WEEKLY DATA'!$A$11:$A$14576,'MONTHLY DATA'!$A152,'WEEKLY DATA'!$B$11:$B$14576,'MONTHLY DATA'!$B152)</f>
        <v>373.5</v>
      </c>
      <c r="CX152" s="78">
        <f>AVERAGEIFS('WEEKLY DATA'!CX$11:CX$14576,'WEEKLY DATA'!$A$11:$A$14576,'MONTHLY DATA'!$A152,'WEEKLY DATA'!$B$11:$B$14576,'MONTHLY DATA'!$B152)</f>
        <v>368.5</v>
      </c>
      <c r="CY152" s="154">
        <f t="shared" si="132"/>
        <v>2.897033158813267E-2</v>
      </c>
      <c r="CZ152" s="169">
        <f>AVERAGEIFS('WEEKLY DATA'!CZ$11:CZ$14576,'WEEKLY DATA'!$A$11:$A$14576,'MONTHLY DATA'!$A152,'WEEKLY DATA'!$B$11:$B$14576,'MONTHLY DATA'!$B152)</f>
        <v>291.5</v>
      </c>
      <c r="DA152" s="78">
        <f>AVERAGEIFS('WEEKLY DATA'!DA$11:DA$14576,'WEEKLY DATA'!$A$11:$A$14576,'MONTHLY DATA'!$A152,'WEEKLY DATA'!$B$11:$B$14576,'MONTHLY DATA'!$B152)</f>
        <v>301.5</v>
      </c>
      <c r="DB152" s="78">
        <f>AVERAGEIFS('WEEKLY DATA'!DB$11:DB$14576,'WEEKLY DATA'!$A$11:$A$14576,'MONTHLY DATA'!$A152,'WEEKLY DATA'!$B$11:$B$14576,'MONTHLY DATA'!$B152)</f>
        <v>296.5</v>
      </c>
      <c r="DC152" s="154">
        <f t="shared" si="133"/>
        <v>1.5845824411134801E-2</v>
      </c>
      <c r="DD152" s="78">
        <f>AVERAGEIFS('WEEKLY DATA'!DD$11:DD$14576,'WEEKLY DATA'!$A$11:$A$14576,'MONTHLY DATA'!$A152,'WEEKLY DATA'!$B$11:$B$14576,'MONTHLY DATA'!$B152)</f>
        <v>348</v>
      </c>
      <c r="DE152" s="78">
        <f>AVERAGEIFS('WEEKLY DATA'!DE$11:DE$14576,'WEEKLY DATA'!$A$11:$A$14576,'MONTHLY DATA'!$A152,'WEEKLY DATA'!$B$11:$B$14576,'MONTHLY DATA'!$B152)</f>
        <v>358</v>
      </c>
      <c r="DF152" s="78">
        <f>AVERAGEIFS('WEEKLY DATA'!DF$11:DF$14576,'WEEKLY DATA'!$A$11:$A$14576,'MONTHLY DATA'!$A152,'WEEKLY DATA'!$B$11:$B$14576,'MONTHLY DATA'!$B152)</f>
        <v>353</v>
      </c>
      <c r="DG152" s="154">
        <f t="shared" si="134"/>
        <v>1.2186379928315505E-2</v>
      </c>
      <c r="DH152" s="78">
        <f>AVERAGEIFS('WEEKLY DATA'!DH$11:DH$14576,'WEEKLY DATA'!$A$11:$A$14576,'MONTHLY DATA'!$A152,'WEEKLY DATA'!$B$11:$B$14576,'MONTHLY DATA'!$B152)</f>
        <v>455.5</v>
      </c>
      <c r="DI152" s="78">
        <f>AVERAGEIFS('WEEKLY DATA'!DI$11:DI$14576,'WEEKLY DATA'!$A$11:$A$14576,'MONTHLY DATA'!$A152,'WEEKLY DATA'!$B$11:$B$14576,'MONTHLY DATA'!$B152)</f>
        <v>465.5</v>
      </c>
      <c r="DJ152" s="78">
        <f>AVERAGEIFS('WEEKLY DATA'!DJ$11:DJ$14576,'WEEKLY DATA'!$A$11:$A$14576,'MONTHLY DATA'!$A152,'WEEKLY DATA'!$B$11:$B$14576,'MONTHLY DATA'!$B152)</f>
        <v>460.5</v>
      </c>
      <c r="DK152" s="154">
        <f t="shared" si="135"/>
        <v>-1.6288384512683551E-2</v>
      </c>
      <c r="DL152" s="169">
        <f>AVERAGEIFS('WEEKLY DATA'!DL$11:DL$14576,'WEEKLY DATA'!$A$11:$A$14576,'MONTHLY DATA'!$A152,'WEEKLY DATA'!$B$11:$B$14576,'MONTHLY DATA'!$B152)</f>
        <v>334</v>
      </c>
      <c r="DM152" s="78">
        <f>AVERAGEIFS('WEEKLY DATA'!DM$11:DM$14576,'WEEKLY DATA'!$A$11:$A$14576,'MONTHLY DATA'!$A152,'WEEKLY DATA'!$B$11:$B$14576,'MONTHLY DATA'!$B152)</f>
        <v>344</v>
      </c>
      <c r="DN152" s="78">
        <f>AVERAGEIFS('WEEKLY DATA'!DN$11:DN$14576,'WEEKLY DATA'!$A$11:$A$14576,'MONTHLY DATA'!$A152,'WEEKLY DATA'!$B$11:$B$14576,'MONTHLY DATA'!$B152)</f>
        <v>339</v>
      </c>
      <c r="DO152" s="154">
        <f t="shared" si="136"/>
        <v>4.4444444444444731E-3</v>
      </c>
      <c r="DP152" s="78">
        <f>AVERAGEIFS('WEEKLY DATA'!DP$11:DP$14576,'WEEKLY DATA'!$A$11:$A$14576,'MONTHLY DATA'!$A152,'WEEKLY DATA'!$B$11:$B$14576,'MONTHLY DATA'!$B152)</f>
        <v>285</v>
      </c>
      <c r="DQ152" s="78">
        <f>AVERAGEIFS('WEEKLY DATA'!DQ$11:DQ$14576,'WEEKLY DATA'!$A$11:$A$14576,'MONTHLY DATA'!$A152,'WEEKLY DATA'!$B$11:$B$14576,'MONTHLY DATA'!$B152)</f>
        <v>295</v>
      </c>
      <c r="DR152" s="78">
        <f>AVERAGEIFS('WEEKLY DATA'!DR$11:DR$14576,'WEEKLY DATA'!$A$11:$A$14576,'MONTHLY DATA'!$A152,'WEEKLY DATA'!$B$11:$B$14576,'MONTHLY DATA'!$B152)</f>
        <v>290</v>
      </c>
      <c r="DS152" s="154">
        <f t="shared" si="137"/>
        <v>4.3290043290042934E-3</v>
      </c>
      <c r="DT152" s="78">
        <f>AVERAGEIFS('WEEKLY DATA'!DT$11:DT$14576,'WEEKLY DATA'!$A$11:$A$14576,'MONTHLY DATA'!$A152,'WEEKLY DATA'!$B$11:$B$14576,'MONTHLY DATA'!$B152)</f>
        <v>348</v>
      </c>
      <c r="DU152" s="78">
        <f>AVERAGEIFS('WEEKLY DATA'!DU$11:DU$14576,'WEEKLY DATA'!$A$11:$A$14576,'MONTHLY DATA'!$A152,'WEEKLY DATA'!$B$11:$B$14576,'MONTHLY DATA'!$B152)</f>
        <v>358</v>
      </c>
      <c r="DV152" s="78">
        <f>AVERAGEIFS('WEEKLY DATA'!DV$11:DV$14576,'WEEKLY DATA'!$A$11:$A$14576,'MONTHLY DATA'!$A152,'WEEKLY DATA'!$B$11:$B$14576,'MONTHLY DATA'!$B152)</f>
        <v>353</v>
      </c>
      <c r="DW152" s="154">
        <f t="shared" si="138"/>
        <v>1.7657657657657699E-2</v>
      </c>
      <c r="DX152" s="78">
        <f>AVERAGEIFS('WEEKLY DATA'!DX$11:DX$14576,'WEEKLY DATA'!$A$11:$A$14576,'MONTHLY DATA'!$A152,'WEEKLY DATA'!$B$11:$B$14576,'MONTHLY DATA'!$B152)</f>
        <v>440.5</v>
      </c>
      <c r="DY152" s="78">
        <f>AVERAGEIFS('WEEKLY DATA'!DY$11:DY$14576,'WEEKLY DATA'!$A$11:$A$14576,'MONTHLY DATA'!$A152,'WEEKLY DATA'!$B$11:$B$14576,'MONTHLY DATA'!$B152)</f>
        <v>450.5</v>
      </c>
      <c r="DZ152" s="78">
        <f>AVERAGEIFS('WEEKLY DATA'!DZ$11:DZ$14576,'WEEKLY DATA'!$A$11:$A$14576,'MONTHLY DATA'!$A152,'WEEKLY DATA'!$B$11:$B$14576,'MONTHLY DATA'!$B152)</f>
        <v>445.5</v>
      </c>
      <c r="EA152" s="154">
        <f t="shared" si="139"/>
        <v>-1.6827586206896505E-2</v>
      </c>
      <c r="EB152" s="78">
        <f>AVERAGEIFS('WEEKLY DATA'!EB$11:EB$14576,'WEEKLY DATA'!$A$11:$A$14576,'MONTHLY DATA'!$A152,'WEEKLY DATA'!$B$11:$B$14576,'MONTHLY DATA'!$B152)</f>
        <v>364</v>
      </c>
      <c r="EC152" s="78">
        <f>AVERAGEIFS('WEEKLY DATA'!EC$11:EC$14576,'WEEKLY DATA'!$A$11:$A$14576,'MONTHLY DATA'!$A152,'WEEKLY DATA'!$B$11:$B$14576,'MONTHLY DATA'!$B152)</f>
        <v>374</v>
      </c>
      <c r="ED152" s="78">
        <f>AVERAGEIFS('WEEKLY DATA'!ED$11:ED$14576,'WEEKLY DATA'!$A$11:$A$14576,'MONTHLY DATA'!$A152,'WEEKLY DATA'!$B$11:$B$14576,'MONTHLY DATA'!$B152)</f>
        <v>369</v>
      </c>
      <c r="EE152" s="154">
        <f t="shared" si="140"/>
        <v>2.1453287197231941E-2</v>
      </c>
      <c r="EF152" s="169">
        <f>AVERAGEIFS('WEEKLY DATA'!EF$11:EF$14576,'WEEKLY DATA'!$A$11:$A$14576,'MONTHLY DATA'!$A152,'WEEKLY DATA'!$B$11:$B$14576,'MONTHLY DATA'!$B152)</f>
        <v>279</v>
      </c>
      <c r="EG152" s="78">
        <f>AVERAGEIFS('WEEKLY DATA'!EG$11:EG$14576,'WEEKLY DATA'!$A$11:$A$14576,'MONTHLY DATA'!$A152,'WEEKLY DATA'!$B$11:$B$14576,'MONTHLY DATA'!$B152)</f>
        <v>289</v>
      </c>
      <c r="EH152" s="78">
        <f>AVERAGEIFS('WEEKLY DATA'!EH$11:EH$14576,'WEEKLY DATA'!$A$11:$A$14576,'MONTHLY DATA'!$A152,'WEEKLY DATA'!$B$11:$B$14576,'MONTHLY DATA'!$B152)</f>
        <v>284</v>
      </c>
      <c r="EI152" s="154">
        <f t="shared" si="141"/>
        <v>1.2026726057906556E-2</v>
      </c>
      <c r="EJ152" s="78">
        <f>AVERAGEIFS('WEEKLY DATA'!EJ$11:EJ$14576,'WEEKLY DATA'!$A$11:$A$14576,'MONTHLY DATA'!$A152,'WEEKLY DATA'!$B$11:$B$14576,'MONTHLY DATA'!$B152)</f>
        <v>358</v>
      </c>
      <c r="EK152" s="78">
        <f>AVERAGEIFS('WEEKLY DATA'!EK$11:EK$14576,'WEEKLY DATA'!$A$11:$A$14576,'MONTHLY DATA'!$A152,'WEEKLY DATA'!$B$11:$B$14576,'MONTHLY DATA'!$B152)</f>
        <v>368</v>
      </c>
      <c r="EL152" s="78">
        <f>AVERAGEIFS('WEEKLY DATA'!EL$11:EL$14576,'WEEKLY DATA'!$A$11:$A$14576,'MONTHLY DATA'!$A152,'WEEKLY DATA'!$B$11:$B$14576,'MONTHLY DATA'!$B152)</f>
        <v>363</v>
      </c>
      <c r="EM152" s="154">
        <f t="shared" si="142"/>
        <v>2.4338624338624326E-2</v>
      </c>
      <c r="EN152" s="78">
        <f>AVERAGEIFS('WEEKLY DATA'!EN$11:EN$14576,'WEEKLY DATA'!$A$11:$A$14576,'MONTHLY DATA'!$A152,'WEEKLY DATA'!$B$11:$B$14576,'MONTHLY DATA'!$B152)</f>
        <v>485.5</v>
      </c>
      <c r="EO152" s="78">
        <f>AVERAGEIFS('WEEKLY DATA'!EO$11:EO$14576,'WEEKLY DATA'!$A$11:$A$14576,'MONTHLY DATA'!$A152,'WEEKLY DATA'!$B$11:$B$14576,'MONTHLY DATA'!$B152)</f>
        <v>495.5</v>
      </c>
      <c r="EP152" s="78">
        <f>AVERAGEIFS('WEEKLY DATA'!EP$11:EP$14576,'WEEKLY DATA'!$A$11:$A$14576,'MONTHLY DATA'!$A152,'WEEKLY DATA'!$B$11:$B$14576,'MONTHLY DATA'!$B152)</f>
        <v>490.5</v>
      </c>
      <c r="EQ152" s="154">
        <f t="shared" si="143"/>
        <v>-1.5307402760351363E-2</v>
      </c>
      <c r="ER152" s="78">
        <f>AVERAGEIFS('WEEKLY DATA'!ER$11:ER$14576,'WEEKLY DATA'!$A$11:$A$14576,'MONTHLY DATA'!$A152,'WEEKLY DATA'!$B$11:$B$14576,'MONTHLY DATA'!$B152)</f>
        <v>351.5</v>
      </c>
      <c r="ES152" s="78">
        <f>AVERAGEIFS('WEEKLY DATA'!ES$11:ES$14576,'WEEKLY DATA'!$A$11:$A$14576,'MONTHLY DATA'!$A152,'WEEKLY DATA'!$B$11:$B$14576,'MONTHLY DATA'!$B152)</f>
        <v>361.5</v>
      </c>
      <c r="ET152" s="78">
        <f>AVERAGEIFS('WEEKLY DATA'!ET$11:ET$14576,'WEEKLY DATA'!$A$11:$A$14576,'MONTHLY DATA'!$A152,'WEEKLY DATA'!$B$11:$B$14576,'MONTHLY DATA'!$B152)</f>
        <v>356.5</v>
      </c>
      <c r="EU152" s="154">
        <f t="shared" si="144"/>
        <v>3.3333333333333437E-2</v>
      </c>
      <c r="EV152" s="78">
        <f>AVERAGEIFS('WEEKLY DATA'!EV$11:EV$14576,'WEEKLY DATA'!$A$11:$A$14576,'MONTHLY DATA'!$A152,'WEEKLY DATA'!$B$11:$B$14576,'MONTHLY DATA'!$B152)</f>
        <v>259</v>
      </c>
      <c r="EW152" s="78">
        <f>AVERAGEIFS('WEEKLY DATA'!EW$11:EW$14576,'WEEKLY DATA'!$A$11:$A$14576,'MONTHLY DATA'!$A152,'WEEKLY DATA'!$B$11:$B$14576,'MONTHLY DATA'!$B152)</f>
        <v>269</v>
      </c>
      <c r="EX152" s="78">
        <f>AVERAGEIFS('WEEKLY DATA'!EX$11:EX$14576,'WEEKLY DATA'!$A$11:$A$14576,'MONTHLY DATA'!$A152,'WEEKLY DATA'!$B$11:$B$14576,'MONTHLY DATA'!$B152)</f>
        <v>264</v>
      </c>
      <c r="EY152" s="154">
        <f t="shared" si="145"/>
        <v>3.0243902439024417E-2</v>
      </c>
      <c r="EZ152" s="78">
        <f>AVERAGEIFS('WEEKLY DATA'!EZ$11:EZ$14576,'WEEKLY DATA'!$A$11:$A$14576,'MONTHLY DATA'!$A152,'WEEKLY DATA'!$B$11:$B$14576,'MONTHLY DATA'!$B152)</f>
        <v>359.5</v>
      </c>
      <c r="FA152" s="78">
        <f>AVERAGEIFS('WEEKLY DATA'!FA$11:FA$14576,'WEEKLY DATA'!$A$11:$A$14576,'MONTHLY DATA'!$A152,'WEEKLY DATA'!$B$11:$B$14576,'MONTHLY DATA'!$B152)</f>
        <v>369.5</v>
      </c>
      <c r="FB152" s="78">
        <f>AVERAGEIFS('WEEKLY DATA'!FB$11:FB$14576,'WEEKLY DATA'!$A$11:$A$14576,'MONTHLY DATA'!$A152,'WEEKLY DATA'!$B$11:$B$14576,'MONTHLY DATA'!$B152)</f>
        <v>364.5</v>
      </c>
      <c r="FC152" s="154">
        <f t="shared" si="146"/>
        <v>8.996539792387459E-3</v>
      </c>
      <c r="FD152" s="78">
        <f>AVERAGEIFS('WEEKLY DATA'!FD$11:FD$14576,'WEEKLY DATA'!$A$11:$A$14576,'MONTHLY DATA'!$A152,'WEEKLY DATA'!$B$11:$B$14576,'MONTHLY DATA'!$B152)</f>
        <v>283</v>
      </c>
      <c r="FE152" s="78">
        <f>AVERAGEIFS('WEEKLY DATA'!FE$11:FE$14576,'WEEKLY DATA'!$A$11:$A$14576,'MONTHLY DATA'!$A152,'WEEKLY DATA'!$B$11:$B$14576,'MONTHLY DATA'!$B152)</f>
        <v>293</v>
      </c>
      <c r="FF152" s="78">
        <f>AVERAGEIFS('WEEKLY DATA'!FF$11:FF$14576,'WEEKLY DATA'!$A$11:$A$14576,'MONTHLY DATA'!$A152,'WEEKLY DATA'!$B$11:$B$14576,'MONTHLY DATA'!$B152)</f>
        <v>288</v>
      </c>
      <c r="FG152" s="154">
        <f t="shared" si="147"/>
        <v>2.1729490022172948E-2</v>
      </c>
      <c r="FH152" s="78">
        <f>AVERAGEIFS('WEEKLY DATA'!FH$11:FH$14576,'WEEKLY DATA'!$A$11:$A$14576,'MONTHLY DATA'!$A152,'WEEKLY DATA'!$B$11:$B$14576,'MONTHLY DATA'!$B152)</f>
        <v>365</v>
      </c>
      <c r="FI152" s="78">
        <f>AVERAGEIFS('WEEKLY DATA'!FI$11:FI$14576,'WEEKLY DATA'!$A$11:$A$14576,'MONTHLY DATA'!$A152,'WEEKLY DATA'!$B$11:$B$14576,'MONTHLY DATA'!$B152)</f>
        <v>375</v>
      </c>
      <c r="FJ152" s="78">
        <f>AVERAGEIFS('WEEKLY DATA'!FJ$11:FJ$14576,'WEEKLY DATA'!$A$11:$A$14576,'MONTHLY DATA'!$A152,'WEEKLY DATA'!$B$11:$B$14576,'MONTHLY DATA'!$B152)</f>
        <v>370</v>
      </c>
      <c r="FK152" s="154">
        <f t="shared" si="148"/>
        <v>1.3698630136986356E-2</v>
      </c>
      <c r="FL152" s="169">
        <f>AVERAGEIFS('WEEKLY DATA'!FL$11:FL$14576,'WEEKLY DATA'!$A$11:$A$14576,'MONTHLY DATA'!$A152,'WEEKLY DATA'!$B$11:$B$14576,'MONTHLY DATA'!$B152)</f>
        <v>292</v>
      </c>
      <c r="FM152" s="78">
        <f>AVERAGEIFS('WEEKLY DATA'!FM$11:FM$14576,'WEEKLY DATA'!$A$11:$A$14576,'MONTHLY DATA'!$A152,'WEEKLY DATA'!$B$11:$B$14576,'MONTHLY DATA'!$B152)</f>
        <v>302</v>
      </c>
      <c r="FN152" s="78">
        <f>AVERAGEIFS('WEEKLY DATA'!FN$11:FN$14576,'WEEKLY DATA'!$A$11:$A$14576,'MONTHLY DATA'!$A152,'WEEKLY DATA'!$B$11:$B$14576,'MONTHLY DATA'!$B152)</f>
        <v>297</v>
      </c>
      <c r="FO152" s="154">
        <f t="shared" si="149"/>
        <v>1.538461538461533E-2</v>
      </c>
      <c r="FP152" s="78">
        <f>AVERAGEIFS('WEEKLY DATA'!FP$11:FP$14576,'WEEKLY DATA'!$A$11:$A$14576,'MONTHLY DATA'!$A152,'WEEKLY DATA'!$B$11:$B$14576,'MONTHLY DATA'!$B152)</f>
        <v>305</v>
      </c>
      <c r="FQ152" s="78">
        <f>AVERAGEIFS('WEEKLY DATA'!FQ$11:FQ$14576,'WEEKLY DATA'!$A$11:$A$14576,'MONTHLY DATA'!$A152,'WEEKLY DATA'!$B$11:$B$14576,'MONTHLY DATA'!$B152)</f>
        <v>315</v>
      </c>
      <c r="FR152" s="78">
        <f>AVERAGEIFS('WEEKLY DATA'!FR$11:FR$14576,'WEEKLY DATA'!$A$11:$A$14576,'MONTHLY DATA'!$A152,'WEEKLY DATA'!$B$11:$B$14576,'MONTHLY DATA'!$B152)</f>
        <v>310</v>
      </c>
      <c r="FS152" s="154">
        <f t="shared" si="150"/>
        <v>3.3333333333333437E-2</v>
      </c>
      <c r="FT152" s="78">
        <f>AVERAGEIFS('WEEKLY DATA'!FT$11:FT$14576,'WEEKLY DATA'!$A$11:$A$14576,'MONTHLY DATA'!$A152,'WEEKLY DATA'!$B$11:$B$14576,'MONTHLY DATA'!$B152)</f>
        <v>316</v>
      </c>
      <c r="FU152" s="78">
        <f>AVERAGEIFS('WEEKLY DATA'!FU$11:FU$14576,'WEEKLY DATA'!$A$11:$A$14576,'MONTHLY DATA'!$A152,'WEEKLY DATA'!$B$11:$B$14576,'MONTHLY DATA'!$B152)</f>
        <v>326</v>
      </c>
      <c r="FV152" s="78">
        <f>AVERAGEIFS('WEEKLY DATA'!FV$11:FV$14576,'WEEKLY DATA'!$A$11:$A$14576,'MONTHLY DATA'!$A152,'WEEKLY DATA'!$B$11:$B$14576,'MONTHLY DATA'!$B152)</f>
        <v>321</v>
      </c>
      <c r="FW152" s="154">
        <f t="shared" si="151"/>
        <v>6.7775467775467835E-2</v>
      </c>
      <c r="FX152" s="78">
        <f>AVERAGEIFS('WEEKLY DATA'!FX$11:FX$14576,'WEEKLY DATA'!$A$11:$A$14576,'MONTHLY DATA'!$A152,'WEEKLY DATA'!$B$11:$B$14576,'MONTHLY DATA'!$B152)</f>
        <v>280</v>
      </c>
      <c r="FY152" s="78">
        <f>AVERAGEIFS('WEEKLY DATA'!FY$11:FY$14576,'WEEKLY DATA'!$A$11:$A$14576,'MONTHLY DATA'!$A152,'WEEKLY DATA'!$B$11:$B$14576,'MONTHLY DATA'!$B152)</f>
        <v>290</v>
      </c>
      <c r="FZ152" s="78">
        <f>AVERAGEIFS('WEEKLY DATA'!FZ$11:FZ$14576,'WEEKLY DATA'!$A$11:$A$14576,'MONTHLY DATA'!$A152,'WEEKLY DATA'!$B$11:$B$14576,'MONTHLY DATA'!$B152)</f>
        <v>285</v>
      </c>
      <c r="GA152" s="154">
        <f t="shared" si="152"/>
        <v>2.4719101123595433E-2</v>
      </c>
      <c r="GB152" s="78">
        <f>AVERAGEIFS('WEEKLY DATA'!GB$11:GB$14576,'WEEKLY DATA'!$A$11:$A$14576,'MONTHLY DATA'!$A152,'WEEKLY DATA'!$B$11:$B$14576,'MONTHLY DATA'!$B152)</f>
        <v>453.5</v>
      </c>
      <c r="GC152" s="78">
        <f>AVERAGEIFS('WEEKLY DATA'!GC$11:GC$14576,'WEEKLY DATA'!$A$11:$A$14576,'MONTHLY DATA'!$A152,'WEEKLY DATA'!$B$11:$B$14576,'MONTHLY DATA'!$B152)</f>
        <v>463.5</v>
      </c>
      <c r="GD152" s="78">
        <f>AVERAGEIFS('WEEKLY DATA'!GD$11:GD$14576,'WEEKLY DATA'!$A$11:$A$14576,'MONTHLY DATA'!$A152,'WEEKLY DATA'!$B$11:$B$14576,'MONTHLY DATA'!$B152)</f>
        <v>458.5</v>
      </c>
      <c r="GE152" s="154">
        <f t="shared" si="153"/>
        <v>2.3152022315202192E-2</v>
      </c>
      <c r="GF152" s="169">
        <f>AVERAGEIFS('WEEKLY DATA'!GF$11:GF$14576,'WEEKLY DATA'!$A$11:$A$14576,'MONTHLY DATA'!$A152,'WEEKLY DATA'!$B$11:$B$14576,'MONTHLY DATA'!$B152)</f>
        <v>381.5</v>
      </c>
      <c r="GG152" s="78">
        <f>AVERAGEIFS('WEEKLY DATA'!GG$11:GG$14576,'WEEKLY DATA'!$A$11:$A$14576,'MONTHLY DATA'!$A152,'WEEKLY DATA'!$B$11:$B$14576,'MONTHLY DATA'!$B152)</f>
        <v>391.5</v>
      </c>
      <c r="GH152" s="78">
        <f>AVERAGEIFS('WEEKLY DATA'!GH$11:GH$14576,'WEEKLY DATA'!$A$11:$A$14576,'MONTHLY DATA'!$A152,'WEEKLY DATA'!$B$11:$B$14576,'MONTHLY DATA'!$B152)</f>
        <v>386.5</v>
      </c>
      <c r="GI152" s="154">
        <f t="shared" si="154"/>
        <v>1.2111292962356801E-2</v>
      </c>
      <c r="GJ152" s="78">
        <f>AVERAGEIFS('WEEKLY DATA'!GJ$11:GJ$14576,'WEEKLY DATA'!$A$11:$A$14576,'MONTHLY DATA'!$A152,'WEEKLY DATA'!$B$11:$B$14576,'MONTHLY DATA'!$B152)</f>
        <v>358</v>
      </c>
      <c r="GK152" s="78">
        <f>AVERAGEIFS('WEEKLY DATA'!GK$11:GK$14576,'WEEKLY DATA'!$A$11:$A$14576,'MONTHLY DATA'!$A152,'WEEKLY DATA'!$B$11:$B$14576,'MONTHLY DATA'!$B152)</f>
        <v>368</v>
      </c>
      <c r="GL152" s="78">
        <f>AVERAGEIFS('WEEKLY DATA'!GL$11:GL$14576,'WEEKLY DATA'!$A$11:$A$14576,'MONTHLY DATA'!$A152,'WEEKLY DATA'!$B$11:$B$14576,'MONTHLY DATA'!$B152)</f>
        <v>363</v>
      </c>
      <c r="GM152" s="154">
        <f t="shared" si="155"/>
        <v>1.184668989547033E-2</v>
      </c>
      <c r="GN152" s="78">
        <f>AVERAGEIFS('WEEKLY DATA'!GN$11:GN$14576,'WEEKLY DATA'!$A$11:$A$14576,'MONTHLY DATA'!$A152,'WEEKLY DATA'!$B$11:$B$14576,'MONTHLY DATA'!$B152)</f>
        <v>545.5</v>
      </c>
      <c r="GO152" s="78">
        <f>AVERAGEIFS('WEEKLY DATA'!GO$11:GO$14576,'WEEKLY DATA'!$A$11:$A$14576,'MONTHLY DATA'!$A152,'WEEKLY DATA'!$B$11:$B$14576,'MONTHLY DATA'!$B152)</f>
        <v>555.5</v>
      </c>
      <c r="GP152" s="78">
        <f>AVERAGEIFS('WEEKLY DATA'!GP$11:GP$14576,'WEEKLY DATA'!$A$11:$A$14576,'MONTHLY DATA'!$A152,'WEEKLY DATA'!$B$11:$B$14576,'MONTHLY DATA'!$B152)</f>
        <v>550.5</v>
      </c>
      <c r="GQ152" s="154">
        <f t="shared" si="156"/>
        <v>-1.3661814109742432E-2</v>
      </c>
      <c r="GR152" s="78"/>
    </row>
    <row r="153" spans="1:200" ht="15.75" x14ac:dyDescent="0.25">
      <c r="A153">
        <f t="shared" si="106"/>
        <v>11</v>
      </c>
      <c r="B153">
        <f t="shared" si="107"/>
        <v>2021</v>
      </c>
      <c r="C153" s="86">
        <v>44501</v>
      </c>
      <c r="D153" s="78">
        <f>AVERAGEIFS('WEEKLY DATA'!D$11:D$14576,'WEEKLY DATA'!$A$11:$A$14576,'MONTHLY DATA'!$A153,'WEEKLY DATA'!$B$11:$B$14576,'MONTHLY DATA'!$B153)</f>
        <v>393.75</v>
      </c>
      <c r="E153" s="78">
        <f>AVERAGEIFS('WEEKLY DATA'!E$11:E$14576,'WEEKLY DATA'!$A$11:$A$14576,'MONTHLY DATA'!$A153,'WEEKLY DATA'!$B$11:$B$14576,'MONTHLY DATA'!$B153)</f>
        <v>403.75</v>
      </c>
      <c r="F153" s="78">
        <f>AVERAGEIFS('WEEKLY DATA'!F$11:F$14576,'WEEKLY DATA'!$A$11:$A$14576,'MONTHLY DATA'!$A153,'WEEKLY DATA'!$B$11:$B$14576,'MONTHLY DATA'!$B153)</f>
        <v>398.75</v>
      </c>
      <c r="G153" s="154">
        <f t="shared" si="108"/>
        <v>-4.3695380774032566E-3</v>
      </c>
      <c r="H153" s="169">
        <f>AVERAGEIFS('WEEKLY DATA'!H$11:H$14576,'WEEKLY DATA'!$A$11:$A$14576,'MONTHLY DATA'!$A153,'WEEKLY DATA'!$B$11:$B$14576,'MONTHLY DATA'!$B153)</f>
        <v>338.125</v>
      </c>
      <c r="I153" s="78">
        <f>AVERAGEIFS('WEEKLY DATA'!I$11:I$14576,'WEEKLY DATA'!$A$11:$A$14576,'MONTHLY DATA'!$A153,'WEEKLY DATA'!$B$11:$B$14576,'MONTHLY DATA'!$B153)</f>
        <v>348.125</v>
      </c>
      <c r="J153" s="78">
        <f>AVERAGEIFS('WEEKLY DATA'!J$11:J$14576,'WEEKLY DATA'!$A$11:$A$14576,'MONTHLY DATA'!$A153,'WEEKLY DATA'!$B$11:$B$14576,'MONTHLY DATA'!$B153)</f>
        <v>343.125</v>
      </c>
      <c r="K153" s="154">
        <f t="shared" si="109"/>
        <v>3.2894736842106198E-3</v>
      </c>
      <c r="L153" s="169">
        <f>AVERAGEIFS('WEEKLY DATA'!L$11:L$14576,'WEEKLY DATA'!$A$11:$A$14576,'MONTHLY DATA'!$A153,'WEEKLY DATA'!$B$11:$B$14576,'MONTHLY DATA'!$B153)</f>
        <v>370</v>
      </c>
      <c r="M153" s="78">
        <f>AVERAGEIFS('WEEKLY DATA'!M$11:M$14576,'WEEKLY DATA'!$A$11:$A$14576,'MONTHLY DATA'!$A153,'WEEKLY DATA'!$B$11:$B$14576,'MONTHLY DATA'!$B153)</f>
        <v>380</v>
      </c>
      <c r="N153" s="78">
        <f>AVERAGEIFS('WEEKLY DATA'!N$11:N$14576,'WEEKLY DATA'!$A$11:$A$14576,'MONTHLY DATA'!$A153,'WEEKLY DATA'!$B$11:$B$14576,'MONTHLY DATA'!$B153)</f>
        <v>375</v>
      </c>
      <c r="O153" s="154">
        <f t="shared" si="110"/>
        <v>5.6338028169014009E-2</v>
      </c>
      <c r="P153" s="169">
        <f>AVERAGEIFS('WEEKLY DATA'!P$11:P$14576,'WEEKLY DATA'!$A$11:$A$14576,'MONTHLY DATA'!$A153,'WEEKLY DATA'!$B$11:$B$14576,'MONTHLY DATA'!$B153)</f>
        <v>330</v>
      </c>
      <c r="Q153" s="78">
        <f>AVERAGEIFS('WEEKLY DATA'!Q$11:Q$14576,'WEEKLY DATA'!$A$11:$A$14576,'MONTHLY DATA'!$A153,'WEEKLY DATA'!$B$11:$B$14576,'MONTHLY DATA'!$B153)</f>
        <v>340</v>
      </c>
      <c r="R153" s="78">
        <f>AVERAGEIFS('WEEKLY DATA'!R$11:R$14576,'WEEKLY DATA'!$A$11:$A$14576,'MONTHLY DATA'!$A153,'WEEKLY DATA'!$B$11:$B$14576,'MONTHLY DATA'!$B153)</f>
        <v>335</v>
      </c>
      <c r="S153" s="154">
        <f t="shared" si="111"/>
        <v>3.8759689922480689E-2</v>
      </c>
      <c r="T153" s="169">
        <f>AVERAGEIFS('WEEKLY DATA'!T$11:T$14576,'WEEKLY DATA'!$A$11:$A$14576,'MONTHLY DATA'!$A153,'WEEKLY DATA'!$B$11:$B$14576,'MONTHLY DATA'!$B153)</f>
        <v>340</v>
      </c>
      <c r="U153" s="78">
        <f>AVERAGEIFS('WEEKLY DATA'!U$11:U$14576,'WEEKLY DATA'!$A$11:$A$14576,'MONTHLY DATA'!$A153,'WEEKLY DATA'!$B$11:$B$14576,'MONTHLY DATA'!$B153)</f>
        <v>350</v>
      </c>
      <c r="V153" s="78">
        <f>AVERAGEIFS('WEEKLY DATA'!V$11:V$14576,'WEEKLY DATA'!$A$11:$A$14576,'MONTHLY DATA'!$A153,'WEEKLY DATA'!$B$11:$B$14576,'MONTHLY DATA'!$B153)</f>
        <v>345</v>
      </c>
      <c r="W153" s="154">
        <f t="shared" si="112"/>
        <v>1.6200294550809957E-2</v>
      </c>
      <c r="X153" s="169">
        <f>AVERAGEIFS('WEEKLY DATA'!X$11:X$14576,'WEEKLY DATA'!$A$11:$A$14576,'MONTHLY DATA'!$A153,'WEEKLY DATA'!$B$11:$B$14576,'MONTHLY DATA'!$B153)</f>
        <v>314.375</v>
      </c>
      <c r="Y153" s="78">
        <f>AVERAGEIFS('WEEKLY DATA'!Y$11:Y$14576,'WEEKLY DATA'!$A$11:$A$14576,'MONTHLY DATA'!$A153,'WEEKLY DATA'!$B$11:$B$14576,'MONTHLY DATA'!$B153)</f>
        <v>324.375</v>
      </c>
      <c r="Z153" s="78">
        <f>AVERAGEIFS('WEEKLY DATA'!Z$11:Z$14576,'WEEKLY DATA'!$A$11:$A$14576,'MONTHLY DATA'!$A153,'WEEKLY DATA'!$B$11:$B$14576,'MONTHLY DATA'!$B153)</f>
        <v>319.375</v>
      </c>
      <c r="AA153" s="154">
        <f t="shared" si="113"/>
        <v>8.2627118644067687E-2</v>
      </c>
      <c r="AB153" s="169">
        <f>AVERAGEIFS('WEEKLY DATA'!AB$11:AB$14576,'WEEKLY DATA'!$A$11:$A$14576,'MONTHLY DATA'!$A153,'WEEKLY DATA'!$B$11:$B$14576,'MONTHLY DATA'!$B153)</f>
        <v>362.5</v>
      </c>
      <c r="AC153" s="78">
        <f>AVERAGEIFS('WEEKLY DATA'!AC$11:AC$14576,'WEEKLY DATA'!$A$11:$A$14576,'MONTHLY DATA'!$A153,'WEEKLY DATA'!$B$11:$B$14576,'MONTHLY DATA'!$B153)</f>
        <v>372.5</v>
      </c>
      <c r="AD153" s="78">
        <f>AVERAGEIFS('WEEKLY DATA'!AD$11:AD$14576,'WEEKLY DATA'!$A$11:$A$14576,'MONTHLY DATA'!$A153,'WEEKLY DATA'!$B$11:$B$14576,'MONTHLY DATA'!$B153)</f>
        <v>367.5</v>
      </c>
      <c r="AE153" s="154">
        <f t="shared" si="114"/>
        <v>3.5211267605633756E-2</v>
      </c>
      <c r="AF153" s="169">
        <f>AVERAGEIFS('WEEKLY DATA'!AF$11:AF$14576,'WEEKLY DATA'!$A$11:$A$14576,'MONTHLY DATA'!$A153,'WEEKLY DATA'!$B$11:$B$14576,'MONTHLY DATA'!$B153)</f>
        <v>301.25</v>
      </c>
      <c r="AG153" s="78">
        <f>AVERAGEIFS('WEEKLY DATA'!AG$11:AG$14576,'WEEKLY DATA'!$A$11:$A$14576,'MONTHLY DATA'!$A153,'WEEKLY DATA'!$B$11:$B$14576,'MONTHLY DATA'!$B153)</f>
        <v>311.25</v>
      </c>
      <c r="AH153" s="78">
        <f>AVERAGEIFS('WEEKLY DATA'!AH$11:AH$14576,'WEEKLY DATA'!$A$11:$A$14576,'MONTHLY DATA'!$A153,'WEEKLY DATA'!$B$11:$B$14576,'MONTHLY DATA'!$B153)</f>
        <v>306.25</v>
      </c>
      <c r="AI153" s="154">
        <f t="shared" si="115"/>
        <v>2.9411764705882248E-2</v>
      </c>
      <c r="AJ153" s="169">
        <f>AVERAGEIFS('WEEKLY DATA'!AJ$11:AJ$14576,'WEEKLY DATA'!$A$11:$A$14576,'MONTHLY DATA'!$A153,'WEEKLY DATA'!$B$11:$B$14576,'MONTHLY DATA'!$B153)</f>
        <v>317.5</v>
      </c>
      <c r="AK153" s="78">
        <f>AVERAGEIFS('WEEKLY DATA'!AK$11:AK$14576,'WEEKLY DATA'!$A$11:$A$14576,'MONTHLY DATA'!$A153,'WEEKLY DATA'!$B$11:$B$14576,'MONTHLY DATA'!$B153)</f>
        <v>327.5</v>
      </c>
      <c r="AL153" s="78">
        <f>AVERAGEIFS('WEEKLY DATA'!AL$11:AL$14576,'WEEKLY DATA'!$A$11:$A$14576,'MONTHLY DATA'!$A153,'WEEKLY DATA'!$B$11:$B$14576,'MONTHLY DATA'!$B153)</f>
        <v>322.5</v>
      </c>
      <c r="AM153" s="154">
        <f t="shared" si="116"/>
        <v>-6.1633281972265364E-3</v>
      </c>
      <c r="AN153" s="169">
        <f>AVERAGEIFS('WEEKLY DATA'!AN$11:AN$14576,'WEEKLY DATA'!$A$11:$A$14576,'MONTHLY DATA'!$A153,'WEEKLY DATA'!$B$11:$B$14576,'MONTHLY DATA'!$B153)</f>
        <v>253.125</v>
      </c>
      <c r="AO153" s="78">
        <f>AVERAGEIFS('WEEKLY DATA'!AO$11:AO$14576,'WEEKLY DATA'!$A$11:$A$14576,'MONTHLY DATA'!$A153,'WEEKLY DATA'!$B$11:$B$14576,'MONTHLY DATA'!$B153)</f>
        <v>263.125</v>
      </c>
      <c r="AP153" s="78">
        <f>AVERAGEIFS('WEEKLY DATA'!AP$11:AP$14576,'WEEKLY DATA'!$A$11:$A$14576,'MONTHLY DATA'!$A153,'WEEKLY DATA'!$B$11:$B$14576,'MONTHLY DATA'!$B153)</f>
        <v>258.125</v>
      </c>
      <c r="AQ153" s="154">
        <f t="shared" si="117"/>
        <v>6.8840579710145011E-2</v>
      </c>
      <c r="AR153" s="169">
        <f>AVERAGEIFS('WEEKLY DATA'!AR$11:AR$14576,'WEEKLY DATA'!$A$11:$A$14576,'MONTHLY DATA'!$A153,'WEEKLY DATA'!$B$11:$B$14576,'MONTHLY DATA'!$B153)</f>
        <v>343.75</v>
      </c>
      <c r="AS153" s="78">
        <f>AVERAGEIFS('WEEKLY DATA'!AS$11:AS$14576,'WEEKLY DATA'!$A$11:$A$14576,'MONTHLY DATA'!$A153,'WEEKLY DATA'!$B$11:$B$14576,'MONTHLY DATA'!$B153)</f>
        <v>353.75</v>
      </c>
      <c r="AT153" s="78">
        <f>AVERAGEIFS('WEEKLY DATA'!AT$11:AT$14576,'WEEKLY DATA'!$A$11:$A$14576,'MONTHLY DATA'!$A153,'WEEKLY DATA'!$B$11:$B$14576,'MONTHLY DATA'!$B153)</f>
        <v>348.75</v>
      </c>
      <c r="AU153" s="154">
        <f t="shared" si="118"/>
        <v>0.12138263665594851</v>
      </c>
      <c r="AV153" s="169">
        <f>AVERAGEIFS('WEEKLY DATA'!AV$11:AV$14576,'WEEKLY DATA'!$A$11:$A$14576,'MONTHLY DATA'!$A153,'WEEKLY DATA'!$B$11:$B$14576,'MONTHLY DATA'!$B153)</f>
        <v>293.75</v>
      </c>
      <c r="AW153" s="78">
        <f>AVERAGEIFS('WEEKLY DATA'!AW$11:AW$14576,'WEEKLY DATA'!$A$11:$A$14576,'MONTHLY DATA'!$A153,'WEEKLY DATA'!$B$11:$B$14576,'MONTHLY DATA'!$B153)</f>
        <v>303.75</v>
      </c>
      <c r="AX153" s="78">
        <f>AVERAGEIFS('WEEKLY DATA'!AX$11:AX$14576,'WEEKLY DATA'!$A$11:$A$14576,'MONTHLY DATA'!$A153,'WEEKLY DATA'!$B$11:$B$14576,'MONTHLY DATA'!$B153)</f>
        <v>298.75</v>
      </c>
      <c r="AY153" s="154">
        <f t="shared" si="119"/>
        <v>-1.726973684210531E-2</v>
      </c>
      <c r="AZ153" s="169">
        <f>AVERAGEIFS('WEEKLY DATA'!AZ$11:AZ$14576,'WEEKLY DATA'!$A$11:$A$14576,'MONTHLY DATA'!$A153,'WEEKLY DATA'!$B$11:$B$14576,'MONTHLY DATA'!$B153)</f>
        <v>315</v>
      </c>
      <c r="BA153" s="78">
        <f>AVERAGEIFS('WEEKLY DATA'!BA$11:BA$14576,'WEEKLY DATA'!$A$11:$A$14576,'MONTHLY DATA'!$A153,'WEEKLY DATA'!$B$11:$B$14576,'MONTHLY DATA'!$B153)</f>
        <v>325</v>
      </c>
      <c r="BB153" s="78">
        <f>AVERAGEIFS('WEEKLY DATA'!BB$11:BB$14576,'WEEKLY DATA'!$A$11:$A$14576,'MONTHLY DATA'!$A153,'WEEKLY DATA'!$B$11:$B$14576,'MONTHLY DATA'!$B153)</f>
        <v>320</v>
      </c>
      <c r="BC153" s="154">
        <f t="shared" si="120"/>
        <v>3.3925686591276261E-2</v>
      </c>
      <c r="BD153" s="169">
        <f>AVERAGEIFS('WEEKLY DATA'!BD$11:BD$14576,'WEEKLY DATA'!$A$11:$A$14576,'MONTHLY DATA'!$A153,'WEEKLY DATA'!$B$11:$B$14576,'MONTHLY DATA'!$B153)</f>
        <v>256.25</v>
      </c>
      <c r="BE153" s="78">
        <f>AVERAGEIFS('WEEKLY DATA'!BE$11:BE$14576,'WEEKLY DATA'!$A$11:$A$14576,'MONTHLY DATA'!$A153,'WEEKLY DATA'!$B$11:$B$14576,'MONTHLY DATA'!$B153)</f>
        <v>266.25</v>
      </c>
      <c r="BF153" s="78">
        <f>AVERAGEIFS('WEEKLY DATA'!BF$11:BF$14576,'WEEKLY DATA'!$A$11:$A$14576,'MONTHLY DATA'!$A153,'WEEKLY DATA'!$B$11:$B$14576,'MONTHLY DATA'!$B153)</f>
        <v>261.25</v>
      </c>
      <c r="BG153" s="154">
        <f t="shared" si="121"/>
        <v>0.12124463519313311</v>
      </c>
      <c r="BH153" s="169">
        <f>AVERAGEIFS('WEEKLY DATA'!BH$11:BH$14576,'WEEKLY DATA'!$A$11:$A$14576,'MONTHLY DATA'!$A153,'WEEKLY DATA'!$B$11:$B$14576,'MONTHLY DATA'!$B153)</f>
        <v>332.5</v>
      </c>
      <c r="BI153" s="78">
        <f>AVERAGEIFS('WEEKLY DATA'!BI$11:BI$14576,'WEEKLY DATA'!$A$11:$A$14576,'MONTHLY DATA'!$A153,'WEEKLY DATA'!$B$11:$B$14576,'MONTHLY DATA'!$B153)</f>
        <v>342.5</v>
      </c>
      <c r="BJ153" s="78">
        <f>AVERAGEIFS('WEEKLY DATA'!BJ$11:BJ$14576,'WEEKLY DATA'!$A$11:$A$14576,'MONTHLY DATA'!$A153,'WEEKLY DATA'!$B$11:$B$14576,'MONTHLY DATA'!$B153)</f>
        <v>337.5</v>
      </c>
      <c r="BK153" s="154">
        <f t="shared" si="122"/>
        <v>8.5209003215434009E-2</v>
      </c>
      <c r="BL153" s="169">
        <f>AVERAGEIFS('WEEKLY DATA'!BL$11:BL$14576,'WEEKLY DATA'!$A$11:$A$14576,'MONTHLY DATA'!$A153,'WEEKLY DATA'!$B$11:$B$14576,'MONTHLY DATA'!$B153)</f>
        <v>272.5</v>
      </c>
      <c r="BM153" s="78">
        <f>AVERAGEIFS('WEEKLY DATA'!BM$11:BM$14576,'WEEKLY DATA'!$A$11:$A$14576,'MONTHLY DATA'!$A153,'WEEKLY DATA'!$B$11:$B$14576,'MONTHLY DATA'!$B153)</f>
        <v>282.5</v>
      </c>
      <c r="BN153" s="78">
        <f>AVERAGEIFS('WEEKLY DATA'!BN$11:BN$14576,'WEEKLY DATA'!$A$11:$A$14576,'MONTHLY DATA'!$A153,'WEEKLY DATA'!$B$11:$B$14576,'MONTHLY DATA'!$B153)</f>
        <v>277.5</v>
      </c>
      <c r="BO153" s="154">
        <f t="shared" si="123"/>
        <v>-2.4604569420035194E-2</v>
      </c>
      <c r="BP153" s="78">
        <f>AVERAGEIFS('WEEKLY DATA'!BP$11:BP$14576,'WEEKLY DATA'!$A$11:$A$14576,'MONTHLY DATA'!$A153,'WEEKLY DATA'!$B$11:$B$14576,'MONTHLY DATA'!$B153)</f>
        <v>345.625</v>
      </c>
      <c r="BQ153" s="78">
        <f>AVERAGEIFS('WEEKLY DATA'!BQ$11:BQ$14576,'WEEKLY DATA'!$A$11:$A$14576,'MONTHLY DATA'!$A153,'WEEKLY DATA'!$B$11:$B$14576,'MONTHLY DATA'!$B153)</f>
        <v>355.625</v>
      </c>
      <c r="BR153" s="78">
        <f>AVERAGEIFS('WEEKLY DATA'!BR$11:BR$14576,'WEEKLY DATA'!$A$11:$A$14576,'MONTHLY DATA'!$A153,'WEEKLY DATA'!$B$11:$B$14576,'MONTHLY DATA'!$B153)</f>
        <v>350.625</v>
      </c>
      <c r="BS153" s="154">
        <f t="shared" si="124"/>
        <v>1.4833574529667048E-2</v>
      </c>
      <c r="BT153" s="78">
        <f>AVERAGEIFS('WEEKLY DATA'!BT$11:BT$14576,'WEEKLY DATA'!$A$11:$A$14576,'MONTHLY DATA'!$A153,'WEEKLY DATA'!$B$11:$B$14576,'MONTHLY DATA'!$B153)</f>
        <v>282.5</v>
      </c>
      <c r="BU153" s="78">
        <f>AVERAGEIFS('WEEKLY DATA'!BU$11:BU$14576,'WEEKLY DATA'!$A$11:$A$14576,'MONTHLY DATA'!$A153,'WEEKLY DATA'!$B$11:$B$14576,'MONTHLY DATA'!$B153)</f>
        <v>292.5</v>
      </c>
      <c r="BV153" s="78">
        <f>AVERAGEIFS('WEEKLY DATA'!BV$11:BV$14576,'WEEKLY DATA'!$A$11:$A$14576,'MONTHLY DATA'!$A153,'WEEKLY DATA'!$B$11:$B$14576,'MONTHLY DATA'!$B153)</f>
        <v>287.5</v>
      </c>
      <c r="BW153" s="154">
        <f t="shared" si="125"/>
        <v>4.9270072992700698E-2</v>
      </c>
      <c r="BX153" s="78">
        <f>AVERAGEIFS('WEEKLY DATA'!BX$11:BX$14576,'WEEKLY DATA'!$A$11:$A$14576,'MONTHLY DATA'!$A153,'WEEKLY DATA'!$B$11:$B$14576,'MONTHLY DATA'!$B153)</f>
        <v>336.875</v>
      </c>
      <c r="BY153" s="78">
        <f>AVERAGEIFS('WEEKLY DATA'!BY$11:BY$14576,'WEEKLY DATA'!$A$11:$A$14576,'MONTHLY DATA'!$A153,'WEEKLY DATA'!$B$11:$B$14576,'MONTHLY DATA'!$B153)</f>
        <v>346.875</v>
      </c>
      <c r="BZ153" s="78">
        <f>AVERAGEIFS('WEEKLY DATA'!BZ$11:BZ$14576,'WEEKLY DATA'!$A$11:$A$14576,'MONTHLY DATA'!$A153,'WEEKLY DATA'!$B$11:$B$14576,'MONTHLY DATA'!$B153)</f>
        <v>341.875</v>
      </c>
      <c r="CA153" s="154">
        <f t="shared" si="126"/>
        <v>6.8359375E-2</v>
      </c>
      <c r="CB153" s="78">
        <f>AVERAGEIFS('WEEKLY DATA'!CB$11:CB$14576,'WEEKLY DATA'!$A$11:$A$14576,'MONTHLY DATA'!$A153,'WEEKLY DATA'!$B$11:$B$14576,'MONTHLY DATA'!$B153)</f>
        <v>465.625</v>
      </c>
      <c r="CC153" s="78">
        <f>AVERAGEIFS('WEEKLY DATA'!CC$11:CC$14576,'WEEKLY DATA'!$A$11:$A$14576,'MONTHLY DATA'!$A153,'WEEKLY DATA'!$B$11:$B$14576,'MONTHLY DATA'!$B153)</f>
        <v>475.625</v>
      </c>
      <c r="CD153" s="78">
        <f>AVERAGEIFS('WEEKLY DATA'!CD$11:CD$14576,'WEEKLY DATA'!$A$11:$A$14576,'MONTHLY DATA'!$A153,'WEEKLY DATA'!$B$11:$B$14576,'MONTHLY DATA'!$B153)</f>
        <v>470.625</v>
      </c>
      <c r="CE153" s="154">
        <f t="shared" si="127"/>
        <v>5.2852348993288611E-2</v>
      </c>
      <c r="CF153" s="78">
        <f>AVERAGEIFS('WEEKLY DATA'!CF$11:CF$14576,'WEEKLY DATA'!$A$11:$A$14576,'MONTHLY DATA'!$A153,'WEEKLY DATA'!$B$11:$B$14576,'MONTHLY DATA'!$B153)</f>
        <v>354.375</v>
      </c>
      <c r="CG153" s="78">
        <f>AVERAGEIFS('WEEKLY DATA'!CG$11:CG$14576,'WEEKLY DATA'!$A$11:$A$14576,'MONTHLY DATA'!$A153,'WEEKLY DATA'!$B$11:$B$14576,'MONTHLY DATA'!$B153)</f>
        <v>364.375</v>
      </c>
      <c r="CH153" s="78">
        <f>AVERAGEIFS('WEEKLY DATA'!CH$11:CH$14576,'WEEKLY DATA'!$A$11:$A$14576,'MONTHLY DATA'!$A153,'WEEKLY DATA'!$B$11:$B$14576,'MONTHLY DATA'!$B153)</f>
        <v>359.375</v>
      </c>
      <c r="CI153" s="154">
        <f t="shared" si="128"/>
        <v>3.8656069364161771E-2</v>
      </c>
      <c r="CJ153" s="78">
        <f>AVERAGEIFS('WEEKLY DATA'!CJ$11:CJ$14576,'WEEKLY DATA'!$A$11:$A$14576,'MONTHLY DATA'!$A153,'WEEKLY DATA'!$B$11:$B$14576,'MONTHLY DATA'!$B153)</f>
        <v>287.5</v>
      </c>
      <c r="CK153" s="78">
        <f>AVERAGEIFS('WEEKLY DATA'!CK$11:CK$14576,'WEEKLY DATA'!$A$11:$A$14576,'MONTHLY DATA'!$A153,'WEEKLY DATA'!$B$11:$B$14576,'MONTHLY DATA'!$B153)</f>
        <v>297.5</v>
      </c>
      <c r="CL153" s="78">
        <f>AVERAGEIFS('WEEKLY DATA'!CL$11:CL$14576,'WEEKLY DATA'!$A$11:$A$14576,'MONTHLY DATA'!$A153,'WEEKLY DATA'!$B$11:$B$14576,'MONTHLY DATA'!$B153)</f>
        <v>292.5</v>
      </c>
      <c r="CM153" s="154">
        <f t="shared" si="129"/>
        <v>0.11005692599620498</v>
      </c>
      <c r="CN153" s="78">
        <f>AVERAGEIFS('WEEKLY DATA'!CN$11:CN$14576,'WEEKLY DATA'!$A$11:$A$14576,'MONTHLY DATA'!$A153,'WEEKLY DATA'!$B$11:$B$14576,'MONTHLY DATA'!$B153)</f>
        <v>336.875</v>
      </c>
      <c r="CO153" s="78">
        <f>AVERAGEIFS('WEEKLY DATA'!CO$11:CO$14576,'WEEKLY DATA'!$A$11:$A$14576,'MONTHLY DATA'!$A153,'WEEKLY DATA'!$B$11:$B$14576,'MONTHLY DATA'!$B153)</f>
        <v>346.875</v>
      </c>
      <c r="CP153" s="78">
        <f>AVERAGEIFS('WEEKLY DATA'!CP$11:CP$14576,'WEEKLY DATA'!$A$11:$A$14576,'MONTHLY DATA'!$A153,'WEEKLY DATA'!$B$11:$B$14576,'MONTHLY DATA'!$B153)</f>
        <v>341.875</v>
      </c>
      <c r="CQ153" s="154">
        <f t="shared" si="130"/>
        <v>6.8359375E-2</v>
      </c>
      <c r="CR153" s="78">
        <f>AVERAGEIFS('WEEKLY DATA'!CR$11:CR$14576,'WEEKLY DATA'!$A$11:$A$14576,'MONTHLY DATA'!$A153,'WEEKLY DATA'!$B$11:$B$14576,'MONTHLY DATA'!$B153)</f>
        <v>495.625</v>
      </c>
      <c r="CS153" s="78">
        <f>AVERAGEIFS('WEEKLY DATA'!CS$11:CS$14576,'WEEKLY DATA'!$A$11:$A$14576,'MONTHLY DATA'!$A153,'WEEKLY DATA'!$B$11:$B$14576,'MONTHLY DATA'!$B153)</f>
        <v>505.625</v>
      </c>
      <c r="CT153" s="78">
        <f>AVERAGEIFS('WEEKLY DATA'!CT$11:CT$14576,'WEEKLY DATA'!$A$11:$A$14576,'MONTHLY DATA'!$A153,'WEEKLY DATA'!$B$11:$B$14576,'MONTHLY DATA'!$B153)</f>
        <v>500.625</v>
      </c>
      <c r="CU153" s="154">
        <f t="shared" si="131"/>
        <v>3.2216494845360932E-2</v>
      </c>
      <c r="CV153" s="169">
        <f>AVERAGEIFS('WEEKLY DATA'!CV$11:CV$14576,'WEEKLY DATA'!$A$11:$A$14576,'MONTHLY DATA'!$A153,'WEEKLY DATA'!$B$11:$B$14576,'MONTHLY DATA'!$B153)</f>
        <v>378.125</v>
      </c>
      <c r="CW153" s="78">
        <f>AVERAGEIFS('WEEKLY DATA'!CW$11:CW$14576,'WEEKLY DATA'!$A$11:$A$14576,'MONTHLY DATA'!$A153,'WEEKLY DATA'!$B$11:$B$14576,'MONTHLY DATA'!$B153)</f>
        <v>388.125</v>
      </c>
      <c r="CX153" s="78">
        <f>AVERAGEIFS('WEEKLY DATA'!CX$11:CX$14576,'WEEKLY DATA'!$A$11:$A$14576,'MONTHLY DATA'!$A153,'WEEKLY DATA'!$B$11:$B$14576,'MONTHLY DATA'!$B153)</f>
        <v>383.125</v>
      </c>
      <c r="CY153" s="154">
        <f t="shared" si="132"/>
        <v>3.9687924016282183E-2</v>
      </c>
      <c r="CZ153" s="169">
        <f>AVERAGEIFS('WEEKLY DATA'!CZ$11:CZ$14576,'WEEKLY DATA'!$A$11:$A$14576,'MONTHLY DATA'!$A153,'WEEKLY DATA'!$B$11:$B$14576,'MONTHLY DATA'!$B153)</f>
        <v>311.875</v>
      </c>
      <c r="DA153" s="78">
        <f>AVERAGEIFS('WEEKLY DATA'!DA$11:DA$14576,'WEEKLY DATA'!$A$11:$A$14576,'MONTHLY DATA'!$A153,'WEEKLY DATA'!$B$11:$B$14576,'MONTHLY DATA'!$B153)</f>
        <v>321.875</v>
      </c>
      <c r="DB153" s="78">
        <f>AVERAGEIFS('WEEKLY DATA'!DB$11:DB$14576,'WEEKLY DATA'!$A$11:$A$14576,'MONTHLY DATA'!$A153,'WEEKLY DATA'!$B$11:$B$14576,'MONTHLY DATA'!$B153)</f>
        <v>316.875</v>
      </c>
      <c r="DC153" s="154">
        <f t="shared" si="133"/>
        <v>6.8718381112984783E-2</v>
      </c>
      <c r="DD153" s="78">
        <f>AVERAGEIFS('WEEKLY DATA'!DD$11:DD$14576,'WEEKLY DATA'!$A$11:$A$14576,'MONTHLY DATA'!$A153,'WEEKLY DATA'!$B$11:$B$14576,'MONTHLY DATA'!$B153)</f>
        <v>355.625</v>
      </c>
      <c r="DE153" s="78">
        <f>AVERAGEIFS('WEEKLY DATA'!DE$11:DE$14576,'WEEKLY DATA'!$A$11:$A$14576,'MONTHLY DATA'!$A153,'WEEKLY DATA'!$B$11:$B$14576,'MONTHLY DATA'!$B153)</f>
        <v>365.625</v>
      </c>
      <c r="DF153" s="78">
        <f>AVERAGEIFS('WEEKLY DATA'!DF$11:DF$14576,'WEEKLY DATA'!$A$11:$A$14576,'MONTHLY DATA'!$A153,'WEEKLY DATA'!$B$11:$B$14576,'MONTHLY DATA'!$B153)</f>
        <v>360.625</v>
      </c>
      <c r="DG153" s="154">
        <f t="shared" si="134"/>
        <v>2.1600566572237856E-2</v>
      </c>
      <c r="DH153" s="78">
        <f>AVERAGEIFS('WEEKLY DATA'!DH$11:DH$14576,'WEEKLY DATA'!$A$11:$A$14576,'MONTHLY DATA'!$A153,'WEEKLY DATA'!$B$11:$B$14576,'MONTHLY DATA'!$B153)</f>
        <v>478.125</v>
      </c>
      <c r="DI153" s="78">
        <f>AVERAGEIFS('WEEKLY DATA'!DI$11:DI$14576,'WEEKLY DATA'!$A$11:$A$14576,'MONTHLY DATA'!$A153,'WEEKLY DATA'!$B$11:$B$14576,'MONTHLY DATA'!$B153)</f>
        <v>488.125</v>
      </c>
      <c r="DJ153" s="78">
        <f>AVERAGEIFS('WEEKLY DATA'!DJ$11:DJ$14576,'WEEKLY DATA'!$A$11:$A$14576,'MONTHLY DATA'!$A153,'WEEKLY DATA'!$B$11:$B$14576,'MONTHLY DATA'!$B153)</f>
        <v>483.125</v>
      </c>
      <c r="DK153" s="154">
        <f t="shared" si="135"/>
        <v>4.9131378935939107E-2</v>
      </c>
      <c r="DL153" s="169">
        <f>AVERAGEIFS('WEEKLY DATA'!DL$11:DL$14576,'WEEKLY DATA'!$A$11:$A$14576,'MONTHLY DATA'!$A153,'WEEKLY DATA'!$B$11:$B$14576,'MONTHLY DATA'!$B153)</f>
        <v>333.125</v>
      </c>
      <c r="DM153" s="78">
        <f>AVERAGEIFS('WEEKLY DATA'!DM$11:DM$14576,'WEEKLY DATA'!$A$11:$A$14576,'MONTHLY DATA'!$A153,'WEEKLY DATA'!$B$11:$B$14576,'MONTHLY DATA'!$B153)</f>
        <v>343.125</v>
      </c>
      <c r="DN153" s="78">
        <f>AVERAGEIFS('WEEKLY DATA'!DN$11:DN$14576,'WEEKLY DATA'!$A$11:$A$14576,'MONTHLY DATA'!$A153,'WEEKLY DATA'!$B$11:$B$14576,'MONTHLY DATA'!$B153)</f>
        <v>338.125</v>
      </c>
      <c r="DO153" s="154">
        <f t="shared" si="136"/>
        <v>-2.5811209439527971E-3</v>
      </c>
      <c r="DP153" s="78">
        <f>AVERAGEIFS('WEEKLY DATA'!DP$11:DP$14576,'WEEKLY DATA'!$A$11:$A$14576,'MONTHLY DATA'!$A153,'WEEKLY DATA'!$B$11:$B$14576,'MONTHLY DATA'!$B153)</f>
        <v>292.5</v>
      </c>
      <c r="DQ153" s="78">
        <f>AVERAGEIFS('WEEKLY DATA'!DQ$11:DQ$14576,'WEEKLY DATA'!$A$11:$A$14576,'MONTHLY DATA'!$A153,'WEEKLY DATA'!$B$11:$B$14576,'MONTHLY DATA'!$B153)</f>
        <v>302.5</v>
      </c>
      <c r="DR153" s="78">
        <f>AVERAGEIFS('WEEKLY DATA'!DR$11:DR$14576,'WEEKLY DATA'!$A$11:$A$14576,'MONTHLY DATA'!$A153,'WEEKLY DATA'!$B$11:$B$14576,'MONTHLY DATA'!$B153)</f>
        <v>297.5</v>
      </c>
      <c r="DS153" s="154">
        <f t="shared" si="137"/>
        <v>2.5862068965517349E-2</v>
      </c>
      <c r="DT153" s="78">
        <f>AVERAGEIFS('WEEKLY DATA'!DT$11:DT$14576,'WEEKLY DATA'!$A$11:$A$14576,'MONTHLY DATA'!$A153,'WEEKLY DATA'!$B$11:$B$14576,'MONTHLY DATA'!$B153)</f>
        <v>355.625</v>
      </c>
      <c r="DU153" s="78">
        <f>AVERAGEIFS('WEEKLY DATA'!DU$11:DU$14576,'WEEKLY DATA'!$A$11:$A$14576,'MONTHLY DATA'!$A153,'WEEKLY DATA'!$B$11:$B$14576,'MONTHLY DATA'!$B153)</f>
        <v>365.625</v>
      </c>
      <c r="DV153" s="78">
        <f>AVERAGEIFS('WEEKLY DATA'!DV$11:DV$14576,'WEEKLY DATA'!$A$11:$A$14576,'MONTHLY DATA'!$A153,'WEEKLY DATA'!$B$11:$B$14576,'MONTHLY DATA'!$B153)</f>
        <v>360.625</v>
      </c>
      <c r="DW153" s="154">
        <f t="shared" si="138"/>
        <v>2.1600566572237856E-2</v>
      </c>
      <c r="DX153" s="78">
        <f>AVERAGEIFS('WEEKLY DATA'!DX$11:DX$14576,'WEEKLY DATA'!$A$11:$A$14576,'MONTHLY DATA'!$A153,'WEEKLY DATA'!$B$11:$B$14576,'MONTHLY DATA'!$B153)</f>
        <v>463.125</v>
      </c>
      <c r="DY153" s="78">
        <f>AVERAGEIFS('WEEKLY DATA'!DY$11:DY$14576,'WEEKLY DATA'!$A$11:$A$14576,'MONTHLY DATA'!$A153,'WEEKLY DATA'!$B$11:$B$14576,'MONTHLY DATA'!$B153)</f>
        <v>473.125</v>
      </c>
      <c r="DZ153" s="78">
        <f>AVERAGEIFS('WEEKLY DATA'!DZ$11:DZ$14576,'WEEKLY DATA'!$A$11:$A$14576,'MONTHLY DATA'!$A153,'WEEKLY DATA'!$B$11:$B$14576,'MONTHLY DATA'!$B153)</f>
        <v>468.125</v>
      </c>
      <c r="EA153" s="154">
        <f t="shared" si="139"/>
        <v>5.0785634118967415E-2</v>
      </c>
      <c r="EB153" s="78">
        <f>AVERAGEIFS('WEEKLY DATA'!EB$11:EB$14576,'WEEKLY DATA'!$A$11:$A$14576,'MONTHLY DATA'!$A153,'WEEKLY DATA'!$B$11:$B$14576,'MONTHLY DATA'!$B153)</f>
        <v>370.625</v>
      </c>
      <c r="EC153" s="78">
        <f>AVERAGEIFS('WEEKLY DATA'!EC$11:EC$14576,'WEEKLY DATA'!$A$11:$A$14576,'MONTHLY DATA'!$A153,'WEEKLY DATA'!$B$11:$B$14576,'MONTHLY DATA'!$B153)</f>
        <v>380.625</v>
      </c>
      <c r="ED153" s="78">
        <f>AVERAGEIFS('WEEKLY DATA'!ED$11:ED$14576,'WEEKLY DATA'!$A$11:$A$14576,'MONTHLY DATA'!$A153,'WEEKLY DATA'!$B$11:$B$14576,'MONTHLY DATA'!$B153)</f>
        <v>375.625</v>
      </c>
      <c r="EE153" s="154">
        <f t="shared" si="140"/>
        <v>1.7953929539295421E-2</v>
      </c>
      <c r="EF153" s="169">
        <f>AVERAGEIFS('WEEKLY DATA'!EF$11:EF$14576,'WEEKLY DATA'!$A$11:$A$14576,'MONTHLY DATA'!$A153,'WEEKLY DATA'!$B$11:$B$14576,'MONTHLY DATA'!$B153)</f>
        <v>299.375</v>
      </c>
      <c r="EG153" s="78">
        <f>AVERAGEIFS('WEEKLY DATA'!EG$11:EG$14576,'WEEKLY DATA'!$A$11:$A$14576,'MONTHLY DATA'!$A153,'WEEKLY DATA'!$B$11:$B$14576,'MONTHLY DATA'!$B153)</f>
        <v>309.375</v>
      </c>
      <c r="EH153" s="78">
        <f>AVERAGEIFS('WEEKLY DATA'!EH$11:EH$14576,'WEEKLY DATA'!$A$11:$A$14576,'MONTHLY DATA'!$A153,'WEEKLY DATA'!$B$11:$B$14576,'MONTHLY DATA'!$B153)</f>
        <v>304.375</v>
      </c>
      <c r="EI153" s="154">
        <f t="shared" si="141"/>
        <v>7.1742957746478764E-2</v>
      </c>
      <c r="EJ153" s="78">
        <f>AVERAGEIFS('WEEKLY DATA'!EJ$11:EJ$14576,'WEEKLY DATA'!$A$11:$A$14576,'MONTHLY DATA'!$A153,'WEEKLY DATA'!$B$11:$B$14576,'MONTHLY DATA'!$B153)</f>
        <v>361.875</v>
      </c>
      <c r="EK153" s="78">
        <f>AVERAGEIFS('WEEKLY DATA'!EK$11:EK$14576,'WEEKLY DATA'!$A$11:$A$14576,'MONTHLY DATA'!$A153,'WEEKLY DATA'!$B$11:$B$14576,'MONTHLY DATA'!$B153)</f>
        <v>371.875</v>
      </c>
      <c r="EL153" s="78">
        <f>AVERAGEIFS('WEEKLY DATA'!EL$11:EL$14576,'WEEKLY DATA'!$A$11:$A$14576,'MONTHLY DATA'!$A153,'WEEKLY DATA'!$B$11:$B$14576,'MONTHLY DATA'!$B153)</f>
        <v>366.875</v>
      </c>
      <c r="EM153" s="154">
        <f t="shared" si="142"/>
        <v>1.0674931129476484E-2</v>
      </c>
      <c r="EN153" s="78">
        <f>AVERAGEIFS('WEEKLY DATA'!EN$11:EN$14576,'WEEKLY DATA'!$A$11:$A$14576,'MONTHLY DATA'!$A153,'WEEKLY DATA'!$B$11:$B$14576,'MONTHLY DATA'!$B153)</f>
        <v>508.125</v>
      </c>
      <c r="EO153" s="78">
        <f>AVERAGEIFS('WEEKLY DATA'!EO$11:EO$14576,'WEEKLY DATA'!$A$11:$A$14576,'MONTHLY DATA'!$A153,'WEEKLY DATA'!$B$11:$B$14576,'MONTHLY DATA'!$B153)</f>
        <v>518.125</v>
      </c>
      <c r="EP153" s="78">
        <f>AVERAGEIFS('WEEKLY DATA'!EP$11:EP$14576,'WEEKLY DATA'!$A$11:$A$14576,'MONTHLY DATA'!$A153,'WEEKLY DATA'!$B$11:$B$14576,'MONTHLY DATA'!$B153)</f>
        <v>513.125</v>
      </c>
      <c r="EQ153" s="154">
        <f t="shared" si="143"/>
        <v>4.61264016309888E-2</v>
      </c>
      <c r="ER153" s="78">
        <f>AVERAGEIFS('WEEKLY DATA'!ER$11:ER$14576,'WEEKLY DATA'!$A$11:$A$14576,'MONTHLY DATA'!$A153,'WEEKLY DATA'!$B$11:$B$14576,'MONTHLY DATA'!$B153)</f>
        <v>358.75</v>
      </c>
      <c r="ES153" s="78">
        <f>AVERAGEIFS('WEEKLY DATA'!ES$11:ES$14576,'WEEKLY DATA'!$A$11:$A$14576,'MONTHLY DATA'!$A153,'WEEKLY DATA'!$B$11:$B$14576,'MONTHLY DATA'!$B153)</f>
        <v>368.75</v>
      </c>
      <c r="ET153" s="78">
        <f>AVERAGEIFS('WEEKLY DATA'!ET$11:ET$14576,'WEEKLY DATA'!$A$11:$A$14576,'MONTHLY DATA'!$A153,'WEEKLY DATA'!$B$11:$B$14576,'MONTHLY DATA'!$B153)</f>
        <v>363.75</v>
      </c>
      <c r="EU153" s="154">
        <f t="shared" si="144"/>
        <v>2.0336605890603154E-2</v>
      </c>
      <c r="EV153" s="78">
        <f>AVERAGEIFS('WEEKLY DATA'!EV$11:EV$14576,'WEEKLY DATA'!$A$11:$A$14576,'MONTHLY DATA'!$A153,'WEEKLY DATA'!$B$11:$B$14576,'MONTHLY DATA'!$B153)</f>
        <v>273.125</v>
      </c>
      <c r="EW153" s="78">
        <f>AVERAGEIFS('WEEKLY DATA'!EW$11:EW$14576,'WEEKLY DATA'!$A$11:$A$14576,'MONTHLY DATA'!$A153,'WEEKLY DATA'!$B$11:$B$14576,'MONTHLY DATA'!$B153)</f>
        <v>283.125</v>
      </c>
      <c r="EX153" s="78">
        <f>AVERAGEIFS('WEEKLY DATA'!EX$11:EX$14576,'WEEKLY DATA'!$A$11:$A$14576,'MONTHLY DATA'!$A153,'WEEKLY DATA'!$B$11:$B$14576,'MONTHLY DATA'!$B153)</f>
        <v>278.125</v>
      </c>
      <c r="EY153" s="154">
        <f t="shared" si="145"/>
        <v>5.3503787878787845E-2</v>
      </c>
      <c r="EZ153" s="78">
        <f>AVERAGEIFS('WEEKLY DATA'!EZ$11:EZ$14576,'WEEKLY DATA'!$A$11:$A$14576,'MONTHLY DATA'!$A153,'WEEKLY DATA'!$B$11:$B$14576,'MONTHLY DATA'!$B153)</f>
        <v>369.375</v>
      </c>
      <c r="FA153" s="78">
        <f>AVERAGEIFS('WEEKLY DATA'!FA$11:FA$14576,'WEEKLY DATA'!$A$11:$A$14576,'MONTHLY DATA'!$A153,'WEEKLY DATA'!$B$11:$B$14576,'MONTHLY DATA'!$B153)</f>
        <v>379.375</v>
      </c>
      <c r="FB153" s="78">
        <f>AVERAGEIFS('WEEKLY DATA'!FB$11:FB$14576,'WEEKLY DATA'!$A$11:$A$14576,'MONTHLY DATA'!$A153,'WEEKLY DATA'!$B$11:$B$14576,'MONTHLY DATA'!$B153)</f>
        <v>374.375</v>
      </c>
      <c r="FC153" s="154">
        <f t="shared" si="146"/>
        <v>2.7091906721536274E-2</v>
      </c>
      <c r="FD153" s="78">
        <f>AVERAGEIFS('WEEKLY DATA'!FD$11:FD$14576,'WEEKLY DATA'!$A$11:$A$14576,'MONTHLY DATA'!$A153,'WEEKLY DATA'!$B$11:$B$14576,'MONTHLY DATA'!$B153)</f>
        <v>332.5</v>
      </c>
      <c r="FE153" s="78">
        <f>AVERAGEIFS('WEEKLY DATA'!FE$11:FE$14576,'WEEKLY DATA'!$A$11:$A$14576,'MONTHLY DATA'!$A153,'WEEKLY DATA'!$B$11:$B$14576,'MONTHLY DATA'!$B153)</f>
        <v>342.5</v>
      </c>
      <c r="FF153" s="78">
        <f>AVERAGEIFS('WEEKLY DATA'!FF$11:FF$14576,'WEEKLY DATA'!$A$11:$A$14576,'MONTHLY DATA'!$A153,'WEEKLY DATA'!$B$11:$B$14576,'MONTHLY DATA'!$B153)</f>
        <v>337.5</v>
      </c>
      <c r="FG153" s="154">
        <f t="shared" si="147"/>
        <v>0.171875</v>
      </c>
      <c r="FH153" s="78">
        <f>AVERAGEIFS('WEEKLY DATA'!FH$11:FH$14576,'WEEKLY DATA'!$A$11:$A$14576,'MONTHLY DATA'!$A153,'WEEKLY DATA'!$B$11:$B$14576,'MONTHLY DATA'!$B153)</f>
        <v>369.375</v>
      </c>
      <c r="FI153" s="78">
        <f>AVERAGEIFS('WEEKLY DATA'!FI$11:FI$14576,'WEEKLY DATA'!$A$11:$A$14576,'MONTHLY DATA'!$A153,'WEEKLY DATA'!$B$11:$B$14576,'MONTHLY DATA'!$B153)</f>
        <v>379.375</v>
      </c>
      <c r="FJ153" s="78">
        <f>AVERAGEIFS('WEEKLY DATA'!FJ$11:FJ$14576,'WEEKLY DATA'!$A$11:$A$14576,'MONTHLY DATA'!$A153,'WEEKLY DATA'!$B$11:$B$14576,'MONTHLY DATA'!$B153)</f>
        <v>374.375</v>
      </c>
      <c r="FK153" s="154">
        <f t="shared" si="148"/>
        <v>1.1824324324324342E-2</v>
      </c>
      <c r="FL153" s="169">
        <f>AVERAGEIFS('WEEKLY DATA'!FL$11:FL$14576,'WEEKLY DATA'!$A$11:$A$14576,'MONTHLY DATA'!$A153,'WEEKLY DATA'!$B$11:$B$14576,'MONTHLY DATA'!$B153)</f>
        <v>298.75</v>
      </c>
      <c r="FM153" s="78">
        <f>AVERAGEIFS('WEEKLY DATA'!FM$11:FM$14576,'WEEKLY DATA'!$A$11:$A$14576,'MONTHLY DATA'!$A153,'WEEKLY DATA'!$B$11:$B$14576,'MONTHLY DATA'!$B153)</f>
        <v>308.75</v>
      </c>
      <c r="FN153" s="78">
        <f>AVERAGEIFS('WEEKLY DATA'!FN$11:FN$14576,'WEEKLY DATA'!$A$11:$A$14576,'MONTHLY DATA'!$A153,'WEEKLY DATA'!$B$11:$B$14576,'MONTHLY DATA'!$B153)</f>
        <v>303.75</v>
      </c>
      <c r="FO153" s="154">
        <f t="shared" si="149"/>
        <v>2.2727272727272707E-2</v>
      </c>
      <c r="FP153" s="78">
        <f>AVERAGEIFS('WEEKLY DATA'!FP$11:FP$14576,'WEEKLY DATA'!$A$11:$A$14576,'MONTHLY DATA'!$A153,'WEEKLY DATA'!$B$11:$B$14576,'MONTHLY DATA'!$B153)</f>
        <v>302.5</v>
      </c>
      <c r="FQ153" s="78">
        <f>AVERAGEIFS('WEEKLY DATA'!FQ$11:FQ$14576,'WEEKLY DATA'!$A$11:$A$14576,'MONTHLY DATA'!$A153,'WEEKLY DATA'!$B$11:$B$14576,'MONTHLY DATA'!$B153)</f>
        <v>312.5</v>
      </c>
      <c r="FR153" s="78">
        <f>AVERAGEIFS('WEEKLY DATA'!FR$11:FR$14576,'WEEKLY DATA'!$A$11:$A$14576,'MONTHLY DATA'!$A153,'WEEKLY DATA'!$B$11:$B$14576,'MONTHLY DATA'!$B153)</f>
        <v>307.5</v>
      </c>
      <c r="FS153" s="154">
        <f t="shared" si="150"/>
        <v>-8.0645161290322509E-3</v>
      </c>
      <c r="FT153" s="78">
        <f>AVERAGEIFS('WEEKLY DATA'!FT$11:FT$14576,'WEEKLY DATA'!$A$11:$A$14576,'MONTHLY DATA'!$A153,'WEEKLY DATA'!$B$11:$B$14576,'MONTHLY DATA'!$B153)</f>
        <v>368.75</v>
      </c>
      <c r="FU153" s="78">
        <f>AVERAGEIFS('WEEKLY DATA'!FU$11:FU$14576,'WEEKLY DATA'!$A$11:$A$14576,'MONTHLY DATA'!$A153,'WEEKLY DATA'!$B$11:$B$14576,'MONTHLY DATA'!$B153)</f>
        <v>378.75</v>
      </c>
      <c r="FV153" s="78">
        <f>AVERAGEIFS('WEEKLY DATA'!FV$11:FV$14576,'WEEKLY DATA'!$A$11:$A$14576,'MONTHLY DATA'!$A153,'WEEKLY DATA'!$B$11:$B$14576,'MONTHLY DATA'!$B153)</f>
        <v>373.75</v>
      </c>
      <c r="FW153" s="154">
        <f t="shared" si="151"/>
        <v>0.16433021806853576</v>
      </c>
      <c r="FX153" s="78">
        <f>AVERAGEIFS('WEEKLY DATA'!FX$11:FX$14576,'WEEKLY DATA'!$A$11:$A$14576,'MONTHLY DATA'!$A153,'WEEKLY DATA'!$B$11:$B$14576,'MONTHLY DATA'!$B153)</f>
        <v>328.75</v>
      </c>
      <c r="FY153" s="78">
        <f>AVERAGEIFS('WEEKLY DATA'!FY$11:FY$14576,'WEEKLY DATA'!$A$11:$A$14576,'MONTHLY DATA'!$A153,'WEEKLY DATA'!$B$11:$B$14576,'MONTHLY DATA'!$B153)</f>
        <v>338.75</v>
      </c>
      <c r="FZ153" s="78">
        <f>AVERAGEIFS('WEEKLY DATA'!FZ$11:FZ$14576,'WEEKLY DATA'!$A$11:$A$14576,'MONTHLY DATA'!$A153,'WEEKLY DATA'!$B$11:$B$14576,'MONTHLY DATA'!$B153)</f>
        <v>333.75</v>
      </c>
      <c r="GA153" s="154">
        <f t="shared" si="152"/>
        <v>0.17105263157894735</v>
      </c>
      <c r="GB153" s="78">
        <f>AVERAGEIFS('WEEKLY DATA'!GB$11:GB$14576,'WEEKLY DATA'!$A$11:$A$14576,'MONTHLY DATA'!$A153,'WEEKLY DATA'!$B$11:$B$14576,'MONTHLY DATA'!$B153)</f>
        <v>468.125</v>
      </c>
      <c r="GC153" s="78">
        <f>AVERAGEIFS('WEEKLY DATA'!GC$11:GC$14576,'WEEKLY DATA'!$A$11:$A$14576,'MONTHLY DATA'!$A153,'WEEKLY DATA'!$B$11:$B$14576,'MONTHLY DATA'!$B153)</f>
        <v>478.125</v>
      </c>
      <c r="GD153" s="78">
        <f>AVERAGEIFS('WEEKLY DATA'!GD$11:GD$14576,'WEEKLY DATA'!$A$11:$A$14576,'MONTHLY DATA'!$A153,'WEEKLY DATA'!$B$11:$B$14576,'MONTHLY DATA'!$B153)</f>
        <v>473.125</v>
      </c>
      <c r="GE153" s="154">
        <f t="shared" si="153"/>
        <v>3.1897491821155866E-2</v>
      </c>
      <c r="GF153" s="169">
        <f>AVERAGEIFS('WEEKLY DATA'!GF$11:GF$14576,'WEEKLY DATA'!$A$11:$A$14576,'MONTHLY DATA'!$A153,'WEEKLY DATA'!$B$11:$B$14576,'MONTHLY DATA'!$B153)</f>
        <v>401.875</v>
      </c>
      <c r="GG153" s="78">
        <f>AVERAGEIFS('WEEKLY DATA'!GG$11:GG$14576,'WEEKLY DATA'!$A$11:$A$14576,'MONTHLY DATA'!$A153,'WEEKLY DATA'!$B$11:$B$14576,'MONTHLY DATA'!$B153)</f>
        <v>411.875</v>
      </c>
      <c r="GH153" s="78">
        <f>AVERAGEIFS('WEEKLY DATA'!GH$11:GH$14576,'WEEKLY DATA'!$A$11:$A$14576,'MONTHLY DATA'!$A153,'WEEKLY DATA'!$B$11:$B$14576,'MONTHLY DATA'!$B153)</f>
        <v>406.875</v>
      </c>
      <c r="GI153" s="154">
        <f t="shared" si="154"/>
        <v>5.2716688227684383E-2</v>
      </c>
      <c r="GJ153" s="78">
        <f>AVERAGEIFS('WEEKLY DATA'!GJ$11:GJ$14576,'WEEKLY DATA'!$A$11:$A$14576,'MONTHLY DATA'!$A153,'WEEKLY DATA'!$B$11:$B$14576,'MONTHLY DATA'!$B153)</f>
        <v>365.625</v>
      </c>
      <c r="GK153" s="78">
        <f>AVERAGEIFS('WEEKLY DATA'!GK$11:GK$14576,'WEEKLY DATA'!$A$11:$A$14576,'MONTHLY DATA'!$A153,'WEEKLY DATA'!$B$11:$B$14576,'MONTHLY DATA'!$B153)</f>
        <v>375.625</v>
      </c>
      <c r="GL153" s="78">
        <f>AVERAGEIFS('WEEKLY DATA'!GL$11:GL$14576,'WEEKLY DATA'!$A$11:$A$14576,'MONTHLY DATA'!$A153,'WEEKLY DATA'!$B$11:$B$14576,'MONTHLY DATA'!$B153)</f>
        <v>370.625</v>
      </c>
      <c r="GM153" s="154">
        <f t="shared" si="155"/>
        <v>2.100550964187331E-2</v>
      </c>
      <c r="GN153" s="78">
        <f>AVERAGEIFS('WEEKLY DATA'!GN$11:GN$14576,'WEEKLY DATA'!$A$11:$A$14576,'MONTHLY DATA'!$A153,'WEEKLY DATA'!$B$11:$B$14576,'MONTHLY DATA'!$B153)</f>
        <v>568.125</v>
      </c>
      <c r="GO153" s="78">
        <f>AVERAGEIFS('WEEKLY DATA'!GO$11:GO$14576,'WEEKLY DATA'!$A$11:$A$14576,'MONTHLY DATA'!$A153,'WEEKLY DATA'!$B$11:$B$14576,'MONTHLY DATA'!$B153)</f>
        <v>578.125</v>
      </c>
      <c r="GP153" s="78">
        <f>AVERAGEIFS('WEEKLY DATA'!GP$11:GP$14576,'WEEKLY DATA'!$A$11:$A$14576,'MONTHLY DATA'!$A153,'WEEKLY DATA'!$B$11:$B$14576,'MONTHLY DATA'!$B153)</f>
        <v>573.125</v>
      </c>
      <c r="GQ153" s="154">
        <f t="shared" si="156"/>
        <v>4.1099000908265237E-2</v>
      </c>
      <c r="GR153" s="78"/>
    </row>
    <row r="154" spans="1:200" ht="15.75" x14ac:dyDescent="0.25">
      <c r="A154">
        <f t="shared" si="106"/>
        <v>12</v>
      </c>
      <c r="B154">
        <f t="shared" si="107"/>
        <v>2021</v>
      </c>
      <c r="C154" s="86">
        <v>44531</v>
      </c>
      <c r="D154" s="78">
        <f>AVERAGEIFS('WEEKLY DATA'!D$11:D$14576,'WEEKLY DATA'!$A$11:$A$14576,'MONTHLY DATA'!$A154,'WEEKLY DATA'!$B$11:$B$14576,'MONTHLY DATA'!$B154)</f>
        <v>427.5</v>
      </c>
      <c r="E154" s="78">
        <f>AVERAGEIFS('WEEKLY DATA'!E$11:E$14576,'WEEKLY DATA'!$A$11:$A$14576,'MONTHLY DATA'!$A154,'WEEKLY DATA'!$B$11:$B$14576,'MONTHLY DATA'!$B154)</f>
        <v>437.5</v>
      </c>
      <c r="F154" s="78">
        <f>AVERAGEIFS('WEEKLY DATA'!F$11:F$14576,'WEEKLY DATA'!$A$11:$A$14576,'MONTHLY DATA'!$A154,'WEEKLY DATA'!$B$11:$B$14576,'MONTHLY DATA'!$B154)</f>
        <v>432.5</v>
      </c>
      <c r="G154" s="154">
        <f t="shared" si="108"/>
        <v>8.4639498432601989E-2</v>
      </c>
      <c r="H154" s="169">
        <f>AVERAGEIFS('WEEKLY DATA'!H$11:H$14576,'WEEKLY DATA'!$A$11:$A$14576,'MONTHLY DATA'!$A154,'WEEKLY DATA'!$B$11:$B$14576,'MONTHLY DATA'!$B154)</f>
        <v>342.5</v>
      </c>
      <c r="I154" s="78">
        <f>AVERAGEIFS('WEEKLY DATA'!I$11:I$14576,'WEEKLY DATA'!$A$11:$A$14576,'MONTHLY DATA'!$A154,'WEEKLY DATA'!$B$11:$B$14576,'MONTHLY DATA'!$B154)</f>
        <v>352.5</v>
      </c>
      <c r="J154" s="78">
        <f>AVERAGEIFS('WEEKLY DATA'!J$11:J$14576,'WEEKLY DATA'!$A$11:$A$14576,'MONTHLY DATA'!$A154,'WEEKLY DATA'!$B$11:$B$14576,'MONTHLY DATA'!$B154)</f>
        <v>347.5</v>
      </c>
      <c r="K154" s="154">
        <f t="shared" si="109"/>
        <v>1.2750455373406133E-2</v>
      </c>
      <c r="L154" s="169">
        <f>AVERAGEIFS('WEEKLY DATA'!L$11:L$14576,'WEEKLY DATA'!$A$11:$A$14576,'MONTHLY DATA'!$A154,'WEEKLY DATA'!$B$11:$B$14576,'MONTHLY DATA'!$B154)</f>
        <v>377.5</v>
      </c>
      <c r="M154" s="78">
        <f>AVERAGEIFS('WEEKLY DATA'!M$11:M$14576,'WEEKLY DATA'!$A$11:$A$14576,'MONTHLY DATA'!$A154,'WEEKLY DATA'!$B$11:$B$14576,'MONTHLY DATA'!$B154)</f>
        <v>387.5</v>
      </c>
      <c r="N154" s="78">
        <f>AVERAGEIFS('WEEKLY DATA'!N$11:N$14576,'WEEKLY DATA'!$A$11:$A$14576,'MONTHLY DATA'!$A154,'WEEKLY DATA'!$B$11:$B$14576,'MONTHLY DATA'!$B154)</f>
        <v>382.5</v>
      </c>
      <c r="O154" s="154">
        <f t="shared" si="110"/>
        <v>2.0000000000000018E-2</v>
      </c>
      <c r="P154" s="169">
        <f>AVERAGEIFS('WEEKLY DATA'!P$11:P$14576,'WEEKLY DATA'!$A$11:$A$14576,'MONTHLY DATA'!$A154,'WEEKLY DATA'!$B$11:$B$14576,'MONTHLY DATA'!$B154)</f>
        <v>332</v>
      </c>
      <c r="Q154" s="78">
        <f>AVERAGEIFS('WEEKLY DATA'!Q$11:Q$14576,'WEEKLY DATA'!$A$11:$A$14576,'MONTHLY DATA'!$A154,'WEEKLY DATA'!$B$11:$B$14576,'MONTHLY DATA'!$B154)</f>
        <v>342</v>
      </c>
      <c r="R154" s="78">
        <f>AVERAGEIFS('WEEKLY DATA'!R$11:R$14576,'WEEKLY DATA'!$A$11:$A$14576,'MONTHLY DATA'!$A154,'WEEKLY DATA'!$B$11:$B$14576,'MONTHLY DATA'!$B154)</f>
        <v>337</v>
      </c>
      <c r="S154" s="154">
        <f t="shared" si="111"/>
        <v>5.9701492537314049E-3</v>
      </c>
      <c r="T154" s="169">
        <f>AVERAGEIFS('WEEKLY DATA'!T$11:T$14576,'WEEKLY DATA'!$A$11:$A$14576,'MONTHLY DATA'!$A154,'WEEKLY DATA'!$B$11:$B$14576,'MONTHLY DATA'!$B154)</f>
        <v>309.5</v>
      </c>
      <c r="U154" s="78">
        <f>AVERAGEIFS('WEEKLY DATA'!U$11:U$14576,'WEEKLY DATA'!$A$11:$A$14576,'MONTHLY DATA'!$A154,'WEEKLY DATA'!$B$11:$B$14576,'MONTHLY DATA'!$B154)</f>
        <v>319.5</v>
      </c>
      <c r="V154" s="78">
        <f>AVERAGEIFS('WEEKLY DATA'!V$11:V$14576,'WEEKLY DATA'!$A$11:$A$14576,'MONTHLY DATA'!$A154,'WEEKLY DATA'!$B$11:$B$14576,'MONTHLY DATA'!$B154)</f>
        <v>314.5</v>
      </c>
      <c r="W154" s="154">
        <f t="shared" si="112"/>
        <v>-8.8405797101449246E-2</v>
      </c>
      <c r="X154" s="169">
        <f>AVERAGEIFS('WEEKLY DATA'!X$11:X$14576,'WEEKLY DATA'!$A$11:$A$14576,'MONTHLY DATA'!$A154,'WEEKLY DATA'!$B$11:$B$14576,'MONTHLY DATA'!$B154)</f>
        <v>284.5</v>
      </c>
      <c r="Y154" s="78">
        <f>AVERAGEIFS('WEEKLY DATA'!Y$11:Y$14576,'WEEKLY DATA'!$A$11:$A$14576,'MONTHLY DATA'!$A154,'WEEKLY DATA'!$B$11:$B$14576,'MONTHLY DATA'!$B154)</f>
        <v>294.5</v>
      </c>
      <c r="Z154" s="78">
        <f>AVERAGEIFS('WEEKLY DATA'!Z$11:Z$14576,'WEEKLY DATA'!$A$11:$A$14576,'MONTHLY DATA'!$A154,'WEEKLY DATA'!$B$11:$B$14576,'MONTHLY DATA'!$B154)</f>
        <v>289.5</v>
      </c>
      <c r="AA154" s="154">
        <f t="shared" si="113"/>
        <v>-9.35420743639922E-2</v>
      </c>
      <c r="AB154" s="169">
        <f>AVERAGEIFS('WEEKLY DATA'!AB$11:AB$14576,'WEEKLY DATA'!$A$11:$A$14576,'MONTHLY DATA'!$A154,'WEEKLY DATA'!$B$11:$B$14576,'MONTHLY DATA'!$B154)</f>
        <v>377.5</v>
      </c>
      <c r="AC154" s="78">
        <f>AVERAGEIFS('WEEKLY DATA'!AC$11:AC$14576,'WEEKLY DATA'!$A$11:$A$14576,'MONTHLY DATA'!$A154,'WEEKLY DATA'!$B$11:$B$14576,'MONTHLY DATA'!$B154)</f>
        <v>387.5</v>
      </c>
      <c r="AD154" s="78">
        <f>AVERAGEIFS('WEEKLY DATA'!AD$11:AD$14576,'WEEKLY DATA'!$A$11:$A$14576,'MONTHLY DATA'!$A154,'WEEKLY DATA'!$B$11:$B$14576,'MONTHLY DATA'!$B154)</f>
        <v>382.5</v>
      </c>
      <c r="AE154" s="154">
        <f t="shared" si="114"/>
        <v>4.081632653061229E-2</v>
      </c>
      <c r="AF154" s="169">
        <f>AVERAGEIFS('WEEKLY DATA'!AF$11:AF$14576,'WEEKLY DATA'!$A$11:$A$14576,'MONTHLY DATA'!$A154,'WEEKLY DATA'!$B$11:$B$14576,'MONTHLY DATA'!$B154)</f>
        <v>305.5</v>
      </c>
      <c r="AG154" s="78">
        <f>AVERAGEIFS('WEEKLY DATA'!AG$11:AG$14576,'WEEKLY DATA'!$A$11:$A$14576,'MONTHLY DATA'!$A154,'WEEKLY DATA'!$B$11:$B$14576,'MONTHLY DATA'!$B154)</f>
        <v>315.5</v>
      </c>
      <c r="AH154" s="78">
        <f>AVERAGEIFS('WEEKLY DATA'!AH$11:AH$14576,'WEEKLY DATA'!$A$11:$A$14576,'MONTHLY DATA'!$A154,'WEEKLY DATA'!$B$11:$B$14576,'MONTHLY DATA'!$B154)</f>
        <v>310.5</v>
      </c>
      <c r="AI154" s="154">
        <f t="shared" si="115"/>
        <v>1.3877551020408108E-2</v>
      </c>
      <c r="AJ154" s="169">
        <f>AVERAGEIFS('WEEKLY DATA'!AJ$11:AJ$14576,'WEEKLY DATA'!$A$11:$A$14576,'MONTHLY DATA'!$A154,'WEEKLY DATA'!$B$11:$B$14576,'MONTHLY DATA'!$B154)</f>
        <v>301.5</v>
      </c>
      <c r="AK154" s="78">
        <f>AVERAGEIFS('WEEKLY DATA'!AK$11:AK$14576,'WEEKLY DATA'!$A$11:$A$14576,'MONTHLY DATA'!$A154,'WEEKLY DATA'!$B$11:$B$14576,'MONTHLY DATA'!$B154)</f>
        <v>311.5</v>
      </c>
      <c r="AL154" s="78">
        <f>AVERAGEIFS('WEEKLY DATA'!AL$11:AL$14576,'WEEKLY DATA'!$A$11:$A$14576,'MONTHLY DATA'!$A154,'WEEKLY DATA'!$B$11:$B$14576,'MONTHLY DATA'!$B154)</f>
        <v>306.5</v>
      </c>
      <c r="AM154" s="154">
        <f t="shared" si="116"/>
        <v>-4.9612403100775193E-2</v>
      </c>
      <c r="AN154" s="169">
        <f>AVERAGEIFS('WEEKLY DATA'!AN$11:AN$14576,'WEEKLY DATA'!$A$11:$A$14576,'MONTHLY DATA'!$A154,'WEEKLY DATA'!$B$11:$B$14576,'MONTHLY DATA'!$B154)</f>
        <v>232</v>
      </c>
      <c r="AO154" s="78">
        <f>AVERAGEIFS('WEEKLY DATA'!AO$11:AO$14576,'WEEKLY DATA'!$A$11:$A$14576,'MONTHLY DATA'!$A154,'WEEKLY DATA'!$B$11:$B$14576,'MONTHLY DATA'!$B154)</f>
        <v>242</v>
      </c>
      <c r="AP154" s="78">
        <f>AVERAGEIFS('WEEKLY DATA'!AP$11:AP$14576,'WEEKLY DATA'!$A$11:$A$14576,'MONTHLY DATA'!$A154,'WEEKLY DATA'!$B$11:$B$14576,'MONTHLY DATA'!$B154)</f>
        <v>237</v>
      </c>
      <c r="AQ154" s="154">
        <f t="shared" si="117"/>
        <v>-8.1840193704600495E-2</v>
      </c>
      <c r="AR154" s="169">
        <f>AVERAGEIFS('WEEKLY DATA'!AR$11:AR$14576,'WEEKLY DATA'!$A$11:$A$14576,'MONTHLY DATA'!$A154,'WEEKLY DATA'!$B$11:$B$14576,'MONTHLY DATA'!$B154)</f>
        <v>364</v>
      </c>
      <c r="AS154" s="78">
        <f>AVERAGEIFS('WEEKLY DATA'!AS$11:AS$14576,'WEEKLY DATA'!$A$11:$A$14576,'MONTHLY DATA'!$A154,'WEEKLY DATA'!$B$11:$B$14576,'MONTHLY DATA'!$B154)</f>
        <v>374</v>
      </c>
      <c r="AT154" s="78">
        <f>AVERAGEIFS('WEEKLY DATA'!AT$11:AT$14576,'WEEKLY DATA'!$A$11:$A$14576,'MONTHLY DATA'!$A154,'WEEKLY DATA'!$B$11:$B$14576,'MONTHLY DATA'!$B154)</f>
        <v>369</v>
      </c>
      <c r="AU154" s="154">
        <f t="shared" si="118"/>
        <v>5.8064516129032295E-2</v>
      </c>
      <c r="AV154" s="169">
        <f>AVERAGEIFS('WEEKLY DATA'!AV$11:AV$14576,'WEEKLY DATA'!$A$11:$A$14576,'MONTHLY DATA'!$A154,'WEEKLY DATA'!$B$11:$B$14576,'MONTHLY DATA'!$B154)</f>
        <v>270.5</v>
      </c>
      <c r="AW154" s="78">
        <f>AVERAGEIFS('WEEKLY DATA'!AW$11:AW$14576,'WEEKLY DATA'!$A$11:$A$14576,'MONTHLY DATA'!$A154,'WEEKLY DATA'!$B$11:$B$14576,'MONTHLY DATA'!$B154)</f>
        <v>280.5</v>
      </c>
      <c r="AX154" s="78">
        <f>AVERAGEIFS('WEEKLY DATA'!AX$11:AX$14576,'WEEKLY DATA'!$A$11:$A$14576,'MONTHLY DATA'!$A154,'WEEKLY DATA'!$B$11:$B$14576,'MONTHLY DATA'!$B154)</f>
        <v>275.5</v>
      </c>
      <c r="AY154" s="154">
        <f t="shared" si="119"/>
        <v>-7.7824267782426793E-2</v>
      </c>
      <c r="AZ154" s="169">
        <f>AVERAGEIFS('WEEKLY DATA'!AZ$11:AZ$14576,'WEEKLY DATA'!$A$11:$A$14576,'MONTHLY DATA'!$A154,'WEEKLY DATA'!$B$11:$B$14576,'MONTHLY DATA'!$B154)</f>
        <v>301</v>
      </c>
      <c r="BA154" s="78">
        <f>AVERAGEIFS('WEEKLY DATA'!BA$11:BA$14576,'WEEKLY DATA'!$A$11:$A$14576,'MONTHLY DATA'!$A154,'WEEKLY DATA'!$B$11:$B$14576,'MONTHLY DATA'!$B154)</f>
        <v>311</v>
      </c>
      <c r="BB154" s="78">
        <f>AVERAGEIFS('WEEKLY DATA'!BB$11:BB$14576,'WEEKLY DATA'!$A$11:$A$14576,'MONTHLY DATA'!$A154,'WEEKLY DATA'!$B$11:$B$14576,'MONTHLY DATA'!$B154)</f>
        <v>306</v>
      </c>
      <c r="BC154" s="154">
        <f t="shared" si="120"/>
        <v>-4.3749999999999956E-2</v>
      </c>
      <c r="BD154" s="169">
        <f>AVERAGEIFS('WEEKLY DATA'!BD$11:BD$14576,'WEEKLY DATA'!$A$11:$A$14576,'MONTHLY DATA'!$A154,'WEEKLY DATA'!$B$11:$B$14576,'MONTHLY DATA'!$B154)</f>
        <v>248</v>
      </c>
      <c r="BE154" s="78">
        <f>AVERAGEIFS('WEEKLY DATA'!BE$11:BE$14576,'WEEKLY DATA'!$A$11:$A$14576,'MONTHLY DATA'!$A154,'WEEKLY DATA'!$B$11:$B$14576,'MONTHLY DATA'!$B154)</f>
        <v>258</v>
      </c>
      <c r="BF154" s="78">
        <f>AVERAGEIFS('WEEKLY DATA'!BF$11:BF$14576,'WEEKLY DATA'!$A$11:$A$14576,'MONTHLY DATA'!$A154,'WEEKLY DATA'!$B$11:$B$14576,'MONTHLY DATA'!$B154)</f>
        <v>253</v>
      </c>
      <c r="BG154" s="154">
        <f t="shared" si="121"/>
        <v>-3.157894736842104E-2</v>
      </c>
      <c r="BH154" s="169">
        <f>AVERAGEIFS('WEEKLY DATA'!BH$11:BH$14576,'WEEKLY DATA'!$A$11:$A$14576,'MONTHLY DATA'!$A154,'WEEKLY DATA'!$B$11:$B$14576,'MONTHLY DATA'!$B154)</f>
        <v>367</v>
      </c>
      <c r="BI154" s="78">
        <f>AVERAGEIFS('WEEKLY DATA'!BI$11:BI$14576,'WEEKLY DATA'!$A$11:$A$14576,'MONTHLY DATA'!$A154,'WEEKLY DATA'!$B$11:$B$14576,'MONTHLY DATA'!$B154)</f>
        <v>377</v>
      </c>
      <c r="BJ154" s="78">
        <f>AVERAGEIFS('WEEKLY DATA'!BJ$11:BJ$14576,'WEEKLY DATA'!$A$11:$A$14576,'MONTHLY DATA'!$A154,'WEEKLY DATA'!$B$11:$B$14576,'MONTHLY DATA'!$B154)</f>
        <v>372</v>
      </c>
      <c r="BK154" s="154">
        <f t="shared" si="122"/>
        <v>0.10222222222222221</v>
      </c>
      <c r="BL154" s="169">
        <f>AVERAGEIFS('WEEKLY DATA'!BL$11:BL$14576,'WEEKLY DATA'!$A$11:$A$14576,'MONTHLY DATA'!$A154,'WEEKLY DATA'!$B$11:$B$14576,'MONTHLY DATA'!$B154)</f>
        <v>257</v>
      </c>
      <c r="BM154" s="78">
        <f>AVERAGEIFS('WEEKLY DATA'!BM$11:BM$14576,'WEEKLY DATA'!$A$11:$A$14576,'MONTHLY DATA'!$A154,'WEEKLY DATA'!$B$11:$B$14576,'MONTHLY DATA'!$B154)</f>
        <v>267</v>
      </c>
      <c r="BN154" s="78">
        <f>AVERAGEIFS('WEEKLY DATA'!BN$11:BN$14576,'WEEKLY DATA'!$A$11:$A$14576,'MONTHLY DATA'!$A154,'WEEKLY DATA'!$B$11:$B$14576,'MONTHLY DATA'!$B154)</f>
        <v>262</v>
      </c>
      <c r="BO154" s="154">
        <f t="shared" si="123"/>
        <v>-5.585585585585584E-2</v>
      </c>
      <c r="BP154" s="78">
        <f>AVERAGEIFS('WEEKLY DATA'!BP$11:BP$14576,'WEEKLY DATA'!$A$11:$A$14576,'MONTHLY DATA'!$A154,'WEEKLY DATA'!$B$11:$B$14576,'MONTHLY DATA'!$B154)</f>
        <v>355.5</v>
      </c>
      <c r="BQ154" s="78">
        <f>AVERAGEIFS('WEEKLY DATA'!BQ$11:BQ$14576,'WEEKLY DATA'!$A$11:$A$14576,'MONTHLY DATA'!$A154,'WEEKLY DATA'!$B$11:$B$14576,'MONTHLY DATA'!$B154)</f>
        <v>365.5</v>
      </c>
      <c r="BR154" s="78">
        <f>AVERAGEIFS('WEEKLY DATA'!BR$11:BR$14576,'WEEKLY DATA'!$A$11:$A$14576,'MONTHLY DATA'!$A154,'WEEKLY DATA'!$B$11:$B$14576,'MONTHLY DATA'!$B154)</f>
        <v>360.5</v>
      </c>
      <c r="BS154" s="154">
        <f t="shared" si="124"/>
        <v>2.8163992869875143E-2</v>
      </c>
      <c r="BT154" s="78">
        <f>AVERAGEIFS('WEEKLY DATA'!BT$11:BT$14576,'WEEKLY DATA'!$A$11:$A$14576,'MONTHLY DATA'!$A154,'WEEKLY DATA'!$B$11:$B$14576,'MONTHLY DATA'!$B154)</f>
        <v>273.5</v>
      </c>
      <c r="BU154" s="78">
        <f>AVERAGEIFS('WEEKLY DATA'!BU$11:BU$14576,'WEEKLY DATA'!$A$11:$A$14576,'MONTHLY DATA'!$A154,'WEEKLY DATA'!$B$11:$B$14576,'MONTHLY DATA'!$B154)</f>
        <v>283.5</v>
      </c>
      <c r="BV154" s="78">
        <f>AVERAGEIFS('WEEKLY DATA'!BV$11:BV$14576,'WEEKLY DATA'!$A$11:$A$14576,'MONTHLY DATA'!$A154,'WEEKLY DATA'!$B$11:$B$14576,'MONTHLY DATA'!$B154)</f>
        <v>278.5</v>
      </c>
      <c r="BW154" s="154">
        <f t="shared" si="125"/>
        <v>-3.1304347826086931E-2</v>
      </c>
      <c r="BX154" s="78">
        <f>AVERAGEIFS('WEEKLY DATA'!BX$11:BX$14576,'WEEKLY DATA'!$A$11:$A$14576,'MONTHLY DATA'!$A154,'WEEKLY DATA'!$B$11:$B$14576,'MONTHLY DATA'!$B154)</f>
        <v>367</v>
      </c>
      <c r="BY154" s="78">
        <f>AVERAGEIFS('WEEKLY DATA'!BY$11:BY$14576,'WEEKLY DATA'!$A$11:$A$14576,'MONTHLY DATA'!$A154,'WEEKLY DATA'!$B$11:$B$14576,'MONTHLY DATA'!$B154)</f>
        <v>377</v>
      </c>
      <c r="BZ154" s="78">
        <f>AVERAGEIFS('WEEKLY DATA'!BZ$11:BZ$14576,'WEEKLY DATA'!$A$11:$A$14576,'MONTHLY DATA'!$A154,'WEEKLY DATA'!$B$11:$B$14576,'MONTHLY DATA'!$B154)</f>
        <v>372</v>
      </c>
      <c r="CA154" s="154">
        <f t="shared" si="126"/>
        <v>8.8117001828153629E-2</v>
      </c>
      <c r="CB154" s="78">
        <f>AVERAGEIFS('WEEKLY DATA'!CB$11:CB$14576,'WEEKLY DATA'!$A$11:$A$14576,'MONTHLY DATA'!$A154,'WEEKLY DATA'!$B$11:$B$14576,'MONTHLY DATA'!$B154)</f>
        <v>453</v>
      </c>
      <c r="CC154" s="78">
        <f>AVERAGEIFS('WEEKLY DATA'!CC$11:CC$14576,'WEEKLY DATA'!$A$11:$A$14576,'MONTHLY DATA'!$A154,'WEEKLY DATA'!$B$11:$B$14576,'MONTHLY DATA'!$B154)</f>
        <v>463</v>
      </c>
      <c r="CD154" s="78">
        <f>AVERAGEIFS('WEEKLY DATA'!CD$11:CD$14576,'WEEKLY DATA'!$A$11:$A$14576,'MONTHLY DATA'!$A154,'WEEKLY DATA'!$B$11:$B$14576,'MONTHLY DATA'!$B154)</f>
        <v>458</v>
      </c>
      <c r="CE154" s="154">
        <f t="shared" si="127"/>
        <v>-2.6826029216467484E-2</v>
      </c>
      <c r="CF154" s="78">
        <f>AVERAGEIFS('WEEKLY DATA'!CF$11:CF$14576,'WEEKLY DATA'!$A$11:$A$14576,'MONTHLY DATA'!$A154,'WEEKLY DATA'!$B$11:$B$14576,'MONTHLY DATA'!$B154)</f>
        <v>386.5</v>
      </c>
      <c r="CG154" s="78">
        <f>AVERAGEIFS('WEEKLY DATA'!CG$11:CG$14576,'WEEKLY DATA'!$A$11:$A$14576,'MONTHLY DATA'!$A154,'WEEKLY DATA'!$B$11:$B$14576,'MONTHLY DATA'!$B154)</f>
        <v>396.5</v>
      </c>
      <c r="CH154" s="78">
        <f>AVERAGEIFS('WEEKLY DATA'!CH$11:CH$14576,'WEEKLY DATA'!$A$11:$A$14576,'MONTHLY DATA'!$A154,'WEEKLY DATA'!$B$11:$B$14576,'MONTHLY DATA'!$B154)</f>
        <v>391.5</v>
      </c>
      <c r="CI154" s="154">
        <f t="shared" si="128"/>
        <v>8.9391304347826051E-2</v>
      </c>
      <c r="CJ154" s="78">
        <f>AVERAGEIFS('WEEKLY DATA'!CJ$11:CJ$14576,'WEEKLY DATA'!$A$11:$A$14576,'MONTHLY DATA'!$A154,'WEEKLY DATA'!$B$11:$B$14576,'MONTHLY DATA'!$B154)</f>
        <v>284.5</v>
      </c>
      <c r="CK154" s="78">
        <f>AVERAGEIFS('WEEKLY DATA'!CK$11:CK$14576,'WEEKLY DATA'!$A$11:$A$14576,'MONTHLY DATA'!$A154,'WEEKLY DATA'!$B$11:$B$14576,'MONTHLY DATA'!$B154)</f>
        <v>294.5</v>
      </c>
      <c r="CL154" s="78">
        <f>AVERAGEIFS('WEEKLY DATA'!CL$11:CL$14576,'WEEKLY DATA'!$A$11:$A$14576,'MONTHLY DATA'!$A154,'WEEKLY DATA'!$B$11:$B$14576,'MONTHLY DATA'!$B154)</f>
        <v>289.5</v>
      </c>
      <c r="CM154" s="154">
        <f t="shared" si="129"/>
        <v>-1.025641025641022E-2</v>
      </c>
      <c r="CN154" s="78">
        <f>AVERAGEIFS('WEEKLY DATA'!CN$11:CN$14576,'WEEKLY DATA'!$A$11:$A$14576,'MONTHLY DATA'!$A154,'WEEKLY DATA'!$B$11:$B$14576,'MONTHLY DATA'!$B154)</f>
        <v>367</v>
      </c>
      <c r="CO154" s="78">
        <f>AVERAGEIFS('WEEKLY DATA'!CO$11:CO$14576,'WEEKLY DATA'!$A$11:$A$14576,'MONTHLY DATA'!$A154,'WEEKLY DATA'!$B$11:$B$14576,'MONTHLY DATA'!$B154)</f>
        <v>377</v>
      </c>
      <c r="CP154" s="78">
        <f>AVERAGEIFS('WEEKLY DATA'!CP$11:CP$14576,'WEEKLY DATA'!$A$11:$A$14576,'MONTHLY DATA'!$A154,'WEEKLY DATA'!$B$11:$B$14576,'MONTHLY DATA'!$B154)</f>
        <v>372</v>
      </c>
      <c r="CQ154" s="154">
        <f t="shared" si="130"/>
        <v>8.8117001828153629E-2</v>
      </c>
      <c r="CR154" s="78">
        <f>AVERAGEIFS('WEEKLY DATA'!CR$11:CR$14576,'WEEKLY DATA'!$A$11:$A$14576,'MONTHLY DATA'!$A154,'WEEKLY DATA'!$B$11:$B$14576,'MONTHLY DATA'!$B154)</f>
        <v>480</v>
      </c>
      <c r="CS154" s="78">
        <f>AVERAGEIFS('WEEKLY DATA'!CS$11:CS$14576,'WEEKLY DATA'!$A$11:$A$14576,'MONTHLY DATA'!$A154,'WEEKLY DATA'!$B$11:$B$14576,'MONTHLY DATA'!$B154)</f>
        <v>490</v>
      </c>
      <c r="CT154" s="78">
        <f>AVERAGEIFS('WEEKLY DATA'!CT$11:CT$14576,'WEEKLY DATA'!$A$11:$A$14576,'MONTHLY DATA'!$A154,'WEEKLY DATA'!$B$11:$B$14576,'MONTHLY DATA'!$B154)</f>
        <v>485</v>
      </c>
      <c r="CU154" s="154">
        <f t="shared" si="131"/>
        <v>-3.1210986267166008E-2</v>
      </c>
      <c r="CV154" s="169">
        <f>AVERAGEIFS('WEEKLY DATA'!CV$11:CV$14576,'WEEKLY DATA'!$A$11:$A$14576,'MONTHLY DATA'!$A154,'WEEKLY DATA'!$B$11:$B$14576,'MONTHLY DATA'!$B154)</f>
        <v>396.5</v>
      </c>
      <c r="CW154" s="78">
        <f>AVERAGEIFS('WEEKLY DATA'!CW$11:CW$14576,'WEEKLY DATA'!$A$11:$A$14576,'MONTHLY DATA'!$A154,'WEEKLY DATA'!$B$11:$B$14576,'MONTHLY DATA'!$B154)</f>
        <v>406.5</v>
      </c>
      <c r="CX154" s="78">
        <f>AVERAGEIFS('WEEKLY DATA'!CX$11:CX$14576,'WEEKLY DATA'!$A$11:$A$14576,'MONTHLY DATA'!$A154,'WEEKLY DATA'!$B$11:$B$14576,'MONTHLY DATA'!$B154)</f>
        <v>401.5</v>
      </c>
      <c r="CY154" s="154">
        <f t="shared" si="132"/>
        <v>4.7960848287112556E-2</v>
      </c>
      <c r="CZ154" s="169">
        <f>AVERAGEIFS('WEEKLY DATA'!CZ$11:CZ$14576,'WEEKLY DATA'!$A$11:$A$14576,'MONTHLY DATA'!$A154,'WEEKLY DATA'!$B$11:$B$14576,'MONTHLY DATA'!$B154)</f>
        <v>306.5</v>
      </c>
      <c r="DA154" s="78">
        <f>AVERAGEIFS('WEEKLY DATA'!DA$11:DA$14576,'WEEKLY DATA'!$A$11:$A$14576,'MONTHLY DATA'!$A154,'WEEKLY DATA'!$B$11:$B$14576,'MONTHLY DATA'!$B154)</f>
        <v>316.5</v>
      </c>
      <c r="DB154" s="78">
        <f>AVERAGEIFS('WEEKLY DATA'!DB$11:DB$14576,'WEEKLY DATA'!$A$11:$A$14576,'MONTHLY DATA'!$A154,'WEEKLY DATA'!$B$11:$B$14576,'MONTHLY DATA'!$B154)</f>
        <v>311.5</v>
      </c>
      <c r="DC154" s="154">
        <f t="shared" si="133"/>
        <v>-1.6962524654832389E-2</v>
      </c>
      <c r="DD154" s="78">
        <f>AVERAGEIFS('WEEKLY DATA'!DD$11:DD$14576,'WEEKLY DATA'!$A$11:$A$14576,'MONTHLY DATA'!$A154,'WEEKLY DATA'!$B$11:$B$14576,'MONTHLY DATA'!$B154)</f>
        <v>397</v>
      </c>
      <c r="DE154" s="78">
        <f>AVERAGEIFS('WEEKLY DATA'!DE$11:DE$14576,'WEEKLY DATA'!$A$11:$A$14576,'MONTHLY DATA'!$A154,'WEEKLY DATA'!$B$11:$B$14576,'MONTHLY DATA'!$B154)</f>
        <v>407</v>
      </c>
      <c r="DF154" s="78">
        <f>AVERAGEIFS('WEEKLY DATA'!DF$11:DF$14576,'WEEKLY DATA'!$A$11:$A$14576,'MONTHLY DATA'!$A154,'WEEKLY DATA'!$B$11:$B$14576,'MONTHLY DATA'!$B154)</f>
        <v>402</v>
      </c>
      <c r="DG154" s="154">
        <f t="shared" si="134"/>
        <v>0.11473136915077986</v>
      </c>
      <c r="DH154" s="78">
        <f>AVERAGEIFS('WEEKLY DATA'!DH$11:DH$14576,'WEEKLY DATA'!$A$11:$A$14576,'MONTHLY DATA'!$A154,'WEEKLY DATA'!$B$11:$B$14576,'MONTHLY DATA'!$B154)</f>
        <v>466.5</v>
      </c>
      <c r="DI154" s="78">
        <f>AVERAGEIFS('WEEKLY DATA'!DI$11:DI$14576,'WEEKLY DATA'!$A$11:$A$14576,'MONTHLY DATA'!$A154,'WEEKLY DATA'!$B$11:$B$14576,'MONTHLY DATA'!$B154)</f>
        <v>476.5</v>
      </c>
      <c r="DJ154" s="78">
        <f>AVERAGEIFS('WEEKLY DATA'!DJ$11:DJ$14576,'WEEKLY DATA'!$A$11:$A$14576,'MONTHLY DATA'!$A154,'WEEKLY DATA'!$B$11:$B$14576,'MONTHLY DATA'!$B154)</f>
        <v>471.5</v>
      </c>
      <c r="DK154" s="154">
        <f t="shared" si="135"/>
        <v>-2.4062095730918553E-2</v>
      </c>
      <c r="DL154" s="169">
        <f>AVERAGEIFS('WEEKLY DATA'!DL$11:DL$14576,'WEEKLY DATA'!$A$11:$A$14576,'MONTHLY DATA'!$A154,'WEEKLY DATA'!$B$11:$B$14576,'MONTHLY DATA'!$B154)</f>
        <v>357.5</v>
      </c>
      <c r="DM154" s="78">
        <f>AVERAGEIFS('WEEKLY DATA'!DM$11:DM$14576,'WEEKLY DATA'!$A$11:$A$14576,'MONTHLY DATA'!$A154,'WEEKLY DATA'!$B$11:$B$14576,'MONTHLY DATA'!$B154)</f>
        <v>367.5</v>
      </c>
      <c r="DN154" s="78">
        <f>AVERAGEIFS('WEEKLY DATA'!DN$11:DN$14576,'WEEKLY DATA'!$A$11:$A$14576,'MONTHLY DATA'!$A154,'WEEKLY DATA'!$B$11:$B$14576,'MONTHLY DATA'!$B154)</f>
        <v>362.5</v>
      </c>
      <c r="DO154" s="154">
        <f t="shared" si="136"/>
        <v>7.2088724584103536E-2</v>
      </c>
      <c r="DP154" s="78">
        <f>AVERAGEIFS('WEEKLY DATA'!DP$11:DP$14576,'WEEKLY DATA'!$A$11:$A$14576,'MONTHLY DATA'!$A154,'WEEKLY DATA'!$B$11:$B$14576,'MONTHLY DATA'!$B154)</f>
        <v>274.5</v>
      </c>
      <c r="DQ154" s="78">
        <f>AVERAGEIFS('WEEKLY DATA'!DQ$11:DQ$14576,'WEEKLY DATA'!$A$11:$A$14576,'MONTHLY DATA'!$A154,'WEEKLY DATA'!$B$11:$B$14576,'MONTHLY DATA'!$B154)</f>
        <v>284.5</v>
      </c>
      <c r="DR154" s="78">
        <f>AVERAGEIFS('WEEKLY DATA'!DR$11:DR$14576,'WEEKLY DATA'!$A$11:$A$14576,'MONTHLY DATA'!$A154,'WEEKLY DATA'!$B$11:$B$14576,'MONTHLY DATA'!$B154)</f>
        <v>279.5</v>
      </c>
      <c r="DS154" s="154">
        <f t="shared" si="137"/>
        <v>-6.0504201680672276E-2</v>
      </c>
      <c r="DT154" s="78">
        <f>AVERAGEIFS('WEEKLY DATA'!DT$11:DT$14576,'WEEKLY DATA'!$A$11:$A$14576,'MONTHLY DATA'!$A154,'WEEKLY DATA'!$B$11:$B$14576,'MONTHLY DATA'!$B154)</f>
        <v>397</v>
      </c>
      <c r="DU154" s="78">
        <f>AVERAGEIFS('WEEKLY DATA'!DU$11:DU$14576,'WEEKLY DATA'!$A$11:$A$14576,'MONTHLY DATA'!$A154,'WEEKLY DATA'!$B$11:$B$14576,'MONTHLY DATA'!$B154)</f>
        <v>407</v>
      </c>
      <c r="DV154" s="78">
        <f>AVERAGEIFS('WEEKLY DATA'!DV$11:DV$14576,'WEEKLY DATA'!$A$11:$A$14576,'MONTHLY DATA'!$A154,'WEEKLY DATA'!$B$11:$B$14576,'MONTHLY DATA'!$B154)</f>
        <v>402</v>
      </c>
      <c r="DW154" s="154">
        <f t="shared" si="138"/>
        <v>0.11473136915077986</v>
      </c>
      <c r="DX154" s="78">
        <f>AVERAGEIFS('WEEKLY DATA'!DX$11:DX$14576,'WEEKLY DATA'!$A$11:$A$14576,'MONTHLY DATA'!$A154,'WEEKLY DATA'!$B$11:$B$14576,'MONTHLY DATA'!$B154)</f>
        <v>451.5</v>
      </c>
      <c r="DY154" s="78">
        <f>AVERAGEIFS('WEEKLY DATA'!DY$11:DY$14576,'WEEKLY DATA'!$A$11:$A$14576,'MONTHLY DATA'!$A154,'WEEKLY DATA'!$B$11:$B$14576,'MONTHLY DATA'!$B154)</f>
        <v>461.5</v>
      </c>
      <c r="DZ154" s="78">
        <f>AVERAGEIFS('WEEKLY DATA'!DZ$11:DZ$14576,'WEEKLY DATA'!$A$11:$A$14576,'MONTHLY DATA'!$A154,'WEEKLY DATA'!$B$11:$B$14576,'MONTHLY DATA'!$B154)</f>
        <v>456.5</v>
      </c>
      <c r="EA154" s="154">
        <f t="shared" si="139"/>
        <v>-2.483311081441919E-2</v>
      </c>
      <c r="EB154" s="78">
        <f>AVERAGEIFS('WEEKLY DATA'!EB$11:EB$14576,'WEEKLY DATA'!$A$11:$A$14576,'MONTHLY DATA'!$A154,'WEEKLY DATA'!$B$11:$B$14576,'MONTHLY DATA'!$B154)</f>
        <v>376.5</v>
      </c>
      <c r="EC154" s="78">
        <f>AVERAGEIFS('WEEKLY DATA'!EC$11:EC$14576,'WEEKLY DATA'!$A$11:$A$14576,'MONTHLY DATA'!$A154,'WEEKLY DATA'!$B$11:$B$14576,'MONTHLY DATA'!$B154)</f>
        <v>386.5</v>
      </c>
      <c r="ED154" s="78">
        <f>AVERAGEIFS('WEEKLY DATA'!ED$11:ED$14576,'WEEKLY DATA'!$A$11:$A$14576,'MONTHLY DATA'!$A154,'WEEKLY DATA'!$B$11:$B$14576,'MONTHLY DATA'!$B154)</f>
        <v>381.5</v>
      </c>
      <c r="EE154" s="154">
        <f t="shared" si="140"/>
        <v>1.5640599001663924E-2</v>
      </c>
      <c r="EF154" s="169">
        <f>AVERAGEIFS('WEEKLY DATA'!EF$11:EF$14576,'WEEKLY DATA'!$A$11:$A$14576,'MONTHLY DATA'!$A154,'WEEKLY DATA'!$B$11:$B$14576,'MONTHLY DATA'!$B154)</f>
        <v>297.5</v>
      </c>
      <c r="EG154" s="78">
        <f>AVERAGEIFS('WEEKLY DATA'!EG$11:EG$14576,'WEEKLY DATA'!$A$11:$A$14576,'MONTHLY DATA'!$A154,'WEEKLY DATA'!$B$11:$B$14576,'MONTHLY DATA'!$B154)</f>
        <v>307.5</v>
      </c>
      <c r="EH154" s="78">
        <f>AVERAGEIFS('WEEKLY DATA'!EH$11:EH$14576,'WEEKLY DATA'!$A$11:$A$14576,'MONTHLY DATA'!$A154,'WEEKLY DATA'!$B$11:$B$14576,'MONTHLY DATA'!$B154)</f>
        <v>302.5</v>
      </c>
      <c r="EI154" s="154">
        <f t="shared" si="141"/>
        <v>-6.1601642710472637E-3</v>
      </c>
      <c r="EJ154" s="78">
        <f>AVERAGEIFS('WEEKLY DATA'!EJ$11:EJ$14576,'WEEKLY DATA'!$A$11:$A$14576,'MONTHLY DATA'!$A154,'WEEKLY DATA'!$B$11:$B$14576,'MONTHLY DATA'!$B154)</f>
        <v>394.5</v>
      </c>
      <c r="EK154" s="78">
        <f>AVERAGEIFS('WEEKLY DATA'!EK$11:EK$14576,'WEEKLY DATA'!$A$11:$A$14576,'MONTHLY DATA'!$A154,'WEEKLY DATA'!$B$11:$B$14576,'MONTHLY DATA'!$B154)</f>
        <v>404.5</v>
      </c>
      <c r="EL154" s="78">
        <f>AVERAGEIFS('WEEKLY DATA'!EL$11:EL$14576,'WEEKLY DATA'!$A$11:$A$14576,'MONTHLY DATA'!$A154,'WEEKLY DATA'!$B$11:$B$14576,'MONTHLY DATA'!$B154)</f>
        <v>399.5</v>
      </c>
      <c r="EM154" s="154">
        <f t="shared" si="142"/>
        <v>8.892674616695051E-2</v>
      </c>
      <c r="EN154" s="78">
        <f>AVERAGEIFS('WEEKLY DATA'!EN$11:EN$14576,'WEEKLY DATA'!$A$11:$A$14576,'MONTHLY DATA'!$A154,'WEEKLY DATA'!$B$11:$B$14576,'MONTHLY DATA'!$B154)</f>
        <v>496.5</v>
      </c>
      <c r="EO154" s="78">
        <f>AVERAGEIFS('WEEKLY DATA'!EO$11:EO$14576,'WEEKLY DATA'!$A$11:$A$14576,'MONTHLY DATA'!$A154,'WEEKLY DATA'!$B$11:$B$14576,'MONTHLY DATA'!$B154)</f>
        <v>506.5</v>
      </c>
      <c r="EP154" s="78">
        <f>AVERAGEIFS('WEEKLY DATA'!EP$11:EP$14576,'WEEKLY DATA'!$A$11:$A$14576,'MONTHLY DATA'!$A154,'WEEKLY DATA'!$B$11:$B$14576,'MONTHLY DATA'!$B154)</f>
        <v>501.5</v>
      </c>
      <c r="EQ154" s="154">
        <f t="shared" si="143"/>
        <v>-2.2655298416565217E-2</v>
      </c>
      <c r="ER154" s="78">
        <f>AVERAGEIFS('WEEKLY DATA'!ER$11:ER$14576,'WEEKLY DATA'!$A$11:$A$14576,'MONTHLY DATA'!$A154,'WEEKLY DATA'!$B$11:$B$14576,'MONTHLY DATA'!$B154)</f>
        <v>369</v>
      </c>
      <c r="ES154" s="78">
        <f>AVERAGEIFS('WEEKLY DATA'!ES$11:ES$14576,'WEEKLY DATA'!$A$11:$A$14576,'MONTHLY DATA'!$A154,'WEEKLY DATA'!$B$11:$B$14576,'MONTHLY DATA'!$B154)</f>
        <v>379</v>
      </c>
      <c r="ET154" s="78">
        <f>AVERAGEIFS('WEEKLY DATA'!ET$11:ET$14576,'WEEKLY DATA'!$A$11:$A$14576,'MONTHLY DATA'!$A154,'WEEKLY DATA'!$B$11:$B$14576,'MONTHLY DATA'!$B154)</f>
        <v>374</v>
      </c>
      <c r="EU154" s="154">
        <f t="shared" si="144"/>
        <v>2.8178694158075501E-2</v>
      </c>
      <c r="EV154" s="78">
        <f>AVERAGEIFS('WEEKLY DATA'!EV$11:EV$14576,'WEEKLY DATA'!$A$11:$A$14576,'MONTHLY DATA'!$A154,'WEEKLY DATA'!$B$11:$B$14576,'MONTHLY DATA'!$B154)</f>
        <v>283.5</v>
      </c>
      <c r="EW154" s="78">
        <f>AVERAGEIFS('WEEKLY DATA'!EW$11:EW$14576,'WEEKLY DATA'!$A$11:$A$14576,'MONTHLY DATA'!$A154,'WEEKLY DATA'!$B$11:$B$14576,'MONTHLY DATA'!$B154)</f>
        <v>293.5</v>
      </c>
      <c r="EX154" s="78">
        <f>AVERAGEIFS('WEEKLY DATA'!EX$11:EX$14576,'WEEKLY DATA'!$A$11:$A$14576,'MONTHLY DATA'!$A154,'WEEKLY DATA'!$B$11:$B$14576,'MONTHLY DATA'!$B154)</f>
        <v>288.5</v>
      </c>
      <c r="EY154" s="154">
        <f t="shared" si="145"/>
        <v>3.730337078651691E-2</v>
      </c>
      <c r="EZ154" s="78">
        <f>AVERAGEIFS('WEEKLY DATA'!EZ$11:EZ$14576,'WEEKLY DATA'!$A$11:$A$14576,'MONTHLY DATA'!$A154,'WEEKLY DATA'!$B$11:$B$14576,'MONTHLY DATA'!$B154)</f>
        <v>402</v>
      </c>
      <c r="FA154" s="78">
        <f>AVERAGEIFS('WEEKLY DATA'!FA$11:FA$14576,'WEEKLY DATA'!$A$11:$A$14576,'MONTHLY DATA'!$A154,'WEEKLY DATA'!$B$11:$B$14576,'MONTHLY DATA'!$B154)</f>
        <v>412</v>
      </c>
      <c r="FB154" s="78">
        <f>AVERAGEIFS('WEEKLY DATA'!FB$11:FB$14576,'WEEKLY DATA'!$A$11:$A$14576,'MONTHLY DATA'!$A154,'WEEKLY DATA'!$B$11:$B$14576,'MONTHLY DATA'!$B154)</f>
        <v>407</v>
      </c>
      <c r="FC154" s="154">
        <f t="shared" si="146"/>
        <v>8.7145242070116868E-2</v>
      </c>
      <c r="FD154" s="78">
        <f>AVERAGEIFS('WEEKLY DATA'!FD$11:FD$14576,'WEEKLY DATA'!$A$11:$A$14576,'MONTHLY DATA'!$A154,'WEEKLY DATA'!$B$11:$B$14576,'MONTHLY DATA'!$B154)</f>
        <v>295</v>
      </c>
      <c r="FE154" s="78">
        <f>AVERAGEIFS('WEEKLY DATA'!FE$11:FE$14576,'WEEKLY DATA'!$A$11:$A$14576,'MONTHLY DATA'!$A154,'WEEKLY DATA'!$B$11:$B$14576,'MONTHLY DATA'!$B154)</f>
        <v>305</v>
      </c>
      <c r="FF154" s="78">
        <f>AVERAGEIFS('WEEKLY DATA'!FF$11:FF$14576,'WEEKLY DATA'!$A$11:$A$14576,'MONTHLY DATA'!$A154,'WEEKLY DATA'!$B$11:$B$14576,'MONTHLY DATA'!$B154)</f>
        <v>300</v>
      </c>
      <c r="FG154" s="154">
        <f t="shared" si="147"/>
        <v>-0.11111111111111116</v>
      </c>
      <c r="FH154" s="78">
        <f>AVERAGEIFS('WEEKLY DATA'!FH$11:FH$14576,'WEEKLY DATA'!$A$11:$A$14576,'MONTHLY DATA'!$A154,'WEEKLY DATA'!$B$11:$B$14576,'MONTHLY DATA'!$B154)</f>
        <v>331</v>
      </c>
      <c r="FI154" s="78">
        <f>AVERAGEIFS('WEEKLY DATA'!FI$11:FI$14576,'WEEKLY DATA'!$A$11:$A$14576,'MONTHLY DATA'!$A154,'WEEKLY DATA'!$B$11:$B$14576,'MONTHLY DATA'!$B154)</f>
        <v>341</v>
      </c>
      <c r="FJ154" s="78">
        <f>AVERAGEIFS('WEEKLY DATA'!FJ$11:FJ$14576,'WEEKLY DATA'!$A$11:$A$14576,'MONTHLY DATA'!$A154,'WEEKLY DATA'!$B$11:$B$14576,'MONTHLY DATA'!$B154)</f>
        <v>336</v>
      </c>
      <c r="FK154" s="154">
        <f t="shared" si="148"/>
        <v>-0.10250417362270448</v>
      </c>
      <c r="FL154" s="169">
        <f>AVERAGEIFS('WEEKLY DATA'!FL$11:FL$14576,'WEEKLY DATA'!$A$11:$A$14576,'MONTHLY DATA'!$A154,'WEEKLY DATA'!$B$11:$B$14576,'MONTHLY DATA'!$B154)</f>
        <v>275</v>
      </c>
      <c r="FM154" s="78">
        <f>AVERAGEIFS('WEEKLY DATA'!FM$11:FM$14576,'WEEKLY DATA'!$A$11:$A$14576,'MONTHLY DATA'!$A154,'WEEKLY DATA'!$B$11:$B$14576,'MONTHLY DATA'!$B154)</f>
        <v>285</v>
      </c>
      <c r="FN154" s="78">
        <f>AVERAGEIFS('WEEKLY DATA'!FN$11:FN$14576,'WEEKLY DATA'!$A$11:$A$14576,'MONTHLY DATA'!$A154,'WEEKLY DATA'!$B$11:$B$14576,'MONTHLY DATA'!$B154)</f>
        <v>280</v>
      </c>
      <c r="FO154" s="154">
        <f t="shared" si="149"/>
        <v>-7.8189300411522611E-2</v>
      </c>
      <c r="FP154" s="78">
        <f>AVERAGEIFS('WEEKLY DATA'!FP$11:FP$14576,'WEEKLY DATA'!$A$11:$A$14576,'MONTHLY DATA'!$A154,'WEEKLY DATA'!$B$11:$B$14576,'MONTHLY DATA'!$B154)</f>
        <v>331</v>
      </c>
      <c r="FQ154" s="78">
        <f>AVERAGEIFS('WEEKLY DATA'!FQ$11:FQ$14576,'WEEKLY DATA'!$A$11:$A$14576,'MONTHLY DATA'!$A154,'WEEKLY DATA'!$B$11:$B$14576,'MONTHLY DATA'!$B154)</f>
        <v>341</v>
      </c>
      <c r="FR154" s="78">
        <f>AVERAGEIFS('WEEKLY DATA'!FR$11:FR$14576,'WEEKLY DATA'!$A$11:$A$14576,'MONTHLY DATA'!$A154,'WEEKLY DATA'!$B$11:$B$14576,'MONTHLY DATA'!$B154)</f>
        <v>336</v>
      </c>
      <c r="FS154" s="154">
        <f t="shared" si="150"/>
        <v>9.2682926829268375E-2</v>
      </c>
      <c r="FT154" s="78">
        <f>AVERAGEIFS('WEEKLY DATA'!FT$11:FT$14576,'WEEKLY DATA'!$A$11:$A$14576,'MONTHLY DATA'!$A154,'WEEKLY DATA'!$B$11:$B$14576,'MONTHLY DATA'!$B154)</f>
        <v>276</v>
      </c>
      <c r="FU154" s="78">
        <f>AVERAGEIFS('WEEKLY DATA'!FU$11:FU$14576,'WEEKLY DATA'!$A$11:$A$14576,'MONTHLY DATA'!$A154,'WEEKLY DATA'!$B$11:$B$14576,'MONTHLY DATA'!$B154)</f>
        <v>286</v>
      </c>
      <c r="FV154" s="78">
        <f>AVERAGEIFS('WEEKLY DATA'!FV$11:FV$14576,'WEEKLY DATA'!$A$11:$A$14576,'MONTHLY DATA'!$A154,'WEEKLY DATA'!$B$11:$B$14576,'MONTHLY DATA'!$B154)</f>
        <v>281</v>
      </c>
      <c r="FW154" s="154">
        <f t="shared" si="151"/>
        <v>-0.24816053511705682</v>
      </c>
      <c r="FX154" s="78">
        <f>AVERAGEIFS('WEEKLY DATA'!FX$11:FX$14576,'WEEKLY DATA'!$A$11:$A$14576,'MONTHLY DATA'!$A154,'WEEKLY DATA'!$B$11:$B$14576,'MONTHLY DATA'!$B154)</f>
        <v>276</v>
      </c>
      <c r="FY154" s="78">
        <f>AVERAGEIFS('WEEKLY DATA'!FY$11:FY$14576,'WEEKLY DATA'!$A$11:$A$14576,'MONTHLY DATA'!$A154,'WEEKLY DATA'!$B$11:$B$14576,'MONTHLY DATA'!$B154)</f>
        <v>286</v>
      </c>
      <c r="FZ154" s="78">
        <f>AVERAGEIFS('WEEKLY DATA'!FZ$11:FZ$14576,'WEEKLY DATA'!$A$11:$A$14576,'MONTHLY DATA'!$A154,'WEEKLY DATA'!$B$11:$B$14576,'MONTHLY DATA'!$B154)</f>
        <v>281</v>
      </c>
      <c r="GA154" s="154">
        <f t="shared" si="152"/>
        <v>-0.15805243445692885</v>
      </c>
      <c r="GB154" s="78">
        <f>AVERAGEIFS('WEEKLY DATA'!GB$11:GB$14576,'WEEKLY DATA'!$A$11:$A$14576,'MONTHLY DATA'!$A154,'WEEKLY DATA'!$B$11:$B$14576,'MONTHLY DATA'!$B154)</f>
        <v>486.5</v>
      </c>
      <c r="GC154" s="78">
        <f>AVERAGEIFS('WEEKLY DATA'!GC$11:GC$14576,'WEEKLY DATA'!$A$11:$A$14576,'MONTHLY DATA'!$A154,'WEEKLY DATA'!$B$11:$B$14576,'MONTHLY DATA'!$B154)</f>
        <v>496.5</v>
      </c>
      <c r="GD154" s="78">
        <f>AVERAGEIFS('WEEKLY DATA'!GD$11:GD$14576,'WEEKLY DATA'!$A$11:$A$14576,'MONTHLY DATA'!$A154,'WEEKLY DATA'!$B$11:$B$14576,'MONTHLY DATA'!$B154)</f>
        <v>491.5</v>
      </c>
      <c r="GE154" s="154">
        <f t="shared" si="153"/>
        <v>3.883751651254963E-2</v>
      </c>
      <c r="GF154" s="169">
        <f>AVERAGEIFS('WEEKLY DATA'!GF$11:GF$14576,'WEEKLY DATA'!$A$11:$A$14576,'MONTHLY DATA'!$A154,'WEEKLY DATA'!$B$11:$B$14576,'MONTHLY DATA'!$B154)</f>
        <v>396.5</v>
      </c>
      <c r="GG154" s="78">
        <f>AVERAGEIFS('WEEKLY DATA'!GG$11:GG$14576,'WEEKLY DATA'!$A$11:$A$14576,'MONTHLY DATA'!$A154,'WEEKLY DATA'!$B$11:$B$14576,'MONTHLY DATA'!$B154)</f>
        <v>406.5</v>
      </c>
      <c r="GH154" s="78">
        <f>AVERAGEIFS('WEEKLY DATA'!GH$11:GH$14576,'WEEKLY DATA'!$A$11:$A$14576,'MONTHLY DATA'!$A154,'WEEKLY DATA'!$B$11:$B$14576,'MONTHLY DATA'!$B154)</f>
        <v>401.5</v>
      </c>
      <c r="GI154" s="154">
        <f t="shared" si="154"/>
        <v>-1.3210445468510024E-2</v>
      </c>
      <c r="GJ154" s="78">
        <f>AVERAGEIFS('WEEKLY DATA'!GJ$11:GJ$14576,'WEEKLY DATA'!$A$11:$A$14576,'MONTHLY DATA'!$A154,'WEEKLY DATA'!$B$11:$B$14576,'MONTHLY DATA'!$B154)</f>
        <v>407</v>
      </c>
      <c r="GK154" s="78">
        <f>AVERAGEIFS('WEEKLY DATA'!GK$11:GK$14576,'WEEKLY DATA'!$A$11:$A$14576,'MONTHLY DATA'!$A154,'WEEKLY DATA'!$B$11:$B$14576,'MONTHLY DATA'!$B154)</f>
        <v>417</v>
      </c>
      <c r="GL154" s="78">
        <f>AVERAGEIFS('WEEKLY DATA'!GL$11:GL$14576,'WEEKLY DATA'!$A$11:$A$14576,'MONTHLY DATA'!$A154,'WEEKLY DATA'!$B$11:$B$14576,'MONTHLY DATA'!$B154)</f>
        <v>412</v>
      </c>
      <c r="GM154" s="154">
        <f t="shared" si="155"/>
        <v>0.11163575042158524</v>
      </c>
      <c r="GN154" s="78">
        <f>AVERAGEIFS('WEEKLY DATA'!GN$11:GN$14576,'WEEKLY DATA'!$A$11:$A$14576,'MONTHLY DATA'!$A154,'WEEKLY DATA'!$B$11:$B$14576,'MONTHLY DATA'!$B154)</f>
        <v>556.5</v>
      </c>
      <c r="GO154" s="78">
        <f>AVERAGEIFS('WEEKLY DATA'!GO$11:GO$14576,'WEEKLY DATA'!$A$11:$A$14576,'MONTHLY DATA'!$A154,'WEEKLY DATA'!$B$11:$B$14576,'MONTHLY DATA'!$B154)</f>
        <v>566.5</v>
      </c>
      <c r="GP154" s="78">
        <f>AVERAGEIFS('WEEKLY DATA'!GP$11:GP$14576,'WEEKLY DATA'!$A$11:$A$14576,'MONTHLY DATA'!$A154,'WEEKLY DATA'!$B$11:$B$14576,'MONTHLY DATA'!$B154)</f>
        <v>561.5</v>
      </c>
      <c r="GQ154" s="154">
        <f t="shared" si="156"/>
        <v>-2.028353326063248E-2</v>
      </c>
      <c r="GR154" s="78"/>
    </row>
    <row r="155" spans="1:200" ht="15.75" x14ac:dyDescent="0.25">
      <c r="A155">
        <f t="shared" si="106"/>
        <v>1</v>
      </c>
      <c r="B155">
        <f t="shared" si="107"/>
        <v>2022</v>
      </c>
      <c r="C155" s="86">
        <v>44562</v>
      </c>
      <c r="D155" s="78">
        <f>AVERAGEIFS('WEEKLY DATA'!D$11:D$14576,'WEEKLY DATA'!$A$11:$A$14576,'MONTHLY DATA'!$A155,'WEEKLY DATA'!$B$11:$B$14576,'MONTHLY DATA'!$B155)</f>
        <v>394.375</v>
      </c>
      <c r="E155" s="78">
        <f>AVERAGEIFS('WEEKLY DATA'!E$11:E$14576,'WEEKLY DATA'!$A$11:$A$14576,'MONTHLY DATA'!$A155,'WEEKLY DATA'!$B$11:$B$14576,'MONTHLY DATA'!$B155)</f>
        <v>404.375</v>
      </c>
      <c r="F155" s="78">
        <f>AVERAGEIFS('WEEKLY DATA'!F$11:F$14576,'WEEKLY DATA'!$A$11:$A$14576,'MONTHLY DATA'!$A155,'WEEKLY DATA'!$B$11:$B$14576,'MONTHLY DATA'!$B155)</f>
        <v>399.375</v>
      </c>
      <c r="G155" s="154">
        <f t="shared" si="108"/>
        <v>-7.6589595375722519E-2</v>
      </c>
      <c r="H155" s="169">
        <f>AVERAGEIFS('WEEKLY DATA'!H$11:H$14576,'WEEKLY DATA'!$A$11:$A$14576,'MONTHLY DATA'!$A155,'WEEKLY DATA'!$B$11:$B$14576,'MONTHLY DATA'!$B155)</f>
        <v>328.125</v>
      </c>
      <c r="I155" s="78">
        <f>AVERAGEIFS('WEEKLY DATA'!I$11:I$14576,'WEEKLY DATA'!$A$11:$A$14576,'MONTHLY DATA'!$A155,'WEEKLY DATA'!$B$11:$B$14576,'MONTHLY DATA'!$B155)</f>
        <v>338.125</v>
      </c>
      <c r="J155" s="78">
        <f>AVERAGEIFS('WEEKLY DATA'!J$11:J$14576,'WEEKLY DATA'!$A$11:$A$14576,'MONTHLY DATA'!$A155,'WEEKLY DATA'!$B$11:$B$14576,'MONTHLY DATA'!$B155)</f>
        <v>333.125</v>
      </c>
      <c r="K155" s="154">
        <f t="shared" si="109"/>
        <v>-4.1366906474820109E-2</v>
      </c>
      <c r="L155" s="169">
        <f>AVERAGEIFS('WEEKLY DATA'!L$11:L$14576,'WEEKLY DATA'!$A$11:$A$14576,'MONTHLY DATA'!$A155,'WEEKLY DATA'!$B$11:$B$14576,'MONTHLY DATA'!$B155)</f>
        <v>338.75</v>
      </c>
      <c r="M155" s="78">
        <f>AVERAGEIFS('WEEKLY DATA'!M$11:M$14576,'WEEKLY DATA'!$A$11:$A$14576,'MONTHLY DATA'!$A155,'WEEKLY DATA'!$B$11:$B$14576,'MONTHLY DATA'!$B155)</f>
        <v>348.75</v>
      </c>
      <c r="N155" s="78">
        <f>AVERAGEIFS('WEEKLY DATA'!N$11:N$14576,'WEEKLY DATA'!$A$11:$A$14576,'MONTHLY DATA'!$A155,'WEEKLY DATA'!$B$11:$B$14576,'MONTHLY DATA'!$B155)</f>
        <v>343.75</v>
      </c>
      <c r="O155" s="154">
        <f t="shared" si="110"/>
        <v>-0.10130718954248363</v>
      </c>
      <c r="P155" s="169">
        <f>AVERAGEIFS('WEEKLY DATA'!P$11:P$14576,'WEEKLY DATA'!$A$11:$A$14576,'MONTHLY DATA'!$A155,'WEEKLY DATA'!$B$11:$B$14576,'MONTHLY DATA'!$B155)</f>
        <v>325.625</v>
      </c>
      <c r="Q155" s="78">
        <f>AVERAGEIFS('WEEKLY DATA'!Q$11:Q$14576,'WEEKLY DATA'!$A$11:$A$14576,'MONTHLY DATA'!$A155,'WEEKLY DATA'!$B$11:$B$14576,'MONTHLY DATA'!$B155)</f>
        <v>335.625</v>
      </c>
      <c r="R155" s="78">
        <f>AVERAGEIFS('WEEKLY DATA'!R$11:R$14576,'WEEKLY DATA'!$A$11:$A$14576,'MONTHLY DATA'!$A155,'WEEKLY DATA'!$B$11:$B$14576,'MONTHLY DATA'!$B155)</f>
        <v>330.625</v>
      </c>
      <c r="S155" s="154">
        <f t="shared" si="111"/>
        <v>-1.8916913946587566E-2</v>
      </c>
      <c r="T155" s="169">
        <f>AVERAGEIFS('WEEKLY DATA'!T$11:T$14576,'WEEKLY DATA'!$A$11:$A$14576,'MONTHLY DATA'!$A155,'WEEKLY DATA'!$B$11:$B$14576,'MONTHLY DATA'!$B155)</f>
        <v>295.625</v>
      </c>
      <c r="U155" s="78">
        <f>AVERAGEIFS('WEEKLY DATA'!U$11:U$14576,'WEEKLY DATA'!$A$11:$A$14576,'MONTHLY DATA'!$A155,'WEEKLY DATA'!$B$11:$B$14576,'MONTHLY DATA'!$B155)</f>
        <v>305.625</v>
      </c>
      <c r="V155" s="78">
        <f>AVERAGEIFS('WEEKLY DATA'!V$11:V$14576,'WEEKLY DATA'!$A$11:$A$14576,'MONTHLY DATA'!$A155,'WEEKLY DATA'!$B$11:$B$14576,'MONTHLY DATA'!$B155)</f>
        <v>300.625</v>
      </c>
      <c r="W155" s="154">
        <f t="shared" si="112"/>
        <v>-4.4117647058823484E-2</v>
      </c>
      <c r="X155" s="169">
        <f>AVERAGEIFS('WEEKLY DATA'!X$11:X$14576,'WEEKLY DATA'!$A$11:$A$14576,'MONTHLY DATA'!$A155,'WEEKLY DATA'!$B$11:$B$14576,'MONTHLY DATA'!$B155)</f>
        <v>280.625</v>
      </c>
      <c r="Y155" s="78">
        <f>AVERAGEIFS('WEEKLY DATA'!Y$11:Y$14576,'WEEKLY DATA'!$A$11:$A$14576,'MONTHLY DATA'!$A155,'WEEKLY DATA'!$B$11:$B$14576,'MONTHLY DATA'!$B155)</f>
        <v>290.625</v>
      </c>
      <c r="Z155" s="78">
        <f>AVERAGEIFS('WEEKLY DATA'!Z$11:Z$14576,'WEEKLY DATA'!$A$11:$A$14576,'MONTHLY DATA'!$A155,'WEEKLY DATA'!$B$11:$B$14576,'MONTHLY DATA'!$B155)</f>
        <v>285.625</v>
      </c>
      <c r="AA155" s="154">
        <f t="shared" si="113"/>
        <v>-1.3385146804835935E-2</v>
      </c>
      <c r="AB155" s="169">
        <f>AVERAGEIFS('WEEKLY DATA'!AB$11:AB$14576,'WEEKLY DATA'!$A$11:$A$14576,'MONTHLY DATA'!$A155,'WEEKLY DATA'!$B$11:$B$14576,'MONTHLY DATA'!$B155)</f>
        <v>323.75</v>
      </c>
      <c r="AC155" s="78">
        <f>AVERAGEIFS('WEEKLY DATA'!AC$11:AC$14576,'WEEKLY DATA'!$A$11:$A$14576,'MONTHLY DATA'!$A155,'WEEKLY DATA'!$B$11:$B$14576,'MONTHLY DATA'!$B155)</f>
        <v>333.75</v>
      </c>
      <c r="AD155" s="78">
        <f>AVERAGEIFS('WEEKLY DATA'!AD$11:AD$14576,'WEEKLY DATA'!$A$11:$A$14576,'MONTHLY DATA'!$A155,'WEEKLY DATA'!$B$11:$B$14576,'MONTHLY DATA'!$B155)</f>
        <v>328.75</v>
      </c>
      <c r="AE155" s="154">
        <f t="shared" si="114"/>
        <v>-0.14052287581699341</v>
      </c>
      <c r="AF155" s="169">
        <f>AVERAGEIFS('WEEKLY DATA'!AF$11:AF$14576,'WEEKLY DATA'!$A$11:$A$14576,'MONTHLY DATA'!$A155,'WEEKLY DATA'!$B$11:$B$14576,'MONTHLY DATA'!$B155)</f>
        <v>295</v>
      </c>
      <c r="AG155" s="78">
        <f>AVERAGEIFS('WEEKLY DATA'!AG$11:AG$14576,'WEEKLY DATA'!$A$11:$A$14576,'MONTHLY DATA'!$A155,'WEEKLY DATA'!$B$11:$B$14576,'MONTHLY DATA'!$B155)</f>
        <v>305</v>
      </c>
      <c r="AH155" s="78">
        <f>AVERAGEIFS('WEEKLY DATA'!AH$11:AH$14576,'WEEKLY DATA'!$A$11:$A$14576,'MONTHLY DATA'!$A155,'WEEKLY DATA'!$B$11:$B$14576,'MONTHLY DATA'!$B155)</f>
        <v>300</v>
      </c>
      <c r="AI155" s="154">
        <f t="shared" si="115"/>
        <v>-3.3816425120772986E-2</v>
      </c>
      <c r="AJ155" s="169">
        <f>AVERAGEIFS('WEEKLY DATA'!AJ$11:AJ$14576,'WEEKLY DATA'!$A$11:$A$14576,'MONTHLY DATA'!$A155,'WEEKLY DATA'!$B$11:$B$14576,'MONTHLY DATA'!$B155)</f>
        <v>278.125</v>
      </c>
      <c r="AK155" s="78">
        <f>AVERAGEIFS('WEEKLY DATA'!AK$11:AK$14576,'WEEKLY DATA'!$A$11:$A$14576,'MONTHLY DATA'!$A155,'WEEKLY DATA'!$B$11:$B$14576,'MONTHLY DATA'!$B155)</f>
        <v>288.125</v>
      </c>
      <c r="AL155" s="78">
        <f>AVERAGEIFS('WEEKLY DATA'!AL$11:AL$14576,'WEEKLY DATA'!$A$11:$A$14576,'MONTHLY DATA'!$A155,'WEEKLY DATA'!$B$11:$B$14576,'MONTHLY DATA'!$B155)</f>
        <v>283.125</v>
      </c>
      <c r="AM155" s="154">
        <f t="shared" si="116"/>
        <v>-7.6264274061990212E-2</v>
      </c>
      <c r="AN155" s="169">
        <f>AVERAGEIFS('WEEKLY DATA'!AN$11:AN$14576,'WEEKLY DATA'!$A$11:$A$14576,'MONTHLY DATA'!$A155,'WEEKLY DATA'!$B$11:$B$14576,'MONTHLY DATA'!$B155)</f>
        <v>240.625</v>
      </c>
      <c r="AO155" s="78">
        <f>AVERAGEIFS('WEEKLY DATA'!AO$11:AO$14576,'WEEKLY DATA'!$A$11:$A$14576,'MONTHLY DATA'!$A155,'WEEKLY DATA'!$B$11:$B$14576,'MONTHLY DATA'!$B155)</f>
        <v>250.625</v>
      </c>
      <c r="AP155" s="78">
        <f>AVERAGEIFS('WEEKLY DATA'!AP$11:AP$14576,'WEEKLY DATA'!$A$11:$A$14576,'MONTHLY DATA'!$A155,'WEEKLY DATA'!$B$11:$B$14576,'MONTHLY DATA'!$B155)</f>
        <v>245.625</v>
      </c>
      <c r="AQ155" s="154">
        <f t="shared" si="117"/>
        <v>3.6392405063291111E-2</v>
      </c>
      <c r="AR155" s="169">
        <f>AVERAGEIFS('WEEKLY DATA'!AR$11:AR$14576,'WEEKLY DATA'!$A$11:$A$14576,'MONTHLY DATA'!$A155,'WEEKLY DATA'!$B$11:$B$14576,'MONTHLY DATA'!$B155)</f>
        <v>386.875</v>
      </c>
      <c r="AS155" s="78">
        <f>AVERAGEIFS('WEEKLY DATA'!AS$11:AS$14576,'WEEKLY DATA'!$A$11:$A$14576,'MONTHLY DATA'!$A155,'WEEKLY DATA'!$B$11:$B$14576,'MONTHLY DATA'!$B155)</f>
        <v>396.875</v>
      </c>
      <c r="AT155" s="78">
        <f>AVERAGEIFS('WEEKLY DATA'!AT$11:AT$14576,'WEEKLY DATA'!$A$11:$A$14576,'MONTHLY DATA'!$A155,'WEEKLY DATA'!$B$11:$B$14576,'MONTHLY DATA'!$B155)</f>
        <v>391.875</v>
      </c>
      <c r="AU155" s="154">
        <f t="shared" si="118"/>
        <v>6.1991869918699205E-2</v>
      </c>
      <c r="AV155" s="169">
        <f>AVERAGEIFS('WEEKLY DATA'!AV$11:AV$14576,'WEEKLY DATA'!$A$11:$A$14576,'MONTHLY DATA'!$A155,'WEEKLY DATA'!$B$11:$B$14576,'MONTHLY DATA'!$B155)</f>
        <v>288.125</v>
      </c>
      <c r="AW155" s="78">
        <f>AVERAGEIFS('WEEKLY DATA'!AW$11:AW$14576,'WEEKLY DATA'!$A$11:$A$14576,'MONTHLY DATA'!$A155,'WEEKLY DATA'!$B$11:$B$14576,'MONTHLY DATA'!$B155)</f>
        <v>298.125</v>
      </c>
      <c r="AX155" s="78">
        <f>AVERAGEIFS('WEEKLY DATA'!AX$11:AX$14576,'WEEKLY DATA'!$A$11:$A$14576,'MONTHLY DATA'!$A155,'WEEKLY DATA'!$B$11:$B$14576,'MONTHLY DATA'!$B155)</f>
        <v>293.125</v>
      </c>
      <c r="AY155" s="154">
        <f t="shared" si="119"/>
        <v>6.3974591651542623E-2</v>
      </c>
      <c r="AZ155" s="169">
        <f>AVERAGEIFS('WEEKLY DATA'!AZ$11:AZ$14576,'WEEKLY DATA'!$A$11:$A$14576,'MONTHLY DATA'!$A155,'WEEKLY DATA'!$B$11:$B$14576,'MONTHLY DATA'!$B155)</f>
        <v>276.875</v>
      </c>
      <c r="BA155" s="78">
        <f>AVERAGEIFS('WEEKLY DATA'!BA$11:BA$14576,'WEEKLY DATA'!$A$11:$A$14576,'MONTHLY DATA'!$A155,'WEEKLY DATA'!$B$11:$B$14576,'MONTHLY DATA'!$B155)</f>
        <v>286.875</v>
      </c>
      <c r="BB155" s="78">
        <f>AVERAGEIFS('WEEKLY DATA'!BB$11:BB$14576,'WEEKLY DATA'!$A$11:$A$14576,'MONTHLY DATA'!$A155,'WEEKLY DATA'!$B$11:$B$14576,'MONTHLY DATA'!$B155)</f>
        <v>281.875</v>
      </c>
      <c r="BC155" s="154">
        <f t="shared" si="120"/>
        <v>-7.8839869281045805E-2</v>
      </c>
      <c r="BD155" s="169">
        <f>AVERAGEIFS('WEEKLY DATA'!BD$11:BD$14576,'WEEKLY DATA'!$A$11:$A$14576,'MONTHLY DATA'!$A155,'WEEKLY DATA'!$B$11:$B$14576,'MONTHLY DATA'!$B155)</f>
        <v>239.375</v>
      </c>
      <c r="BE155" s="78">
        <f>AVERAGEIFS('WEEKLY DATA'!BE$11:BE$14576,'WEEKLY DATA'!$A$11:$A$14576,'MONTHLY DATA'!$A155,'WEEKLY DATA'!$B$11:$B$14576,'MONTHLY DATA'!$B155)</f>
        <v>249.375</v>
      </c>
      <c r="BF155" s="78">
        <f>AVERAGEIFS('WEEKLY DATA'!BF$11:BF$14576,'WEEKLY DATA'!$A$11:$A$14576,'MONTHLY DATA'!$A155,'WEEKLY DATA'!$B$11:$B$14576,'MONTHLY DATA'!$B155)</f>
        <v>244.375</v>
      </c>
      <c r="BG155" s="154">
        <f t="shared" si="121"/>
        <v>-3.4090909090909061E-2</v>
      </c>
      <c r="BH155" s="169">
        <f>AVERAGEIFS('WEEKLY DATA'!BH$11:BH$14576,'WEEKLY DATA'!$A$11:$A$14576,'MONTHLY DATA'!$A155,'WEEKLY DATA'!$B$11:$B$14576,'MONTHLY DATA'!$B155)</f>
        <v>388.75</v>
      </c>
      <c r="BI155" s="78">
        <f>AVERAGEIFS('WEEKLY DATA'!BI$11:BI$14576,'WEEKLY DATA'!$A$11:$A$14576,'MONTHLY DATA'!$A155,'WEEKLY DATA'!$B$11:$B$14576,'MONTHLY DATA'!$B155)</f>
        <v>398.75</v>
      </c>
      <c r="BJ155" s="78">
        <f>AVERAGEIFS('WEEKLY DATA'!BJ$11:BJ$14576,'WEEKLY DATA'!$A$11:$A$14576,'MONTHLY DATA'!$A155,'WEEKLY DATA'!$B$11:$B$14576,'MONTHLY DATA'!$B155)</f>
        <v>393.75</v>
      </c>
      <c r="BK155" s="154">
        <f t="shared" si="122"/>
        <v>5.8467741935483764E-2</v>
      </c>
      <c r="BL155" s="169">
        <f>AVERAGEIFS('WEEKLY DATA'!BL$11:BL$14576,'WEEKLY DATA'!$A$11:$A$14576,'MONTHLY DATA'!$A155,'WEEKLY DATA'!$B$11:$B$14576,'MONTHLY DATA'!$B155)</f>
        <v>260.625</v>
      </c>
      <c r="BM155" s="78">
        <f>AVERAGEIFS('WEEKLY DATA'!BM$11:BM$14576,'WEEKLY DATA'!$A$11:$A$14576,'MONTHLY DATA'!$A155,'WEEKLY DATA'!$B$11:$B$14576,'MONTHLY DATA'!$B155)</f>
        <v>270.625</v>
      </c>
      <c r="BN155" s="78">
        <f>AVERAGEIFS('WEEKLY DATA'!BN$11:BN$14576,'WEEKLY DATA'!$A$11:$A$14576,'MONTHLY DATA'!$A155,'WEEKLY DATA'!$B$11:$B$14576,'MONTHLY DATA'!$B155)</f>
        <v>265.625</v>
      </c>
      <c r="BO155" s="154">
        <f t="shared" si="123"/>
        <v>1.3835877862595325E-2</v>
      </c>
      <c r="BP155" s="78">
        <f>AVERAGEIFS('WEEKLY DATA'!BP$11:BP$14576,'WEEKLY DATA'!$A$11:$A$14576,'MONTHLY DATA'!$A155,'WEEKLY DATA'!$B$11:$B$14576,'MONTHLY DATA'!$B155)</f>
        <v>347.5</v>
      </c>
      <c r="BQ155" s="78">
        <f>AVERAGEIFS('WEEKLY DATA'!BQ$11:BQ$14576,'WEEKLY DATA'!$A$11:$A$14576,'MONTHLY DATA'!$A155,'WEEKLY DATA'!$B$11:$B$14576,'MONTHLY DATA'!$B155)</f>
        <v>357.5</v>
      </c>
      <c r="BR155" s="78">
        <f>AVERAGEIFS('WEEKLY DATA'!BR$11:BR$14576,'WEEKLY DATA'!$A$11:$A$14576,'MONTHLY DATA'!$A155,'WEEKLY DATA'!$B$11:$B$14576,'MONTHLY DATA'!$B155)</f>
        <v>352.5</v>
      </c>
      <c r="BS155" s="154">
        <f t="shared" si="124"/>
        <v>-2.2191400832177521E-2</v>
      </c>
      <c r="BT155" s="78">
        <f>AVERAGEIFS('WEEKLY DATA'!BT$11:BT$14576,'WEEKLY DATA'!$A$11:$A$14576,'MONTHLY DATA'!$A155,'WEEKLY DATA'!$B$11:$B$14576,'MONTHLY DATA'!$B155)</f>
        <v>250.625</v>
      </c>
      <c r="BU155" s="78">
        <f>AVERAGEIFS('WEEKLY DATA'!BU$11:BU$14576,'WEEKLY DATA'!$A$11:$A$14576,'MONTHLY DATA'!$A155,'WEEKLY DATA'!$B$11:$B$14576,'MONTHLY DATA'!$B155)</f>
        <v>260.625</v>
      </c>
      <c r="BV155" s="78">
        <f>AVERAGEIFS('WEEKLY DATA'!BV$11:BV$14576,'WEEKLY DATA'!$A$11:$A$14576,'MONTHLY DATA'!$A155,'WEEKLY DATA'!$B$11:$B$14576,'MONTHLY DATA'!$B155)</f>
        <v>255.625</v>
      </c>
      <c r="BW155" s="154">
        <f t="shared" si="125"/>
        <v>-8.2136445242369849E-2</v>
      </c>
      <c r="BX155" s="78">
        <f>AVERAGEIFS('WEEKLY DATA'!BX$11:BX$14576,'WEEKLY DATA'!$A$11:$A$14576,'MONTHLY DATA'!$A155,'WEEKLY DATA'!$B$11:$B$14576,'MONTHLY DATA'!$B155)</f>
        <v>377.5</v>
      </c>
      <c r="BY155" s="78">
        <f>AVERAGEIFS('WEEKLY DATA'!BY$11:BY$14576,'WEEKLY DATA'!$A$11:$A$14576,'MONTHLY DATA'!$A155,'WEEKLY DATA'!$B$11:$B$14576,'MONTHLY DATA'!$B155)</f>
        <v>387.5</v>
      </c>
      <c r="BZ155" s="78">
        <f>AVERAGEIFS('WEEKLY DATA'!BZ$11:BZ$14576,'WEEKLY DATA'!$A$11:$A$14576,'MONTHLY DATA'!$A155,'WEEKLY DATA'!$B$11:$B$14576,'MONTHLY DATA'!$B155)</f>
        <v>382.5</v>
      </c>
      <c r="CA155" s="154">
        <f t="shared" si="126"/>
        <v>2.8225806451612989E-2</v>
      </c>
      <c r="CB155" s="78">
        <f>AVERAGEIFS('WEEKLY DATA'!CB$11:CB$14576,'WEEKLY DATA'!$A$11:$A$14576,'MONTHLY DATA'!$A155,'WEEKLY DATA'!$B$11:$B$14576,'MONTHLY DATA'!$B155)</f>
        <v>474.375</v>
      </c>
      <c r="CC155" s="78">
        <f>AVERAGEIFS('WEEKLY DATA'!CC$11:CC$14576,'WEEKLY DATA'!$A$11:$A$14576,'MONTHLY DATA'!$A155,'WEEKLY DATA'!$B$11:$B$14576,'MONTHLY DATA'!$B155)</f>
        <v>484.375</v>
      </c>
      <c r="CD155" s="78">
        <f>AVERAGEIFS('WEEKLY DATA'!CD$11:CD$14576,'WEEKLY DATA'!$A$11:$A$14576,'MONTHLY DATA'!$A155,'WEEKLY DATA'!$B$11:$B$14576,'MONTHLY DATA'!$B155)</f>
        <v>479.375</v>
      </c>
      <c r="CE155" s="154">
        <f t="shared" si="127"/>
        <v>4.6670305676855817E-2</v>
      </c>
      <c r="CF155" s="78">
        <f>AVERAGEIFS('WEEKLY DATA'!CF$11:CF$14576,'WEEKLY DATA'!$A$11:$A$14576,'MONTHLY DATA'!$A155,'WEEKLY DATA'!$B$11:$B$14576,'MONTHLY DATA'!$B155)</f>
        <v>351.25</v>
      </c>
      <c r="CG155" s="78">
        <f>AVERAGEIFS('WEEKLY DATA'!CG$11:CG$14576,'WEEKLY DATA'!$A$11:$A$14576,'MONTHLY DATA'!$A155,'WEEKLY DATA'!$B$11:$B$14576,'MONTHLY DATA'!$B155)</f>
        <v>361.25</v>
      </c>
      <c r="CH155" s="78">
        <f>AVERAGEIFS('WEEKLY DATA'!CH$11:CH$14576,'WEEKLY DATA'!$A$11:$A$14576,'MONTHLY DATA'!$A155,'WEEKLY DATA'!$B$11:$B$14576,'MONTHLY DATA'!$B155)</f>
        <v>356.25</v>
      </c>
      <c r="CI155" s="154">
        <f t="shared" si="128"/>
        <v>-9.0038314176245193E-2</v>
      </c>
      <c r="CJ155" s="78">
        <f>AVERAGEIFS('WEEKLY DATA'!CJ$11:CJ$14576,'WEEKLY DATA'!$A$11:$A$14576,'MONTHLY DATA'!$A155,'WEEKLY DATA'!$B$11:$B$14576,'MONTHLY DATA'!$B155)</f>
        <v>273.75</v>
      </c>
      <c r="CK155" s="78">
        <f>AVERAGEIFS('WEEKLY DATA'!CK$11:CK$14576,'WEEKLY DATA'!$A$11:$A$14576,'MONTHLY DATA'!$A155,'WEEKLY DATA'!$B$11:$B$14576,'MONTHLY DATA'!$B155)</f>
        <v>283.75</v>
      </c>
      <c r="CL155" s="78">
        <f>AVERAGEIFS('WEEKLY DATA'!CL$11:CL$14576,'WEEKLY DATA'!$A$11:$A$14576,'MONTHLY DATA'!$A155,'WEEKLY DATA'!$B$11:$B$14576,'MONTHLY DATA'!$B155)</f>
        <v>278.75</v>
      </c>
      <c r="CM155" s="154">
        <f t="shared" si="129"/>
        <v>-3.713298791018993E-2</v>
      </c>
      <c r="CN155" s="78">
        <f>AVERAGEIFS('WEEKLY DATA'!CN$11:CN$14576,'WEEKLY DATA'!$A$11:$A$14576,'MONTHLY DATA'!$A155,'WEEKLY DATA'!$B$11:$B$14576,'MONTHLY DATA'!$B155)</f>
        <v>374.375</v>
      </c>
      <c r="CO155" s="78">
        <f>AVERAGEIFS('WEEKLY DATA'!CO$11:CO$14576,'WEEKLY DATA'!$A$11:$A$14576,'MONTHLY DATA'!$A155,'WEEKLY DATA'!$B$11:$B$14576,'MONTHLY DATA'!$B155)</f>
        <v>384.375</v>
      </c>
      <c r="CP155" s="78">
        <f>AVERAGEIFS('WEEKLY DATA'!CP$11:CP$14576,'WEEKLY DATA'!$A$11:$A$14576,'MONTHLY DATA'!$A155,'WEEKLY DATA'!$B$11:$B$14576,'MONTHLY DATA'!$B155)</f>
        <v>379.375</v>
      </c>
      <c r="CQ155" s="154">
        <f t="shared" si="130"/>
        <v>1.9825268817204256E-2</v>
      </c>
      <c r="CR155" s="78">
        <f>AVERAGEIFS('WEEKLY DATA'!CR$11:CR$14576,'WEEKLY DATA'!$A$11:$A$14576,'MONTHLY DATA'!$A155,'WEEKLY DATA'!$B$11:$B$14576,'MONTHLY DATA'!$B155)</f>
        <v>480</v>
      </c>
      <c r="CS155" s="78">
        <f>AVERAGEIFS('WEEKLY DATA'!CS$11:CS$14576,'WEEKLY DATA'!$A$11:$A$14576,'MONTHLY DATA'!$A155,'WEEKLY DATA'!$B$11:$B$14576,'MONTHLY DATA'!$B155)</f>
        <v>490</v>
      </c>
      <c r="CT155" s="78">
        <f>AVERAGEIFS('WEEKLY DATA'!CT$11:CT$14576,'WEEKLY DATA'!$A$11:$A$14576,'MONTHLY DATA'!$A155,'WEEKLY DATA'!$B$11:$B$14576,'MONTHLY DATA'!$B155)</f>
        <v>485</v>
      </c>
      <c r="CU155" s="154">
        <f t="shared" si="131"/>
        <v>0</v>
      </c>
      <c r="CV155" s="169">
        <f>AVERAGEIFS('WEEKLY DATA'!CV$11:CV$14576,'WEEKLY DATA'!$A$11:$A$14576,'MONTHLY DATA'!$A155,'WEEKLY DATA'!$B$11:$B$14576,'MONTHLY DATA'!$B155)</f>
        <v>374.375</v>
      </c>
      <c r="CW155" s="78">
        <f>AVERAGEIFS('WEEKLY DATA'!CW$11:CW$14576,'WEEKLY DATA'!$A$11:$A$14576,'MONTHLY DATA'!$A155,'WEEKLY DATA'!$B$11:$B$14576,'MONTHLY DATA'!$B155)</f>
        <v>384.375</v>
      </c>
      <c r="CX155" s="78">
        <f>AVERAGEIFS('WEEKLY DATA'!CX$11:CX$14576,'WEEKLY DATA'!$A$11:$A$14576,'MONTHLY DATA'!$A155,'WEEKLY DATA'!$B$11:$B$14576,'MONTHLY DATA'!$B155)</f>
        <v>379.375</v>
      </c>
      <c r="CY155" s="154">
        <f t="shared" si="132"/>
        <v>-5.5105853051058529E-2</v>
      </c>
      <c r="CZ155" s="169">
        <f>AVERAGEIFS('WEEKLY DATA'!CZ$11:CZ$14576,'WEEKLY DATA'!$A$11:$A$14576,'MONTHLY DATA'!$A155,'WEEKLY DATA'!$B$11:$B$14576,'MONTHLY DATA'!$B155)</f>
        <v>299.375</v>
      </c>
      <c r="DA155" s="78">
        <f>AVERAGEIFS('WEEKLY DATA'!DA$11:DA$14576,'WEEKLY DATA'!$A$11:$A$14576,'MONTHLY DATA'!$A155,'WEEKLY DATA'!$B$11:$B$14576,'MONTHLY DATA'!$B155)</f>
        <v>309.375</v>
      </c>
      <c r="DB155" s="78">
        <f>AVERAGEIFS('WEEKLY DATA'!DB$11:DB$14576,'WEEKLY DATA'!$A$11:$A$14576,'MONTHLY DATA'!$A155,'WEEKLY DATA'!$B$11:$B$14576,'MONTHLY DATA'!$B155)</f>
        <v>304.375</v>
      </c>
      <c r="DC155" s="154">
        <f t="shared" si="133"/>
        <v>-2.2873194221508797E-2</v>
      </c>
      <c r="DD155" s="78">
        <f>AVERAGEIFS('WEEKLY DATA'!DD$11:DD$14576,'WEEKLY DATA'!$A$11:$A$14576,'MONTHLY DATA'!$A155,'WEEKLY DATA'!$B$11:$B$14576,'MONTHLY DATA'!$B155)</f>
        <v>407.5</v>
      </c>
      <c r="DE155" s="78">
        <f>AVERAGEIFS('WEEKLY DATA'!DE$11:DE$14576,'WEEKLY DATA'!$A$11:$A$14576,'MONTHLY DATA'!$A155,'WEEKLY DATA'!$B$11:$B$14576,'MONTHLY DATA'!$B155)</f>
        <v>417.5</v>
      </c>
      <c r="DF155" s="78">
        <f>AVERAGEIFS('WEEKLY DATA'!DF$11:DF$14576,'WEEKLY DATA'!$A$11:$A$14576,'MONTHLY DATA'!$A155,'WEEKLY DATA'!$B$11:$B$14576,'MONTHLY DATA'!$B155)</f>
        <v>412.5</v>
      </c>
      <c r="DG155" s="154">
        <f t="shared" si="134"/>
        <v>2.6119402985074647E-2</v>
      </c>
      <c r="DH155" s="78">
        <f>AVERAGEIFS('WEEKLY DATA'!DH$11:DH$14576,'WEEKLY DATA'!$A$11:$A$14576,'MONTHLY DATA'!$A155,'WEEKLY DATA'!$B$11:$B$14576,'MONTHLY DATA'!$B155)</f>
        <v>486.25</v>
      </c>
      <c r="DI155" s="78">
        <f>AVERAGEIFS('WEEKLY DATA'!DI$11:DI$14576,'WEEKLY DATA'!$A$11:$A$14576,'MONTHLY DATA'!$A155,'WEEKLY DATA'!$B$11:$B$14576,'MONTHLY DATA'!$B155)</f>
        <v>496.25</v>
      </c>
      <c r="DJ155" s="78">
        <f>AVERAGEIFS('WEEKLY DATA'!DJ$11:DJ$14576,'WEEKLY DATA'!$A$11:$A$14576,'MONTHLY DATA'!$A155,'WEEKLY DATA'!$B$11:$B$14576,'MONTHLY DATA'!$B155)</f>
        <v>491.25</v>
      </c>
      <c r="DK155" s="154">
        <f t="shared" si="135"/>
        <v>4.1887592788971473E-2</v>
      </c>
      <c r="DL155" s="169">
        <f>AVERAGEIFS('WEEKLY DATA'!DL$11:DL$14576,'WEEKLY DATA'!$A$11:$A$14576,'MONTHLY DATA'!$A155,'WEEKLY DATA'!$B$11:$B$14576,'MONTHLY DATA'!$B155)</f>
        <v>351.25</v>
      </c>
      <c r="DM155" s="78">
        <f>AVERAGEIFS('WEEKLY DATA'!DM$11:DM$14576,'WEEKLY DATA'!$A$11:$A$14576,'MONTHLY DATA'!$A155,'WEEKLY DATA'!$B$11:$B$14576,'MONTHLY DATA'!$B155)</f>
        <v>361.25</v>
      </c>
      <c r="DN155" s="78">
        <f>AVERAGEIFS('WEEKLY DATA'!DN$11:DN$14576,'WEEKLY DATA'!$A$11:$A$14576,'MONTHLY DATA'!$A155,'WEEKLY DATA'!$B$11:$B$14576,'MONTHLY DATA'!$B155)</f>
        <v>356.25</v>
      </c>
      <c r="DO155" s="154">
        <f t="shared" si="136"/>
        <v>-1.7241379310344862E-2</v>
      </c>
      <c r="DP155" s="78">
        <f>AVERAGEIFS('WEEKLY DATA'!DP$11:DP$14576,'WEEKLY DATA'!$A$11:$A$14576,'MONTHLY DATA'!$A155,'WEEKLY DATA'!$B$11:$B$14576,'MONTHLY DATA'!$B155)</f>
        <v>273.75</v>
      </c>
      <c r="DQ155" s="78">
        <f>AVERAGEIFS('WEEKLY DATA'!DQ$11:DQ$14576,'WEEKLY DATA'!$A$11:$A$14576,'MONTHLY DATA'!$A155,'WEEKLY DATA'!$B$11:$B$14576,'MONTHLY DATA'!$B155)</f>
        <v>283.75</v>
      </c>
      <c r="DR155" s="78">
        <f>AVERAGEIFS('WEEKLY DATA'!DR$11:DR$14576,'WEEKLY DATA'!$A$11:$A$14576,'MONTHLY DATA'!$A155,'WEEKLY DATA'!$B$11:$B$14576,'MONTHLY DATA'!$B155)</f>
        <v>278.75</v>
      </c>
      <c r="DS155" s="154">
        <f t="shared" si="137"/>
        <v>-2.6833631484793896E-3</v>
      </c>
      <c r="DT155" s="78">
        <f>AVERAGEIFS('WEEKLY DATA'!DT$11:DT$14576,'WEEKLY DATA'!$A$11:$A$14576,'MONTHLY DATA'!$A155,'WEEKLY DATA'!$B$11:$B$14576,'MONTHLY DATA'!$B155)</f>
        <v>407.5</v>
      </c>
      <c r="DU155" s="78">
        <f>AVERAGEIFS('WEEKLY DATA'!DU$11:DU$14576,'WEEKLY DATA'!$A$11:$A$14576,'MONTHLY DATA'!$A155,'WEEKLY DATA'!$B$11:$B$14576,'MONTHLY DATA'!$B155)</f>
        <v>417.5</v>
      </c>
      <c r="DV155" s="78">
        <f>AVERAGEIFS('WEEKLY DATA'!DV$11:DV$14576,'WEEKLY DATA'!$A$11:$A$14576,'MONTHLY DATA'!$A155,'WEEKLY DATA'!$B$11:$B$14576,'MONTHLY DATA'!$B155)</f>
        <v>412.5</v>
      </c>
      <c r="DW155" s="154">
        <f t="shared" si="138"/>
        <v>2.6119402985074647E-2</v>
      </c>
      <c r="DX155" s="78">
        <f>AVERAGEIFS('WEEKLY DATA'!DX$11:DX$14576,'WEEKLY DATA'!$A$11:$A$14576,'MONTHLY DATA'!$A155,'WEEKLY DATA'!$B$11:$B$14576,'MONTHLY DATA'!$B155)</f>
        <v>471.25</v>
      </c>
      <c r="DY155" s="78">
        <f>AVERAGEIFS('WEEKLY DATA'!DY$11:DY$14576,'WEEKLY DATA'!$A$11:$A$14576,'MONTHLY DATA'!$A155,'WEEKLY DATA'!$B$11:$B$14576,'MONTHLY DATA'!$B155)</f>
        <v>481.25</v>
      </c>
      <c r="DZ155" s="78">
        <f>AVERAGEIFS('WEEKLY DATA'!DZ$11:DZ$14576,'WEEKLY DATA'!$A$11:$A$14576,'MONTHLY DATA'!$A155,'WEEKLY DATA'!$B$11:$B$14576,'MONTHLY DATA'!$B155)</f>
        <v>476.25</v>
      </c>
      <c r="EA155" s="154">
        <f t="shared" si="139"/>
        <v>4.3263964950711831E-2</v>
      </c>
      <c r="EB155" s="78">
        <f>AVERAGEIFS('WEEKLY DATA'!EB$11:EB$14576,'WEEKLY DATA'!$A$11:$A$14576,'MONTHLY DATA'!$A155,'WEEKLY DATA'!$B$11:$B$14576,'MONTHLY DATA'!$B155)</f>
        <v>340</v>
      </c>
      <c r="EC155" s="78">
        <f>AVERAGEIFS('WEEKLY DATA'!EC$11:EC$14576,'WEEKLY DATA'!$A$11:$A$14576,'MONTHLY DATA'!$A155,'WEEKLY DATA'!$B$11:$B$14576,'MONTHLY DATA'!$B155)</f>
        <v>350</v>
      </c>
      <c r="ED155" s="78">
        <f>AVERAGEIFS('WEEKLY DATA'!ED$11:ED$14576,'WEEKLY DATA'!$A$11:$A$14576,'MONTHLY DATA'!$A155,'WEEKLY DATA'!$B$11:$B$14576,'MONTHLY DATA'!$B155)</f>
        <v>345</v>
      </c>
      <c r="EE155" s="154">
        <f t="shared" si="140"/>
        <v>-9.5674967234600228E-2</v>
      </c>
      <c r="EF155" s="169">
        <f>AVERAGEIFS('WEEKLY DATA'!EF$11:EF$14576,'WEEKLY DATA'!$A$11:$A$14576,'MONTHLY DATA'!$A155,'WEEKLY DATA'!$B$11:$B$14576,'MONTHLY DATA'!$B155)</f>
        <v>298.125</v>
      </c>
      <c r="EG155" s="78">
        <f>AVERAGEIFS('WEEKLY DATA'!EG$11:EG$14576,'WEEKLY DATA'!$A$11:$A$14576,'MONTHLY DATA'!$A155,'WEEKLY DATA'!$B$11:$B$14576,'MONTHLY DATA'!$B155)</f>
        <v>308.125</v>
      </c>
      <c r="EH155" s="78">
        <f>AVERAGEIFS('WEEKLY DATA'!EH$11:EH$14576,'WEEKLY DATA'!$A$11:$A$14576,'MONTHLY DATA'!$A155,'WEEKLY DATA'!$B$11:$B$14576,'MONTHLY DATA'!$B155)</f>
        <v>303.125</v>
      </c>
      <c r="EI155" s="154">
        <f t="shared" si="141"/>
        <v>2.0661157024792765E-3</v>
      </c>
      <c r="EJ155" s="78">
        <f>AVERAGEIFS('WEEKLY DATA'!EJ$11:EJ$14576,'WEEKLY DATA'!$A$11:$A$14576,'MONTHLY DATA'!$A155,'WEEKLY DATA'!$B$11:$B$14576,'MONTHLY DATA'!$B155)</f>
        <v>395.625</v>
      </c>
      <c r="EK155" s="78">
        <f>AVERAGEIFS('WEEKLY DATA'!EK$11:EK$14576,'WEEKLY DATA'!$A$11:$A$14576,'MONTHLY DATA'!$A155,'WEEKLY DATA'!$B$11:$B$14576,'MONTHLY DATA'!$B155)</f>
        <v>405.625</v>
      </c>
      <c r="EL155" s="78">
        <f>AVERAGEIFS('WEEKLY DATA'!EL$11:EL$14576,'WEEKLY DATA'!$A$11:$A$14576,'MONTHLY DATA'!$A155,'WEEKLY DATA'!$B$11:$B$14576,'MONTHLY DATA'!$B155)</f>
        <v>400.625</v>
      </c>
      <c r="EM155" s="154">
        <f t="shared" si="142"/>
        <v>2.8160200250313405E-3</v>
      </c>
      <c r="EN155" s="78">
        <f>AVERAGEIFS('WEEKLY DATA'!EN$11:EN$14576,'WEEKLY DATA'!$A$11:$A$14576,'MONTHLY DATA'!$A155,'WEEKLY DATA'!$B$11:$B$14576,'MONTHLY DATA'!$B155)</f>
        <v>516.25</v>
      </c>
      <c r="EO155" s="78">
        <f>AVERAGEIFS('WEEKLY DATA'!EO$11:EO$14576,'WEEKLY DATA'!$A$11:$A$14576,'MONTHLY DATA'!$A155,'WEEKLY DATA'!$B$11:$B$14576,'MONTHLY DATA'!$B155)</f>
        <v>526.25</v>
      </c>
      <c r="EP155" s="78">
        <f>AVERAGEIFS('WEEKLY DATA'!EP$11:EP$14576,'WEEKLY DATA'!$A$11:$A$14576,'MONTHLY DATA'!$A155,'WEEKLY DATA'!$B$11:$B$14576,'MONTHLY DATA'!$B155)</f>
        <v>521.25</v>
      </c>
      <c r="EQ155" s="154">
        <f t="shared" si="143"/>
        <v>3.9381854436689956E-2</v>
      </c>
      <c r="ER155" s="78">
        <f>AVERAGEIFS('WEEKLY DATA'!ER$11:ER$14576,'WEEKLY DATA'!$A$11:$A$14576,'MONTHLY DATA'!$A155,'WEEKLY DATA'!$B$11:$B$14576,'MONTHLY DATA'!$B155)</f>
        <v>340</v>
      </c>
      <c r="ES155" s="78">
        <f>AVERAGEIFS('WEEKLY DATA'!ES$11:ES$14576,'WEEKLY DATA'!$A$11:$A$14576,'MONTHLY DATA'!$A155,'WEEKLY DATA'!$B$11:$B$14576,'MONTHLY DATA'!$B155)</f>
        <v>350</v>
      </c>
      <c r="ET155" s="78">
        <f>AVERAGEIFS('WEEKLY DATA'!ET$11:ET$14576,'WEEKLY DATA'!$A$11:$A$14576,'MONTHLY DATA'!$A155,'WEEKLY DATA'!$B$11:$B$14576,'MONTHLY DATA'!$B155)</f>
        <v>345</v>
      </c>
      <c r="EU155" s="154">
        <f t="shared" si="144"/>
        <v>-7.7540106951871635E-2</v>
      </c>
      <c r="EV155" s="78">
        <f>AVERAGEIFS('WEEKLY DATA'!EV$11:EV$14576,'WEEKLY DATA'!$A$11:$A$14576,'MONTHLY DATA'!$A155,'WEEKLY DATA'!$B$11:$B$14576,'MONTHLY DATA'!$B155)</f>
        <v>281.25</v>
      </c>
      <c r="EW155" s="78">
        <f>AVERAGEIFS('WEEKLY DATA'!EW$11:EW$14576,'WEEKLY DATA'!$A$11:$A$14576,'MONTHLY DATA'!$A155,'WEEKLY DATA'!$B$11:$B$14576,'MONTHLY DATA'!$B155)</f>
        <v>291.25</v>
      </c>
      <c r="EX155" s="78">
        <f>AVERAGEIFS('WEEKLY DATA'!EX$11:EX$14576,'WEEKLY DATA'!$A$11:$A$14576,'MONTHLY DATA'!$A155,'WEEKLY DATA'!$B$11:$B$14576,'MONTHLY DATA'!$B155)</f>
        <v>286.25</v>
      </c>
      <c r="EY155" s="154">
        <f t="shared" si="145"/>
        <v>-7.7989601386482255E-3</v>
      </c>
      <c r="EZ155" s="78">
        <f>AVERAGEIFS('WEEKLY DATA'!EZ$11:EZ$14576,'WEEKLY DATA'!$A$11:$A$14576,'MONTHLY DATA'!$A155,'WEEKLY DATA'!$B$11:$B$14576,'MONTHLY DATA'!$B155)</f>
        <v>395</v>
      </c>
      <c r="FA155" s="78">
        <f>AVERAGEIFS('WEEKLY DATA'!FA$11:FA$14576,'WEEKLY DATA'!$A$11:$A$14576,'MONTHLY DATA'!$A155,'WEEKLY DATA'!$B$11:$B$14576,'MONTHLY DATA'!$B155)</f>
        <v>405</v>
      </c>
      <c r="FB155" s="78">
        <f>AVERAGEIFS('WEEKLY DATA'!FB$11:FB$14576,'WEEKLY DATA'!$A$11:$A$14576,'MONTHLY DATA'!$A155,'WEEKLY DATA'!$B$11:$B$14576,'MONTHLY DATA'!$B155)</f>
        <v>400</v>
      </c>
      <c r="FC155" s="154">
        <f t="shared" si="146"/>
        <v>-1.7199017199017175E-2</v>
      </c>
      <c r="FD155" s="78">
        <f>AVERAGEIFS('WEEKLY DATA'!FD$11:FD$14576,'WEEKLY DATA'!$A$11:$A$14576,'MONTHLY DATA'!$A155,'WEEKLY DATA'!$B$11:$B$14576,'MONTHLY DATA'!$B155)</f>
        <v>295</v>
      </c>
      <c r="FE155" s="78">
        <f>AVERAGEIFS('WEEKLY DATA'!FE$11:FE$14576,'WEEKLY DATA'!$A$11:$A$14576,'MONTHLY DATA'!$A155,'WEEKLY DATA'!$B$11:$B$14576,'MONTHLY DATA'!$B155)</f>
        <v>305</v>
      </c>
      <c r="FF155" s="78">
        <f>AVERAGEIFS('WEEKLY DATA'!FF$11:FF$14576,'WEEKLY DATA'!$A$11:$A$14576,'MONTHLY DATA'!$A155,'WEEKLY DATA'!$B$11:$B$14576,'MONTHLY DATA'!$B155)</f>
        <v>300</v>
      </c>
      <c r="FG155" s="154">
        <f t="shared" si="147"/>
        <v>0</v>
      </c>
      <c r="FH155" s="78">
        <f>AVERAGEIFS('WEEKLY DATA'!FH$11:FH$14576,'WEEKLY DATA'!$A$11:$A$14576,'MONTHLY DATA'!$A155,'WEEKLY DATA'!$B$11:$B$14576,'MONTHLY DATA'!$B155)</f>
        <v>318.75</v>
      </c>
      <c r="FI155" s="78">
        <f>AVERAGEIFS('WEEKLY DATA'!FI$11:FI$14576,'WEEKLY DATA'!$A$11:$A$14576,'MONTHLY DATA'!$A155,'WEEKLY DATA'!$B$11:$B$14576,'MONTHLY DATA'!$B155)</f>
        <v>328.75</v>
      </c>
      <c r="FJ155" s="78">
        <f>AVERAGEIFS('WEEKLY DATA'!FJ$11:FJ$14576,'WEEKLY DATA'!$A$11:$A$14576,'MONTHLY DATA'!$A155,'WEEKLY DATA'!$B$11:$B$14576,'MONTHLY DATA'!$B155)</f>
        <v>323.75</v>
      </c>
      <c r="FK155" s="154">
        <f t="shared" si="148"/>
        <v>-3.645833333333337E-2</v>
      </c>
      <c r="FL155" s="169">
        <f>AVERAGEIFS('WEEKLY DATA'!FL$11:FL$14576,'WEEKLY DATA'!$A$11:$A$14576,'MONTHLY DATA'!$A155,'WEEKLY DATA'!$B$11:$B$14576,'MONTHLY DATA'!$B155)</f>
        <v>279.375</v>
      </c>
      <c r="FM155" s="78">
        <f>AVERAGEIFS('WEEKLY DATA'!FM$11:FM$14576,'WEEKLY DATA'!$A$11:$A$14576,'MONTHLY DATA'!$A155,'WEEKLY DATA'!$B$11:$B$14576,'MONTHLY DATA'!$B155)</f>
        <v>289.375</v>
      </c>
      <c r="FN155" s="78">
        <f>AVERAGEIFS('WEEKLY DATA'!FN$11:FN$14576,'WEEKLY DATA'!$A$11:$A$14576,'MONTHLY DATA'!$A155,'WEEKLY DATA'!$B$11:$B$14576,'MONTHLY DATA'!$B155)</f>
        <v>284.375</v>
      </c>
      <c r="FO155" s="154">
        <f t="shared" si="149"/>
        <v>1.5625E-2</v>
      </c>
      <c r="FP155" s="78">
        <f>AVERAGEIFS('WEEKLY DATA'!FP$11:FP$14576,'WEEKLY DATA'!$A$11:$A$14576,'MONTHLY DATA'!$A155,'WEEKLY DATA'!$B$11:$B$14576,'MONTHLY DATA'!$B155)</f>
        <v>329.375</v>
      </c>
      <c r="FQ155" s="78">
        <f>AVERAGEIFS('WEEKLY DATA'!FQ$11:FQ$14576,'WEEKLY DATA'!$A$11:$A$14576,'MONTHLY DATA'!$A155,'WEEKLY DATA'!$B$11:$B$14576,'MONTHLY DATA'!$B155)</f>
        <v>339.375</v>
      </c>
      <c r="FR155" s="78">
        <f>AVERAGEIFS('WEEKLY DATA'!FR$11:FR$14576,'WEEKLY DATA'!$A$11:$A$14576,'MONTHLY DATA'!$A155,'WEEKLY DATA'!$B$11:$B$14576,'MONTHLY DATA'!$B155)</f>
        <v>334.375</v>
      </c>
      <c r="FS155" s="154">
        <f t="shared" si="150"/>
        <v>-4.8363095238095344E-3</v>
      </c>
      <c r="FT155" s="78">
        <f>AVERAGEIFS('WEEKLY DATA'!FT$11:FT$14576,'WEEKLY DATA'!$A$11:$A$14576,'MONTHLY DATA'!$A155,'WEEKLY DATA'!$B$11:$B$14576,'MONTHLY DATA'!$B155)</f>
        <v>273.75</v>
      </c>
      <c r="FU155" s="78">
        <f>AVERAGEIFS('WEEKLY DATA'!FU$11:FU$14576,'WEEKLY DATA'!$A$11:$A$14576,'MONTHLY DATA'!$A155,'WEEKLY DATA'!$B$11:$B$14576,'MONTHLY DATA'!$B155)</f>
        <v>283.75</v>
      </c>
      <c r="FV155" s="78">
        <f>AVERAGEIFS('WEEKLY DATA'!FV$11:FV$14576,'WEEKLY DATA'!$A$11:$A$14576,'MONTHLY DATA'!$A155,'WEEKLY DATA'!$B$11:$B$14576,'MONTHLY DATA'!$B155)</f>
        <v>278.75</v>
      </c>
      <c r="FW155" s="154">
        <f t="shared" si="151"/>
        <v>-8.0071174377224219E-3</v>
      </c>
      <c r="FX155" s="78">
        <f>AVERAGEIFS('WEEKLY DATA'!FX$11:FX$14576,'WEEKLY DATA'!$A$11:$A$14576,'MONTHLY DATA'!$A155,'WEEKLY DATA'!$B$11:$B$14576,'MONTHLY DATA'!$B155)</f>
        <v>262.5</v>
      </c>
      <c r="FY155" s="78">
        <f>AVERAGEIFS('WEEKLY DATA'!FY$11:FY$14576,'WEEKLY DATA'!$A$11:$A$14576,'MONTHLY DATA'!$A155,'WEEKLY DATA'!$B$11:$B$14576,'MONTHLY DATA'!$B155)</f>
        <v>272.5</v>
      </c>
      <c r="FZ155" s="78">
        <f>AVERAGEIFS('WEEKLY DATA'!FZ$11:FZ$14576,'WEEKLY DATA'!$A$11:$A$14576,'MONTHLY DATA'!$A155,'WEEKLY DATA'!$B$11:$B$14576,'MONTHLY DATA'!$B155)</f>
        <v>267.5</v>
      </c>
      <c r="GA155" s="154">
        <f t="shared" si="152"/>
        <v>-4.8042704626334531E-2</v>
      </c>
      <c r="GB155" s="78">
        <f>AVERAGEIFS('WEEKLY DATA'!GB$11:GB$14576,'WEEKLY DATA'!$A$11:$A$14576,'MONTHLY DATA'!$A155,'WEEKLY DATA'!$B$11:$B$14576,'MONTHLY DATA'!$B155)</f>
        <v>464.375</v>
      </c>
      <c r="GC155" s="78">
        <f>AVERAGEIFS('WEEKLY DATA'!GC$11:GC$14576,'WEEKLY DATA'!$A$11:$A$14576,'MONTHLY DATA'!$A155,'WEEKLY DATA'!$B$11:$B$14576,'MONTHLY DATA'!$B155)</f>
        <v>474.375</v>
      </c>
      <c r="GD155" s="78">
        <f>AVERAGEIFS('WEEKLY DATA'!GD$11:GD$14576,'WEEKLY DATA'!$A$11:$A$14576,'MONTHLY DATA'!$A155,'WEEKLY DATA'!$B$11:$B$14576,'MONTHLY DATA'!$B155)</f>
        <v>469.375</v>
      </c>
      <c r="GE155" s="154">
        <f t="shared" si="153"/>
        <v>-4.5015259409969532E-2</v>
      </c>
      <c r="GF155" s="169">
        <f>AVERAGEIFS('WEEKLY DATA'!GF$11:GF$14576,'WEEKLY DATA'!$A$11:$A$14576,'MONTHLY DATA'!$A155,'WEEKLY DATA'!$B$11:$B$14576,'MONTHLY DATA'!$B155)</f>
        <v>389.375</v>
      </c>
      <c r="GG155" s="78">
        <f>AVERAGEIFS('WEEKLY DATA'!GG$11:GG$14576,'WEEKLY DATA'!$A$11:$A$14576,'MONTHLY DATA'!$A155,'WEEKLY DATA'!$B$11:$B$14576,'MONTHLY DATA'!$B155)</f>
        <v>399.375</v>
      </c>
      <c r="GH155" s="78">
        <f>AVERAGEIFS('WEEKLY DATA'!GH$11:GH$14576,'WEEKLY DATA'!$A$11:$A$14576,'MONTHLY DATA'!$A155,'WEEKLY DATA'!$B$11:$B$14576,'MONTHLY DATA'!$B155)</f>
        <v>394.375</v>
      </c>
      <c r="GI155" s="154">
        <f t="shared" si="154"/>
        <v>-1.7745952677459487E-2</v>
      </c>
      <c r="GJ155" s="78">
        <f>AVERAGEIFS('WEEKLY DATA'!GJ$11:GJ$14576,'WEEKLY DATA'!$A$11:$A$14576,'MONTHLY DATA'!$A155,'WEEKLY DATA'!$B$11:$B$14576,'MONTHLY DATA'!$B155)</f>
        <v>417.5</v>
      </c>
      <c r="GK155" s="78">
        <f>AVERAGEIFS('WEEKLY DATA'!GK$11:GK$14576,'WEEKLY DATA'!$A$11:$A$14576,'MONTHLY DATA'!$A155,'WEEKLY DATA'!$B$11:$B$14576,'MONTHLY DATA'!$B155)</f>
        <v>427.5</v>
      </c>
      <c r="GL155" s="78">
        <f>AVERAGEIFS('WEEKLY DATA'!GL$11:GL$14576,'WEEKLY DATA'!$A$11:$A$14576,'MONTHLY DATA'!$A155,'WEEKLY DATA'!$B$11:$B$14576,'MONTHLY DATA'!$B155)</f>
        <v>422.5</v>
      </c>
      <c r="GM155" s="154">
        <f t="shared" si="155"/>
        <v>2.5485436893203817E-2</v>
      </c>
      <c r="GN155" s="78">
        <f>AVERAGEIFS('WEEKLY DATA'!GN$11:GN$14576,'WEEKLY DATA'!$A$11:$A$14576,'MONTHLY DATA'!$A155,'WEEKLY DATA'!$B$11:$B$14576,'MONTHLY DATA'!$B155)</f>
        <v>576.25</v>
      </c>
      <c r="GO155" s="78">
        <f>AVERAGEIFS('WEEKLY DATA'!GO$11:GO$14576,'WEEKLY DATA'!$A$11:$A$14576,'MONTHLY DATA'!$A155,'WEEKLY DATA'!$B$11:$B$14576,'MONTHLY DATA'!$B155)</f>
        <v>586.25</v>
      </c>
      <c r="GP155" s="78">
        <f>AVERAGEIFS('WEEKLY DATA'!GP$11:GP$14576,'WEEKLY DATA'!$A$11:$A$14576,'MONTHLY DATA'!$A155,'WEEKLY DATA'!$B$11:$B$14576,'MONTHLY DATA'!$B155)</f>
        <v>581.25</v>
      </c>
      <c r="GQ155" s="154">
        <f t="shared" si="156"/>
        <v>3.5173642030275953E-2</v>
      </c>
      <c r="GR155" s="78"/>
    </row>
    <row r="156" spans="1:200" ht="15.75" x14ac:dyDescent="0.25">
      <c r="A156">
        <f t="shared" si="106"/>
        <v>2</v>
      </c>
      <c r="B156">
        <f t="shared" si="107"/>
        <v>2022</v>
      </c>
      <c r="C156" s="86">
        <v>44593</v>
      </c>
      <c r="D156" s="78">
        <f>AVERAGEIFS('WEEKLY DATA'!D$11:D$14576,'WEEKLY DATA'!$A$11:$A$14576,'MONTHLY DATA'!$A156,'WEEKLY DATA'!$B$11:$B$14576,'MONTHLY DATA'!$B156)</f>
        <v>385.625</v>
      </c>
      <c r="E156" s="78">
        <f>AVERAGEIFS('WEEKLY DATA'!E$11:E$14576,'WEEKLY DATA'!$A$11:$A$14576,'MONTHLY DATA'!$A156,'WEEKLY DATA'!$B$11:$B$14576,'MONTHLY DATA'!$B156)</f>
        <v>395.625</v>
      </c>
      <c r="F156" s="78">
        <f>AVERAGEIFS('WEEKLY DATA'!F$11:F$14576,'WEEKLY DATA'!$A$11:$A$14576,'MONTHLY DATA'!$A156,'WEEKLY DATA'!$B$11:$B$14576,'MONTHLY DATA'!$B156)</f>
        <v>390.625</v>
      </c>
      <c r="G156" s="154">
        <f t="shared" si="108"/>
        <v>-2.1909233176838794E-2</v>
      </c>
      <c r="H156" s="169">
        <f>AVERAGEIFS('WEEKLY DATA'!H$11:H$14576,'WEEKLY DATA'!$A$11:$A$14576,'MONTHLY DATA'!$A156,'WEEKLY DATA'!$B$11:$B$14576,'MONTHLY DATA'!$B156)</f>
        <v>321.25</v>
      </c>
      <c r="I156" s="78">
        <f>AVERAGEIFS('WEEKLY DATA'!I$11:I$14576,'WEEKLY DATA'!$A$11:$A$14576,'MONTHLY DATA'!$A156,'WEEKLY DATA'!$B$11:$B$14576,'MONTHLY DATA'!$B156)</f>
        <v>331.25</v>
      </c>
      <c r="J156" s="78">
        <f>AVERAGEIFS('WEEKLY DATA'!J$11:J$14576,'WEEKLY DATA'!$A$11:$A$14576,'MONTHLY DATA'!$A156,'WEEKLY DATA'!$B$11:$B$14576,'MONTHLY DATA'!$B156)</f>
        <v>326.25</v>
      </c>
      <c r="K156" s="154">
        <f t="shared" si="109"/>
        <v>-2.0637898686679201E-2</v>
      </c>
      <c r="L156" s="169">
        <f>AVERAGEIFS('WEEKLY DATA'!L$11:L$14576,'WEEKLY DATA'!$A$11:$A$14576,'MONTHLY DATA'!$A156,'WEEKLY DATA'!$B$11:$B$14576,'MONTHLY DATA'!$B156)</f>
        <v>328.75</v>
      </c>
      <c r="M156" s="78">
        <f>AVERAGEIFS('WEEKLY DATA'!M$11:M$14576,'WEEKLY DATA'!$A$11:$A$14576,'MONTHLY DATA'!$A156,'WEEKLY DATA'!$B$11:$B$14576,'MONTHLY DATA'!$B156)</f>
        <v>338.75</v>
      </c>
      <c r="N156" s="78">
        <f>AVERAGEIFS('WEEKLY DATA'!N$11:N$14576,'WEEKLY DATA'!$A$11:$A$14576,'MONTHLY DATA'!$A156,'WEEKLY DATA'!$B$11:$B$14576,'MONTHLY DATA'!$B156)</f>
        <v>333.75</v>
      </c>
      <c r="O156" s="154">
        <f t="shared" si="110"/>
        <v>-2.9090909090909056E-2</v>
      </c>
      <c r="P156" s="169">
        <f>AVERAGEIFS('WEEKLY DATA'!P$11:P$14576,'WEEKLY DATA'!$A$11:$A$14576,'MONTHLY DATA'!$A156,'WEEKLY DATA'!$B$11:$B$14576,'MONTHLY DATA'!$B156)</f>
        <v>334.375</v>
      </c>
      <c r="Q156" s="78">
        <f>AVERAGEIFS('WEEKLY DATA'!Q$11:Q$14576,'WEEKLY DATA'!$A$11:$A$14576,'MONTHLY DATA'!$A156,'WEEKLY DATA'!$B$11:$B$14576,'MONTHLY DATA'!$B156)</f>
        <v>344.375</v>
      </c>
      <c r="R156" s="78">
        <f>AVERAGEIFS('WEEKLY DATA'!R$11:R$14576,'WEEKLY DATA'!$A$11:$A$14576,'MONTHLY DATA'!$A156,'WEEKLY DATA'!$B$11:$B$14576,'MONTHLY DATA'!$B156)</f>
        <v>339.375</v>
      </c>
      <c r="S156" s="154">
        <f t="shared" si="111"/>
        <v>2.6465028355387554E-2</v>
      </c>
      <c r="T156" s="169">
        <f>AVERAGEIFS('WEEKLY DATA'!T$11:T$14576,'WEEKLY DATA'!$A$11:$A$14576,'MONTHLY DATA'!$A156,'WEEKLY DATA'!$B$11:$B$14576,'MONTHLY DATA'!$B156)</f>
        <v>302.5</v>
      </c>
      <c r="U156" s="78">
        <f>AVERAGEIFS('WEEKLY DATA'!U$11:U$14576,'WEEKLY DATA'!$A$11:$A$14576,'MONTHLY DATA'!$A156,'WEEKLY DATA'!$B$11:$B$14576,'MONTHLY DATA'!$B156)</f>
        <v>312.5</v>
      </c>
      <c r="V156" s="78">
        <f>AVERAGEIFS('WEEKLY DATA'!V$11:V$14576,'WEEKLY DATA'!$A$11:$A$14576,'MONTHLY DATA'!$A156,'WEEKLY DATA'!$B$11:$B$14576,'MONTHLY DATA'!$B156)</f>
        <v>307.5</v>
      </c>
      <c r="W156" s="154">
        <f t="shared" si="112"/>
        <v>2.2869022869022926E-2</v>
      </c>
      <c r="X156" s="169">
        <f>AVERAGEIFS('WEEKLY DATA'!X$11:X$14576,'WEEKLY DATA'!$A$11:$A$14576,'MONTHLY DATA'!$A156,'WEEKLY DATA'!$B$11:$B$14576,'MONTHLY DATA'!$B156)</f>
        <v>286.875</v>
      </c>
      <c r="Y156" s="78">
        <f>AVERAGEIFS('WEEKLY DATA'!Y$11:Y$14576,'WEEKLY DATA'!$A$11:$A$14576,'MONTHLY DATA'!$A156,'WEEKLY DATA'!$B$11:$B$14576,'MONTHLY DATA'!$B156)</f>
        <v>296.875</v>
      </c>
      <c r="Z156" s="78">
        <f>AVERAGEIFS('WEEKLY DATA'!Z$11:Z$14576,'WEEKLY DATA'!$A$11:$A$14576,'MONTHLY DATA'!$A156,'WEEKLY DATA'!$B$11:$B$14576,'MONTHLY DATA'!$B156)</f>
        <v>291.875</v>
      </c>
      <c r="AA156" s="154">
        <f t="shared" si="113"/>
        <v>2.1881838074398141E-2</v>
      </c>
      <c r="AB156" s="169">
        <f>AVERAGEIFS('WEEKLY DATA'!AB$11:AB$14576,'WEEKLY DATA'!$A$11:$A$14576,'MONTHLY DATA'!$A156,'WEEKLY DATA'!$B$11:$B$14576,'MONTHLY DATA'!$B156)</f>
        <v>303.75</v>
      </c>
      <c r="AC156" s="78">
        <f>AVERAGEIFS('WEEKLY DATA'!AC$11:AC$14576,'WEEKLY DATA'!$A$11:$A$14576,'MONTHLY DATA'!$A156,'WEEKLY DATA'!$B$11:$B$14576,'MONTHLY DATA'!$B156)</f>
        <v>313.75</v>
      </c>
      <c r="AD156" s="78">
        <f>AVERAGEIFS('WEEKLY DATA'!AD$11:AD$14576,'WEEKLY DATA'!$A$11:$A$14576,'MONTHLY DATA'!$A156,'WEEKLY DATA'!$B$11:$B$14576,'MONTHLY DATA'!$B156)</f>
        <v>308.75</v>
      </c>
      <c r="AE156" s="154">
        <f t="shared" si="114"/>
        <v>-6.0836501901140649E-2</v>
      </c>
      <c r="AF156" s="169">
        <f>AVERAGEIFS('WEEKLY DATA'!AF$11:AF$14576,'WEEKLY DATA'!$A$11:$A$14576,'MONTHLY DATA'!$A156,'WEEKLY DATA'!$B$11:$B$14576,'MONTHLY DATA'!$B156)</f>
        <v>293.75</v>
      </c>
      <c r="AG156" s="78">
        <f>AVERAGEIFS('WEEKLY DATA'!AG$11:AG$14576,'WEEKLY DATA'!$A$11:$A$14576,'MONTHLY DATA'!$A156,'WEEKLY DATA'!$B$11:$B$14576,'MONTHLY DATA'!$B156)</f>
        <v>303.75</v>
      </c>
      <c r="AH156" s="78">
        <f>AVERAGEIFS('WEEKLY DATA'!AH$11:AH$14576,'WEEKLY DATA'!$A$11:$A$14576,'MONTHLY DATA'!$A156,'WEEKLY DATA'!$B$11:$B$14576,'MONTHLY DATA'!$B156)</f>
        <v>298.75</v>
      </c>
      <c r="AI156" s="154">
        <f t="shared" si="115"/>
        <v>-4.1666666666666519E-3</v>
      </c>
      <c r="AJ156" s="169">
        <f>AVERAGEIFS('WEEKLY DATA'!AJ$11:AJ$14576,'WEEKLY DATA'!$A$11:$A$14576,'MONTHLY DATA'!$A156,'WEEKLY DATA'!$B$11:$B$14576,'MONTHLY DATA'!$B156)</f>
        <v>272.5</v>
      </c>
      <c r="AK156" s="78">
        <f>AVERAGEIFS('WEEKLY DATA'!AK$11:AK$14576,'WEEKLY DATA'!$A$11:$A$14576,'MONTHLY DATA'!$A156,'WEEKLY DATA'!$B$11:$B$14576,'MONTHLY DATA'!$B156)</f>
        <v>282.5</v>
      </c>
      <c r="AL156" s="78">
        <f>AVERAGEIFS('WEEKLY DATA'!AL$11:AL$14576,'WEEKLY DATA'!$A$11:$A$14576,'MONTHLY DATA'!$A156,'WEEKLY DATA'!$B$11:$B$14576,'MONTHLY DATA'!$B156)</f>
        <v>277.5</v>
      </c>
      <c r="AM156" s="154">
        <f t="shared" si="116"/>
        <v>-1.9867549668874163E-2</v>
      </c>
      <c r="AN156" s="169">
        <f>AVERAGEIFS('WEEKLY DATA'!AN$11:AN$14576,'WEEKLY DATA'!$A$11:$A$14576,'MONTHLY DATA'!$A156,'WEEKLY DATA'!$B$11:$B$14576,'MONTHLY DATA'!$B156)</f>
        <v>251.875</v>
      </c>
      <c r="AO156" s="78">
        <f>AVERAGEIFS('WEEKLY DATA'!AO$11:AO$14576,'WEEKLY DATA'!$A$11:$A$14576,'MONTHLY DATA'!$A156,'WEEKLY DATA'!$B$11:$B$14576,'MONTHLY DATA'!$B156)</f>
        <v>261.875</v>
      </c>
      <c r="AP156" s="78">
        <f>AVERAGEIFS('WEEKLY DATA'!AP$11:AP$14576,'WEEKLY DATA'!$A$11:$A$14576,'MONTHLY DATA'!$A156,'WEEKLY DATA'!$B$11:$B$14576,'MONTHLY DATA'!$B156)</f>
        <v>256.875</v>
      </c>
      <c r="AQ156" s="154">
        <f t="shared" si="117"/>
        <v>4.5801526717557328E-2</v>
      </c>
      <c r="AR156" s="169">
        <f>AVERAGEIFS('WEEKLY DATA'!AR$11:AR$14576,'WEEKLY DATA'!$A$11:$A$14576,'MONTHLY DATA'!$A156,'WEEKLY DATA'!$B$11:$B$14576,'MONTHLY DATA'!$B156)</f>
        <v>397.5</v>
      </c>
      <c r="AS156" s="78">
        <f>AVERAGEIFS('WEEKLY DATA'!AS$11:AS$14576,'WEEKLY DATA'!$A$11:$A$14576,'MONTHLY DATA'!$A156,'WEEKLY DATA'!$B$11:$B$14576,'MONTHLY DATA'!$B156)</f>
        <v>407.5</v>
      </c>
      <c r="AT156" s="78">
        <f>AVERAGEIFS('WEEKLY DATA'!AT$11:AT$14576,'WEEKLY DATA'!$A$11:$A$14576,'MONTHLY DATA'!$A156,'WEEKLY DATA'!$B$11:$B$14576,'MONTHLY DATA'!$B156)</f>
        <v>402.5</v>
      </c>
      <c r="AU156" s="154">
        <f t="shared" si="118"/>
        <v>2.7113237639553533E-2</v>
      </c>
      <c r="AV156" s="169">
        <f>AVERAGEIFS('WEEKLY DATA'!AV$11:AV$14576,'WEEKLY DATA'!$A$11:$A$14576,'MONTHLY DATA'!$A156,'WEEKLY DATA'!$B$11:$B$14576,'MONTHLY DATA'!$B156)</f>
        <v>266.875</v>
      </c>
      <c r="AW156" s="78">
        <f>AVERAGEIFS('WEEKLY DATA'!AW$11:AW$14576,'WEEKLY DATA'!$A$11:$A$14576,'MONTHLY DATA'!$A156,'WEEKLY DATA'!$B$11:$B$14576,'MONTHLY DATA'!$B156)</f>
        <v>276.875</v>
      </c>
      <c r="AX156" s="78">
        <f>AVERAGEIFS('WEEKLY DATA'!AX$11:AX$14576,'WEEKLY DATA'!$A$11:$A$14576,'MONTHLY DATA'!$A156,'WEEKLY DATA'!$B$11:$B$14576,'MONTHLY DATA'!$B156)</f>
        <v>271.875</v>
      </c>
      <c r="AY156" s="154">
        <f t="shared" si="119"/>
        <v>-7.2494669509594933E-2</v>
      </c>
      <c r="AZ156" s="169">
        <f>AVERAGEIFS('WEEKLY DATA'!AZ$11:AZ$14576,'WEEKLY DATA'!$A$11:$A$14576,'MONTHLY DATA'!$A156,'WEEKLY DATA'!$B$11:$B$14576,'MONTHLY DATA'!$B156)</f>
        <v>276.875</v>
      </c>
      <c r="BA156" s="78">
        <f>AVERAGEIFS('WEEKLY DATA'!BA$11:BA$14576,'WEEKLY DATA'!$A$11:$A$14576,'MONTHLY DATA'!$A156,'WEEKLY DATA'!$B$11:$B$14576,'MONTHLY DATA'!$B156)</f>
        <v>286.875</v>
      </c>
      <c r="BB156" s="78">
        <f>AVERAGEIFS('WEEKLY DATA'!BB$11:BB$14576,'WEEKLY DATA'!$A$11:$A$14576,'MONTHLY DATA'!$A156,'WEEKLY DATA'!$B$11:$B$14576,'MONTHLY DATA'!$B156)</f>
        <v>281.875</v>
      </c>
      <c r="BC156" s="154">
        <f t="shared" si="120"/>
        <v>0</v>
      </c>
      <c r="BD156" s="169">
        <f>AVERAGEIFS('WEEKLY DATA'!BD$11:BD$14576,'WEEKLY DATA'!$A$11:$A$14576,'MONTHLY DATA'!$A156,'WEEKLY DATA'!$B$11:$B$14576,'MONTHLY DATA'!$B156)</f>
        <v>250.625</v>
      </c>
      <c r="BE156" s="78">
        <f>AVERAGEIFS('WEEKLY DATA'!BE$11:BE$14576,'WEEKLY DATA'!$A$11:$A$14576,'MONTHLY DATA'!$A156,'WEEKLY DATA'!$B$11:$B$14576,'MONTHLY DATA'!$B156)</f>
        <v>260.625</v>
      </c>
      <c r="BF156" s="78">
        <f>AVERAGEIFS('WEEKLY DATA'!BF$11:BF$14576,'WEEKLY DATA'!$A$11:$A$14576,'MONTHLY DATA'!$A156,'WEEKLY DATA'!$B$11:$B$14576,'MONTHLY DATA'!$B156)</f>
        <v>255.625</v>
      </c>
      <c r="BG156" s="154">
        <f t="shared" si="121"/>
        <v>4.6035805626598369E-2</v>
      </c>
      <c r="BH156" s="169">
        <f>AVERAGEIFS('WEEKLY DATA'!BH$11:BH$14576,'WEEKLY DATA'!$A$11:$A$14576,'MONTHLY DATA'!$A156,'WEEKLY DATA'!$B$11:$B$14576,'MONTHLY DATA'!$B156)</f>
        <v>396.875</v>
      </c>
      <c r="BI156" s="78">
        <f>AVERAGEIFS('WEEKLY DATA'!BI$11:BI$14576,'WEEKLY DATA'!$A$11:$A$14576,'MONTHLY DATA'!$A156,'WEEKLY DATA'!$B$11:$B$14576,'MONTHLY DATA'!$B156)</f>
        <v>406.875</v>
      </c>
      <c r="BJ156" s="78">
        <f>AVERAGEIFS('WEEKLY DATA'!BJ$11:BJ$14576,'WEEKLY DATA'!$A$11:$A$14576,'MONTHLY DATA'!$A156,'WEEKLY DATA'!$B$11:$B$14576,'MONTHLY DATA'!$B156)</f>
        <v>401.875</v>
      </c>
      <c r="BK156" s="154">
        <f t="shared" si="122"/>
        <v>2.0634920634920562E-2</v>
      </c>
      <c r="BL156" s="169">
        <f>AVERAGEIFS('WEEKLY DATA'!BL$11:BL$14576,'WEEKLY DATA'!$A$11:$A$14576,'MONTHLY DATA'!$A156,'WEEKLY DATA'!$B$11:$B$14576,'MONTHLY DATA'!$B156)</f>
        <v>268.75</v>
      </c>
      <c r="BM156" s="78">
        <f>AVERAGEIFS('WEEKLY DATA'!BM$11:BM$14576,'WEEKLY DATA'!$A$11:$A$14576,'MONTHLY DATA'!$A156,'WEEKLY DATA'!$B$11:$B$14576,'MONTHLY DATA'!$B156)</f>
        <v>278.75</v>
      </c>
      <c r="BN156" s="78">
        <f>AVERAGEIFS('WEEKLY DATA'!BN$11:BN$14576,'WEEKLY DATA'!$A$11:$A$14576,'MONTHLY DATA'!$A156,'WEEKLY DATA'!$B$11:$B$14576,'MONTHLY DATA'!$B156)</f>
        <v>273.75</v>
      </c>
      <c r="BO156" s="154">
        <f t="shared" si="123"/>
        <v>3.0588235294117583E-2</v>
      </c>
      <c r="BP156" s="78">
        <f>AVERAGEIFS('WEEKLY DATA'!BP$11:BP$14576,'WEEKLY DATA'!$A$11:$A$14576,'MONTHLY DATA'!$A156,'WEEKLY DATA'!$B$11:$B$14576,'MONTHLY DATA'!$B156)</f>
        <v>341.875</v>
      </c>
      <c r="BQ156" s="78">
        <f>AVERAGEIFS('WEEKLY DATA'!BQ$11:BQ$14576,'WEEKLY DATA'!$A$11:$A$14576,'MONTHLY DATA'!$A156,'WEEKLY DATA'!$B$11:$B$14576,'MONTHLY DATA'!$B156)</f>
        <v>351.875</v>
      </c>
      <c r="BR156" s="78">
        <f>AVERAGEIFS('WEEKLY DATA'!BR$11:BR$14576,'WEEKLY DATA'!$A$11:$A$14576,'MONTHLY DATA'!$A156,'WEEKLY DATA'!$B$11:$B$14576,'MONTHLY DATA'!$B156)</f>
        <v>346.875</v>
      </c>
      <c r="BS156" s="154">
        <f t="shared" si="124"/>
        <v>-1.5957446808510634E-2</v>
      </c>
      <c r="BT156" s="78">
        <f>AVERAGEIFS('WEEKLY DATA'!BT$11:BT$14576,'WEEKLY DATA'!$A$11:$A$14576,'MONTHLY DATA'!$A156,'WEEKLY DATA'!$B$11:$B$14576,'MONTHLY DATA'!$B156)</f>
        <v>255</v>
      </c>
      <c r="BU156" s="78">
        <f>AVERAGEIFS('WEEKLY DATA'!BU$11:BU$14576,'WEEKLY DATA'!$A$11:$A$14576,'MONTHLY DATA'!$A156,'WEEKLY DATA'!$B$11:$B$14576,'MONTHLY DATA'!$B156)</f>
        <v>265</v>
      </c>
      <c r="BV156" s="78">
        <f>AVERAGEIFS('WEEKLY DATA'!BV$11:BV$14576,'WEEKLY DATA'!$A$11:$A$14576,'MONTHLY DATA'!$A156,'WEEKLY DATA'!$B$11:$B$14576,'MONTHLY DATA'!$B156)</f>
        <v>260</v>
      </c>
      <c r="BW156" s="154">
        <f t="shared" si="125"/>
        <v>1.7114914425427896E-2</v>
      </c>
      <c r="BX156" s="78">
        <f>AVERAGEIFS('WEEKLY DATA'!BX$11:BX$14576,'WEEKLY DATA'!$A$11:$A$14576,'MONTHLY DATA'!$A156,'WEEKLY DATA'!$B$11:$B$14576,'MONTHLY DATA'!$B156)</f>
        <v>396.25</v>
      </c>
      <c r="BY156" s="78">
        <f>AVERAGEIFS('WEEKLY DATA'!BY$11:BY$14576,'WEEKLY DATA'!$A$11:$A$14576,'MONTHLY DATA'!$A156,'WEEKLY DATA'!$B$11:$B$14576,'MONTHLY DATA'!$B156)</f>
        <v>406.25</v>
      </c>
      <c r="BZ156" s="78">
        <f>AVERAGEIFS('WEEKLY DATA'!BZ$11:BZ$14576,'WEEKLY DATA'!$A$11:$A$14576,'MONTHLY DATA'!$A156,'WEEKLY DATA'!$B$11:$B$14576,'MONTHLY DATA'!$B156)</f>
        <v>401.25</v>
      </c>
      <c r="CA156" s="154">
        <f t="shared" si="126"/>
        <v>4.9019607843137303E-2</v>
      </c>
      <c r="CB156" s="78">
        <f>AVERAGEIFS('WEEKLY DATA'!CB$11:CB$14576,'WEEKLY DATA'!$A$11:$A$14576,'MONTHLY DATA'!$A156,'WEEKLY DATA'!$B$11:$B$14576,'MONTHLY DATA'!$B156)</f>
        <v>475</v>
      </c>
      <c r="CC156" s="78">
        <f>AVERAGEIFS('WEEKLY DATA'!CC$11:CC$14576,'WEEKLY DATA'!$A$11:$A$14576,'MONTHLY DATA'!$A156,'WEEKLY DATA'!$B$11:$B$14576,'MONTHLY DATA'!$B156)</f>
        <v>485</v>
      </c>
      <c r="CD156" s="78">
        <f>AVERAGEIFS('WEEKLY DATA'!CD$11:CD$14576,'WEEKLY DATA'!$A$11:$A$14576,'MONTHLY DATA'!$A156,'WEEKLY DATA'!$B$11:$B$14576,'MONTHLY DATA'!$B156)</f>
        <v>480</v>
      </c>
      <c r="CE156" s="154">
        <f t="shared" si="127"/>
        <v>1.3037809647979959E-3</v>
      </c>
      <c r="CF156" s="78">
        <f>AVERAGEIFS('WEEKLY DATA'!CF$11:CF$14576,'WEEKLY DATA'!$A$11:$A$14576,'MONTHLY DATA'!$A156,'WEEKLY DATA'!$B$11:$B$14576,'MONTHLY DATA'!$B156)</f>
        <v>333.75</v>
      </c>
      <c r="CG156" s="78">
        <f>AVERAGEIFS('WEEKLY DATA'!CG$11:CG$14576,'WEEKLY DATA'!$A$11:$A$14576,'MONTHLY DATA'!$A156,'WEEKLY DATA'!$B$11:$B$14576,'MONTHLY DATA'!$B156)</f>
        <v>343.75</v>
      </c>
      <c r="CH156" s="78">
        <f>AVERAGEIFS('WEEKLY DATA'!CH$11:CH$14576,'WEEKLY DATA'!$A$11:$A$14576,'MONTHLY DATA'!$A156,'WEEKLY DATA'!$B$11:$B$14576,'MONTHLY DATA'!$B156)</f>
        <v>338.75</v>
      </c>
      <c r="CI156" s="154">
        <f t="shared" si="128"/>
        <v>-4.9122807017543901E-2</v>
      </c>
      <c r="CJ156" s="78">
        <f>AVERAGEIFS('WEEKLY DATA'!CJ$11:CJ$14576,'WEEKLY DATA'!$A$11:$A$14576,'MONTHLY DATA'!$A156,'WEEKLY DATA'!$B$11:$B$14576,'MONTHLY DATA'!$B156)</f>
        <v>288.125</v>
      </c>
      <c r="CK156" s="78">
        <f>AVERAGEIFS('WEEKLY DATA'!CK$11:CK$14576,'WEEKLY DATA'!$A$11:$A$14576,'MONTHLY DATA'!$A156,'WEEKLY DATA'!$B$11:$B$14576,'MONTHLY DATA'!$B156)</f>
        <v>298.125</v>
      </c>
      <c r="CL156" s="78">
        <f>AVERAGEIFS('WEEKLY DATA'!CL$11:CL$14576,'WEEKLY DATA'!$A$11:$A$14576,'MONTHLY DATA'!$A156,'WEEKLY DATA'!$B$11:$B$14576,'MONTHLY DATA'!$B156)</f>
        <v>293.125</v>
      </c>
      <c r="CM156" s="154">
        <f t="shared" si="129"/>
        <v>5.1569506726457437E-2</v>
      </c>
      <c r="CN156" s="78">
        <f>AVERAGEIFS('WEEKLY DATA'!CN$11:CN$14576,'WEEKLY DATA'!$A$11:$A$14576,'MONTHLY DATA'!$A156,'WEEKLY DATA'!$B$11:$B$14576,'MONTHLY DATA'!$B156)</f>
        <v>400</v>
      </c>
      <c r="CO156" s="78">
        <f>AVERAGEIFS('WEEKLY DATA'!CO$11:CO$14576,'WEEKLY DATA'!$A$11:$A$14576,'MONTHLY DATA'!$A156,'WEEKLY DATA'!$B$11:$B$14576,'MONTHLY DATA'!$B156)</f>
        <v>410</v>
      </c>
      <c r="CP156" s="78">
        <f>AVERAGEIFS('WEEKLY DATA'!CP$11:CP$14576,'WEEKLY DATA'!$A$11:$A$14576,'MONTHLY DATA'!$A156,'WEEKLY DATA'!$B$11:$B$14576,'MONTHLY DATA'!$B156)</f>
        <v>405</v>
      </c>
      <c r="CQ156" s="154">
        <f t="shared" si="130"/>
        <v>6.7545304777594684E-2</v>
      </c>
      <c r="CR156" s="78">
        <f>AVERAGEIFS('WEEKLY DATA'!CR$11:CR$14576,'WEEKLY DATA'!$A$11:$A$14576,'MONTHLY DATA'!$A156,'WEEKLY DATA'!$B$11:$B$14576,'MONTHLY DATA'!$B156)</f>
        <v>480</v>
      </c>
      <c r="CS156" s="78">
        <f>AVERAGEIFS('WEEKLY DATA'!CS$11:CS$14576,'WEEKLY DATA'!$A$11:$A$14576,'MONTHLY DATA'!$A156,'WEEKLY DATA'!$B$11:$B$14576,'MONTHLY DATA'!$B156)</f>
        <v>490</v>
      </c>
      <c r="CT156" s="78">
        <f>AVERAGEIFS('WEEKLY DATA'!CT$11:CT$14576,'WEEKLY DATA'!$A$11:$A$14576,'MONTHLY DATA'!$A156,'WEEKLY DATA'!$B$11:$B$14576,'MONTHLY DATA'!$B156)</f>
        <v>485</v>
      </c>
      <c r="CU156" s="154">
        <f t="shared" si="131"/>
        <v>0</v>
      </c>
      <c r="CV156" s="169">
        <f>AVERAGEIFS('WEEKLY DATA'!CV$11:CV$14576,'WEEKLY DATA'!$A$11:$A$14576,'MONTHLY DATA'!$A156,'WEEKLY DATA'!$B$11:$B$14576,'MONTHLY DATA'!$B156)</f>
        <v>363.125</v>
      </c>
      <c r="CW156" s="78">
        <f>AVERAGEIFS('WEEKLY DATA'!CW$11:CW$14576,'WEEKLY DATA'!$A$11:$A$14576,'MONTHLY DATA'!$A156,'WEEKLY DATA'!$B$11:$B$14576,'MONTHLY DATA'!$B156)</f>
        <v>373.125</v>
      </c>
      <c r="CX156" s="78">
        <f>AVERAGEIFS('WEEKLY DATA'!CX$11:CX$14576,'WEEKLY DATA'!$A$11:$A$14576,'MONTHLY DATA'!$A156,'WEEKLY DATA'!$B$11:$B$14576,'MONTHLY DATA'!$B156)</f>
        <v>368.125</v>
      </c>
      <c r="CY156" s="154">
        <f t="shared" si="132"/>
        <v>-2.9654036243822124E-2</v>
      </c>
      <c r="CZ156" s="169">
        <f>AVERAGEIFS('WEEKLY DATA'!CZ$11:CZ$14576,'WEEKLY DATA'!$A$11:$A$14576,'MONTHLY DATA'!$A156,'WEEKLY DATA'!$B$11:$B$14576,'MONTHLY DATA'!$B156)</f>
        <v>316.25</v>
      </c>
      <c r="DA156" s="78">
        <f>AVERAGEIFS('WEEKLY DATA'!DA$11:DA$14576,'WEEKLY DATA'!$A$11:$A$14576,'MONTHLY DATA'!$A156,'WEEKLY DATA'!$B$11:$B$14576,'MONTHLY DATA'!$B156)</f>
        <v>326.25</v>
      </c>
      <c r="DB156" s="78">
        <f>AVERAGEIFS('WEEKLY DATA'!DB$11:DB$14576,'WEEKLY DATA'!$A$11:$A$14576,'MONTHLY DATA'!$A156,'WEEKLY DATA'!$B$11:$B$14576,'MONTHLY DATA'!$B156)</f>
        <v>321.25</v>
      </c>
      <c r="DC156" s="154">
        <f t="shared" si="133"/>
        <v>5.544147843942504E-2</v>
      </c>
      <c r="DD156" s="78">
        <f>AVERAGEIFS('WEEKLY DATA'!DD$11:DD$14576,'WEEKLY DATA'!$A$11:$A$14576,'MONTHLY DATA'!$A156,'WEEKLY DATA'!$B$11:$B$14576,'MONTHLY DATA'!$B156)</f>
        <v>405</v>
      </c>
      <c r="DE156" s="78">
        <f>AVERAGEIFS('WEEKLY DATA'!DE$11:DE$14576,'WEEKLY DATA'!$A$11:$A$14576,'MONTHLY DATA'!$A156,'WEEKLY DATA'!$B$11:$B$14576,'MONTHLY DATA'!$B156)</f>
        <v>415</v>
      </c>
      <c r="DF156" s="78">
        <f>AVERAGEIFS('WEEKLY DATA'!DF$11:DF$14576,'WEEKLY DATA'!$A$11:$A$14576,'MONTHLY DATA'!$A156,'WEEKLY DATA'!$B$11:$B$14576,'MONTHLY DATA'!$B156)</f>
        <v>410</v>
      </c>
      <c r="DG156" s="154">
        <f t="shared" si="134"/>
        <v>-6.0606060606060996E-3</v>
      </c>
      <c r="DH156" s="78">
        <f>AVERAGEIFS('WEEKLY DATA'!DH$11:DH$14576,'WEEKLY DATA'!$A$11:$A$14576,'MONTHLY DATA'!$A156,'WEEKLY DATA'!$B$11:$B$14576,'MONTHLY DATA'!$B156)</f>
        <v>511.25</v>
      </c>
      <c r="DI156" s="78">
        <f>AVERAGEIFS('WEEKLY DATA'!DI$11:DI$14576,'WEEKLY DATA'!$A$11:$A$14576,'MONTHLY DATA'!$A156,'WEEKLY DATA'!$B$11:$B$14576,'MONTHLY DATA'!$B156)</f>
        <v>521.25</v>
      </c>
      <c r="DJ156" s="78">
        <f>AVERAGEIFS('WEEKLY DATA'!DJ$11:DJ$14576,'WEEKLY DATA'!$A$11:$A$14576,'MONTHLY DATA'!$A156,'WEEKLY DATA'!$B$11:$B$14576,'MONTHLY DATA'!$B156)</f>
        <v>516.25</v>
      </c>
      <c r="DK156" s="154">
        <f t="shared" si="135"/>
        <v>5.0890585241730291E-2</v>
      </c>
      <c r="DL156" s="169">
        <f>AVERAGEIFS('WEEKLY DATA'!DL$11:DL$14576,'WEEKLY DATA'!$A$11:$A$14576,'MONTHLY DATA'!$A156,'WEEKLY DATA'!$B$11:$B$14576,'MONTHLY DATA'!$B156)</f>
        <v>347.5</v>
      </c>
      <c r="DM156" s="78">
        <f>AVERAGEIFS('WEEKLY DATA'!DM$11:DM$14576,'WEEKLY DATA'!$A$11:$A$14576,'MONTHLY DATA'!$A156,'WEEKLY DATA'!$B$11:$B$14576,'MONTHLY DATA'!$B156)</f>
        <v>357.5</v>
      </c>
      <c r="DN156" s="78">
        <f>AVERAGEIFS('WEEKLY DATA'!DN$11:DN$14576,'WEEKLY DATA'!$A$11:$A$14576,'MONTHLY DATA'!$A156,'WEEKLY DATA'!$B$11:$B$14576,'MONTHLY DATA'!$B156)</f>
        <v>352.5</v>
      </c>
      <c r="DO156" s="154">
        <f t="shared" si="136"/>
        <v>-1.0526315789473717E-2</v>
      </c>
      <c r="DP156" s="78">
        <f>AVERAGEIFS('WEEKLY DATA'!DP$11:DP$14576,'WEEKLY DATA'!$A$11:$A$14576,'MONTHLY DATA'!$A156,'WEEKLY DATA'!$B$11:$B$14576,'MONTHLY DATA'!$B156)</f>
        <v>290</v>
      </c>
      <c r="DQ156" s="78">
        <f>AVERAGEIFS('WEEKLY DATA'!DQ$11:DQ$14576,'WEEKLY DATA'!$A$11:$A$14576,'MONTHLY DATA'!$A156,'WEEKLY DATA'!$B$11:$B$14576,'MONTHLY DATA'!$B156)</f>
        <v>300</v>
      </c>
      <c r="DR156" s="78">
        <f>AVERAGEIFS('WEEKLY DATA'!DR$11:DR$14576,'WEEKLY DATA'!$A$11:$A$14576,'MONTHLY DATA'!$A156,'WEEKLY DATA'!$B$11:$B$14576,'MONTHLY DATA'!$B156)</f>
        <v>295</v>
      </c>
      <c r="DS156" s="154">
        <f t="shared" si="137"/>
        <v>5.8295964125560484E-2</v>
      </c>
      <c r="DT156" s="78">
        <f>AVERAGEIFS('WEEKLY DATA'!DT$11:DT$14576,'WEEKLY DATA'!$A$11:$A$14576,'MONTHLY DATA'!$A156,'WEEKLY DATA'!$B$11:$B$14576,'MONTHLY DATA'!$B156)</f>
        <v>405</v>
      </c>
      <c r="DU156" s="78">
        <f>AVERAGEIFS('WEEKLY DATA'!DU$11:DU$14576,'WEEKLY DATA'!$A$11:$A$14576,'MONTHLY DATA'!$A156,'WEEKLY DATA'!$B$11:$B$14576,'MONTHLY DATA'!$B156)</f>
        <v>415</v>
      </c>
      <c r="DV156" s="78">
        <f>AVERAGEIFS('WEEKLY DATA'!DV$11:DV$14576,'WEEKLY DATA'!$A$11:$A$14576,'MONTHLY DATA'!$A156,'WEEKLY DATA'!$B$11:$B$14576,'MONTHLY DATA'!$B156)</f>
        <v>410</v>
      </c>
      <c r="DW156" s="154">
        <f t="shared" si="138"/>
        <v>-6.0606060606060996E-3</v>
      </c>
      <c r="DX156" s="78">
        <f>AVERAGEIFS('WEEKLY DATA'!DX$11:DX$14576,'WEEKLY DATA'!$A$11:$A$14576,'MONTHLY DATA'!$A156,'WEEKLY DATA'!$B$11:$B$14576,'MONTHLY DATA'!$B156)</f>
        <v>496.25</v>
      </c>
      <c r="DY156" s="78">
        <f>AVERAGEIFS('WEEKLY DATA'!DY$11:DY$14576,'WEEKLY DATA'!$A$11:$A$14576,'MONTHLY DATA'!$A156,'WEEKLY DATA'!$B$11:$B$14576,'MONTHLY DATA'!$B156)</f>
        <v>506.25</v>
      </c>
      <c r="DZ156" s="78">
        <f>AVERAGEIFS('WEEKLY DATA'!DZ$11:DZ$14576,'WEEKLY DATA'!$A$11:$A$14576,'MONTHLY DATA'!$A156,'WEEKLY DATA'!$B$11:$B$14576,'MONTHLY DATA'!$B156)</f>
        <v>501.25</v>
      </c>
      <c r="EA156" s="154">
        <f t="shared" si="139"/>
        <v>5.2493438320210029E-2</v>
      </c>
      <c r="EB156" s="78">
        <f>AVERAGEIFS('WEEKLY DATA'!EB$11:EB$14576,'WEEKLY DATA'!$A$11:$A$14576,'MONTHLY DATA'!$A156,'WEEKLY DATA'!$B$11:$B$14576,'MONTHLY DATA'!$B156)</f>
        <v>356.25</v>
      </c>
      <c r="EC156" s="78">
        <f>AVERAGEIFS('WEEKLY DATA'!EC$11:EC$14576,'WEEKLY DATA'!$A$11:$A$14576,'MONTHLY DATA'!$A156,'WEEKLY DATA'!$B$11:$B$14576,'MONTHLY DATA'!$B156)</f>
        <v>366.25</v>
      </c>
      <c r="ED156" s="78">
        <f>AVERAGEIFS('WEEKLY DATA'!ED$11:ED$14576,'WEEKLY DATA'!$A$11:$A$14576,'MONTHLY DATA'!$A156,'WEEKLY DATA'!$B$11:$B$14576,'MONTHLY DATA'!$B156)</f>
        <v>361.25</v>
      </c>
      <c r="EE156" s="154">
        <f t="shared" si="140"/>
        <v>4.7101449275362306E-2</v>
      </c>
      <c r="EF156" s="169">
        <f>AVERAGEIFS('WEEKLY DATA'!EF$11:EF$14576,'WEEKLY DATA'!$A$11:$A$14576,'MONTHLY DATA'!$A156,'WEEKLY DATA'!$B$11:$B$14576,'MONTHLY DATA'!$B156)</f>
        <v>321.25</v>
      </c>
      <c r="EG156" s="78">
        <f>AVERAGEIFS('WEEKLY DATA'!EG$11:EG$14576,'WEEKLY DATA'!$A$11:$A$14576,'MONTHLY DATA'!$A156,'WEEKLY DATA'!$B$11:$B$14576,'MONTHLY DATA'!$B156)</f>
        <v>331.25</v>
      </c>
      <c r="EH156" s="78">
        <f>AVERAGEIFS('WEEKLY DATA'!EH$11:EH$14576,'WEEKLY DATA'!$A$11:$A$14576,'MONTHLY DATA'!$A156,'WEEKLY DATA'!$B$11:$B$14576,'MONTHLY DATA'!$B156)</f>
        <v>326.25</v>
      </c>
      <c r="EI156" s="154">
        <f t="shared" si="141"/>
        <v>7.6288659793814384E-2</v>
      </c>
      <c r="EJ156" s="78">
        <f>AVERAGEIFS('WEEKLY DATA'!EJ$11:EJ$14576,'WEEKLY DATA'!$A$11:$A$14576,'MONTHLY DATA'!$A156,'WEEKLY DATA'!$B$11:$B$14576,'MONTHLY DATA'!$B156)</f>
        <v>408.75</v>
      </c>
      <c r="EK156" s="78">
        <f>AVERAGEIFS('WEEKLY DATA'!EK$11:EK$14576,'WEEKLY DATA'!$A$11:$A$14576,'MONTHLY DATA'!$A156,'WEEKLY DATA'!$B$11:$B$14576,'MONTHLY DATA'!$B156)</f>
        <v>418.75</v>
      </c>
      <c r="EL156" s="78">
        <f>AVERAGEIFS('WEEKLY DATA'!EL$11:EL$14576,'WEEKLY DATA'!$A$11:$A$14576,'MONTHLY DATA'!$A156,'WEEKLY DATA'!$B$11:$B$14576,'MONTHLY DATA'!$B156)</f>
        <v>413.75</v>
      </c>
      <c r="EM156" s="154">
        <f t="shared" si="142"/>
        <v>3.2761310452418035E-2</v>
      </c>
      <c r="EN156" s="78">
        <f>AVERAGEIFS('WEEKLY DATA'!EN$11:EN$14576,'WEEKLY DATA'!$A$11:$A$14576,'MONTHLY DATA'!$A156,'WEEKLY DATA'!$B$11:$B$14576,'MONTHLY DATA'!$B156)</f>
        <v>541.25</v>
      </c>
      <c r="EO156" s="78">
        <f>AVERAGEIFS('WEEKLY DATA'!EO$11:EO$14576,'WEEKLY DATA'!$A$11:$A$14576,'MONTHLY DATA'!$A156,'WEEKLY DATA'!$B$11:$B$14576,'MONTHLY DATA'!$B156)</f>
        <v>551.25</v>
      </c>
      <c r="EP156" s="78">
        <f>AVERAGEIFS('WEEKLY DATA'!EP$11:EP$14576,'WEEKLY DATA'!$A$11:$A$14576,'MONTHLY DATA'!$A156,'WEEKLY DATA'!$B$11:$B$14576,'MONTHLY DATA'!$B156)</f>
        <v>546.25</v>
      </c>
      <c r="EQ156" s="154">
        <f t="shared" si="143"/>
        <v>4.7961630695443569E-2</v>
      </c>
      <c r="ER156" s="78">
        <f>AVERAGEIFS('WEEKLY DATA'!ER$11:ER$14576,'WEEKLY DATA'!$A$11:$A$14576,'MONTHLY DATA'!$A156,'WEEKLY DATA'!$B$11:$B$14576,'MONTHLY DATA'!$B156)</f>
        <v>355.625</v>
      </c>
      <c r="ES156" s="78">
        <f>AVERAGEIFS('WEEKLY DATA'!ES$11:ES$14576,'WEEKLY DATA'!$A$11:$A$14576,'MONTHLY DATA'!$A156,'WEEKLY DATA'!$B$11:$B$14576,'MONTHLY DATA'!$B156)</f>
        <v>365.625</v>
      </c>
      <c r="ET156" s="78">
        <f>AVERAGEIFS('WEEKLY DATA'!ET$11:ET$14576,'WEEKLY DATA'!$A$11:$A$14576,'MONTHLY DATA'!$A156,'WEEKLY DATA'!$B$11:$B$14576,'MONTHLY DATA'!$B156)</f>
        <v>360.625</v>
      </c>
      <c r="EU156" s="154">
        <f t="shared" si="144"/>
        <v>4.5289855072463858E-2</v>
      </c>
      <c r="EV156" s="78">
        <f>AVERAGEIFS('WEEKLY DATA'!EV$11:EV$14576,'WEEKLY DATA'!$A$11:$A$14576,'MONTHLY DATA'!$A156,'WEEKLY DATA'!$B$11:$B$14576,'MONTHLY DATA'!$B156)</f>
        <v>300.625</v>
      </c>
      <c r="EW156" s="78">
        <f>AVERAGEIFS('WEEKLY DATA'!EW$11:EW$14576,'WEEKLY DATA'!$A$11:$A$14576,'MONTHLY DATA'!$A156,'WEEKLY DATA'!$B$11:$B$14576,'MONTHLY DATA'!$B156)</f>
        <v>310.625</v>
      </c>
      <c r="EX156" s="78">
        <f>AVERAGEIFS('WEEKLY DATA'!EX$11:EX$14576,'WEEKLY DATA'!$A$11:$A$14576,'MONTHLY DATA'!$A156,'WEEKLY DATA'!$B$11:$B$14576,'MONTHLY DATA'!$B156)</f>
        <v>305.625</v>
      </c>
      <c r="EY156" s="154">
        <f t="shared" si="145"/>
        <v>6.7685589519650646E-2</v>
      </c>
      <c r="EZ156" s="78">
        <f>AVERAGEIFS('WEEKLY DATA'!EZ$11:EZ$14576,'WEEKLY DATA'!$A$11:$A$14576,'MONTHLY DATA'!$A156,'WEEKLY DATA'!$B$11:$B$14576,'MONTHLY DATA'!$B156)</f>
        <v>408.125</v>
      </c>
      <c r="FA156" s="78">
        <f>AVERAGEIFS('WEEKLY DATA'!FA$11:FA$14576,'WEEKLY DATA'!$A$11:$A$14576,'MONTHLY DATA'!$A156,'WEEKLY DATA'!$B$11:$B$14576,'MONTHLY DATA'!$B156)</f>
        <v>418.125</v>
      </c>
      <c r="FB156" s="78">
        <f>AVERAGEIFS('WEEKLY DATA'!FB$11:FB$14576,'WEEKLY DATA'!$A$11:$A$14576,'MONTHLY DATA'!$A156,'WEEKLY DATA'!$B$11:$B$14576,'MONTHLY DATA'!$B156)</f>
        <v>413.125</v>
      </c>
      <c r="FC156" s="154">
        <f t="shared" si="146"/>
        <v>3.2812499999999911E-2</v>
      </c>
      <c r="FD156" s="78">
        <f>AVERAGEIFS('WEEKLY DATA'!FD$11:FD$14576,'WEEKLY DATA'!$A$11:$A$14576,'MONTHLY DATA'!$A156,'WEEKLY DATA'!$B$11:$B$14576,'MONTHLY DATA'!$B156)</f>
        <v>296.25</v>
      </c>
      <c r="FE156" s="78">
        <f>AVERAGEIFS('WEEKLY DATA'!FE$11:FE$14576,'WEEKLY DATA'!$A$11:$A$14576,'MONTHLY DATA'!$A156,'WEEKLY DATA'!$B$11:$B$14576,'MONTHLY DATA'!$B156)</f>
        <v>306.25</v>
      </c>
      <c r="FF156" s="78">
        <f>AVERAGEIFS('WEEKLY DATA'!FF$11:FF$14576,'WEEKLY DATA'!$A$11:$A$14576,'MONTHLY DATA'!$A156,'WEEKLY DATA'!$B$11:$B$14576,'MONTHLY DATA'!$B156)</f>
        <v>301.25</v>
      </c>
      <c r="FG156" s="154">
        <f t="shared" si="147"/>
        <v>4.1666666666666519E-3</v>
      </c>
      <c r="FH156" s="78">
        <f>AVERAGEIFS('WEEKLY DATA'!FH$11:FH$14576,'WEEKLY DATA'!$A$11:$A$14576,'MONTHLY DATA'!$A156,'WEEKLY DATA'!$B$11:$B$14576,'MONTHLY DATA'!$B156)</f>
        <v>335</v>
      </c>
      <c r="FI156" s="78">
        <f>AVERAGEIFS('WEEKLY DATA'!FI$11:FI$14576,'WEEKLY DATA'!$A$11:$A$14576,'MONTHLY DATA'!$A156,'WEEKLY DATA'!$B$11:$B$14576,'MONTHLY DATA'!$B156)</f>
        <v>345</v>
      </c>
      <c r="FJ156" s="78">
        <f>AVERAGEIFS('WEEKLY DATA'!FJ$11:FJ$14576,'WEEKLY DATA'!$A$11:$A$14576,'MONTHLY DATA'!$A156,'WEEKLY DATA'!$B$11:$B$14576,'MONTHLY DATA'!$B156)</f>
        <v>340</v>
      </c>
      <c r="FK156" s="154">
        <f t="shared" si="148"/>
        <v>5.0193050193050093E-2</v>
      </c>
      <c r="FL156" s="169">
        <f>AVERAGEIFS('WEEKLY DATA'!FL$11:FL$14576,'WEEKLY DATA'!$A$11:$A$14576,'MONTHLY DATA'!$A156,'WEEKLY DATA'!$B$11:$B$14576,'MONTHLY DATA'!$B156)</f>
        <v>291.25</v>
      </c>
      <c r="FM156" s="78">
        <f>AVERAGEIFS('WEEKLY DATA'!FM$11:FM$14576,'WEEKLY DATA'!$A$11:$A$14576,'MONTHLY DATA'!$A156,'WEEKLY DATA'!$B$11:$B$14576,'MONTHLY DATA'!$B156)</f>
        <v>301.25</v>
      </c>
      <c r="FN156" s="78">
        <f>AVERAGEIFS('WEEKLY DATA'!FN$11:FN$14576,'WEEKLY DATA'!$A$11:$A$14576,'MONTHLY DATA'!$A156,'WEEKLY DATA'!$B$11:$B$14576,'MONTHLY DATA'!$B156)</f>
        <v>296.25</v>
      </c>
      <c r="FO156" s="154">
        <f t="shared" si="149"/>
        <v>4.1758241758241832E-2</v>
      </c>
      <c r="FP156" s="78">
        <f>AVERAGEIFS('WEEKLY DATA'!FP$11:FP$14576,'WEEKLY DATA'!$A$11:$A$14576,'MONTHLY DATA'!$A156,'WEEKLY DATA'!$B$11:$B$14576,'MONTHLY DATA'!$B156)</f>
        <v>315</v>
      </c>
      <c r="FQ156" s="78">
        <f>AVERAGEIFS('WEEKLY DATA'!FQ$11:FQ$14576,'WEEKLY DATA'!$A$11:$A$14576,'MONTHLY DATA'!$A156,'WEEKLY DATA'!$B$11:$B$14576,'MONTHLY DATA'!$B156)</f>
        <v>325</v>
      </c>
      <c r="FR156" s="78">
        <f>AVERAGEIFS('WEEKLY DATA'!FR$11:FR$14576,'WEEKLY DATA'!$A$11:$A$14576,'MONTHLY DATA'!$A156,'WEEKLY DATA'!$B$11:$B$14576,'MONTHLY DATA'!$B156)</f>
        <v>320</v>
      </c>
      <c r="FS156" s="154">
        <f t="shared" si="150"/>
        <v>-4.2990654205607437E-2</v>
      </c>
      <c r="FT156" s="78">
        <f>AVERAGEIFS('WEEKLY DATA'!FT$11:FT$14576,'WEEKLY DATA'!$A$11:$A$14576,'MONTHLY DATA'!$A156,'WEEKLY DATA'!$B$11:$B$14576,'MONTHLY DATA'!$B156)</f>
        <v>275</v>
      </c>
      <c r="FU156" s="78">
        <f>AVERAGEIFS('WEEKLY DATA'!FU$11:FU$14576,'WEEKLY DATA'!$A$11:$A$14576,'MONTHLY DATA'!$A156,'WEEKLY DATA'!$B$11:$B$14576,'MONTHLY DATA'!$B156)</f>
        <v>285</v>
      </c>
      <c r="FV156" s="78">
        <f>AVERAGEIFS('WEEKLY DATA'!FV$11:FV$14576,'WEEKLY DATA'!$A$11:$A$14576,'MONTHLY DATA'!$A156,'WEEKLY DATA'!$B$11:$B$14576,'MONTHLY DATA'!$B156)</f>
        <v>280</v>
      </c>
      <c r="FW156" s="154">
        <f t="shared" si="151"/>
        <v>4.484304932735439E-3</v>
      </c>
      <c r="FX156" s="78">
        <f>AVERAGEIFS('WEEKLY DATA'!FX$11:FX$14576,'WEEKLY DATA'!$A$11:$A$14576,'MONTHLY DATA'!$A156,'WEEKLY DATA'!$B$11:$B$14576,'MONTHLY DATA'!$B156)</f>
        <v>250.625</v>
      </c>
      <c r="FY156" s="78">
        <f>AVERAGEIFS('WEEKLY DATA'!FY$11:FY$14576,'WEEKLY DATA'!$A$11:$A$14576,'MONTHLY DATA'!$A156,'WEEKLY DATA'!$B$11:$B$14576,'MONTHLY DATA'!$B156)</f>
        <v>260.625</v>
      </c>
      <c r="FZ156" s="78">
        <f>AVERAGEIFS('WEEKLY DATA'!FZ$11:FZ$14576,'WEEKLY DATA'!$A$11:$A$14576,'MONTHLY DATA'!$A156,'WEEKLY DATA'!$B$11:$B$14576,'MONTHLY DATA'!$B156)</f>
        <v>255.625</v>
      </c>
      <c r="GA156" s="154">
        <f t="shared" si="152"/>
        <v>-4.4392523364485958E-2</v>
      </c>
      <c r="GB156" s="78">
        <f>AVERAGEIFS('WEEKLY DATA'!GB$11:GB$14576,'WEEKLY DATA'!$A$11:$A$14576,'MONTHLY DATA'!$A156,'WEEKLY DATA'!$B$11:$B$14576,'MONTHLY DATA'!$B156)</f>
        <v>453.125</v>
      </c>
      <c r="GC156" s="78">
        <f>AVERAGEIFS('WEEKLY DATA'!GC$11:GC$14576,'WEEKLY DATA'!$A$11:$A$14576,'MONTHLY DATA'!$A156,'WEEKLY DATA'!$B$11:$B$14576,'MONTHLY DATA'!$B156)</f>
        <v>463.125</v>
      </c>
      <c r="GD156" s="78">
        <f>AVERAGEIFS('WEEKLY DATA'!GD$11:GD$14576,'WEEKLY DATA'!$A$11:$A$14576,'MONTHLY DATA'!$A156,'WEEKLY DATA'!$B$11:$B$14576,'MONTHLY DATA'!$B156)</f>
        <v>458.125</v>
      </c>
      <c r="GE156" s="154">
        <f t="shared" si="153"/>
        <v>-2.3968042609853524E-2</v>
      </c>
      <c r="GF156" s="169">
        <f>AVERAGEIFS('WEEKLY DATA'!GF$11:GF$14576,'WEEKLY DATA'!$A$11:$A$14576,'MONTHLY DATA'!$A156,'WEEKLY DATA'!$B$11:$B$14576,'MONTHLY DATA'!$B156)</f>
        <v>406.25</v>
      </c>
      <c r="GG156" s="78">
        <f>AVERAGEIFS('WEEKLY DATA'!GG$11:GG$14576,'WEEKLY DATA'!$A$11:$A$14576,'MONTHLY DATA'!$A156,'WEEKLY DATA'!$B$11:$B$14576,'MONTHLY DATA'!$B156)</f>
        <v>416.25</v>
      </c>
      <c r="GH156" s="78">
        <f>AVERAGEIFS('WEEKLY DATA'!GH$11:GH$14576,'WEEKLY DATA'!$A$11:$A$14576,'MONTHLY DATA'!$A156,'WEEKLY DATA'!$B$11:$B$14576,'MONTHLY DATA'!$B156)</f>
        <v>411.25</v>
      </c>
      <c r="GI156" s="154">
        <f t="shared" si="154"/>
        <v>4.2789223454833492E-2</v>
      </c>
      <c r="GJ156" s="78">
        <f>AVERAGEIFS('WEEKLY DATA'!GJ$11:GJ$14576,'WEEKLY DATA'!$A$11:$A$14576,'MONTHLY DATA'!$A156,'WEEKLY DATA'!$B$11:$B$14576,'MONTHLY DATA'!$B156)</f>
        <v>415</v>
      </c>
      <c r="GK156" s="78">
        <f>AVERAGEIFS('WEEKLY DATA'!GK$11:GK$14576,'WEEKLY DATA'!$A$11:$A$14576,'MONTHLY DATA'!$A156,'WEEKLY DATA'!$B$11:$B$14576,'MONTHLY DATA'!$B156)</f>
        <v>425</v>
      </c>
      <c r="GL156" s="78">
        <f>AVERAGEIFS('WEEKLY DATA'!GL$11:GL$14576,'WEEKLY DATA'!$A$11:$A$14576,'MONTHLY DATA'!$A156,'WEEKLY DATA'!$B$11:$B$14576,'MONTHLY DATA'!$B156)</f>
        <v>420</v>
      </c>
      <c r="GM156" s="154">
        <f t="shared" si="155"/>
        <v>-5.9171597633136397E-3</v>
      </c>
      <c r="GN156" s="78">
        <f>AVERAGEIFS('WEEKLY DATA'!GN$11:GN$14576,'WEEKLY DATA'!$A$11:$A$14576,'MONTHLY DATA'!$A156,'WEEKLY DATA'!$B$11:$B$14576,'MONTHLY DATA'!$B156)</f>
        <v>601.25</v>
      </c>
      <c r="GO156" s="78">
        <f>AVERAGEIFS('WEEKLY DATA'!GO$11:GO$14576,'WEEKLY DATA'!$A$11:$A$14576,'MONTHLY DATA'!$A156,'WEEKLY DATA'!$B$11:$B$14576,'MONTHLY DATA'!$B156)</f>
        <v>611.25</v>
      </c>
      <c r="GP156" s="78">
        <f>AVERAGEIFS('WEEKLY DATA'!GP$11:GP$14576,'WEEKLY DATA'!$A$11:$A$14576,'MONTHLY DATA'!$A156,'WEEKLY DATA'!$B$11:$B$14576,'MONTHLY DATA'!$B156)</f>
        <v>606.25</v>
      </c>
      <c r="GQ156" s="154">
        <f t="shared" si="156"/>
        <v>4.3010752688172005E-2</v>
      </c>
      <c r="GR156" s="78"/>
    </row>
    <row r="157" spans="1:200" ht="15.75" x14ac:dyDescent="0.25">
      <c r="A157">
        <f t="shared" si="106"/>
        <v>3</v>
      </c>
      <c r="B157">
        <f t="shared" si="107"/>
        <v>2022</v>
      </c>
      <c r="C157" s="86">
        <v>44621</v>
      </c>
      <c r="D157" s="78">
        <f>AVERAGEIFS('WEEKLY DATA'!D$11:D$14576,'WEEKLY DATA'!$A$11:$A$14576,'MONTHLY DATA'!$A157,'WEEKLY DATA'!$B$11:$B$14576,'MONTHLY DATA'!$B157)</f>
        <v>406.875</v>
      </c>
      <c r="E157" s="78">
        <f>AVERAGEIFS('WEEKLY DATA'!E$11:E$14576,'WEEKLY DATA'!$A$11:$A$14576,'MONTHLY DATA'!$A157,'WEEKLY DATA'!$B$11:$B$14576,'MONTHLY DATA'!$B157)</f>
        <v>416.875</v>
      </c>
      <c r="F157" s="78">
        <f>AVERAGEIFS('WEEKLY DATA'!F$11:F$14576,'WEEKLY DATA'!$A$11:$A$14576,'MONTHLY DATA'!$A157,'WEEKLY DATA'!$B$11:$B$14576,'MONTHLY DATA'!$B157)</f>
        <v>411.875</v>
      </c>
      <c r="G157" s="154">
        <f t="shared" si="108"/>
        <v>5.4400000000000004E-2</v>
      </c>
      <c r="H157" s="169">
        <f>AVERAGEIFS('WEEKLY DATA'!H$11:H$14576,'WEEKLY DATA'!$A$11:$A$14576,'MONTHLY DATA'!$A157,'WEEKLY DATA'!$B$11:$B$14576,'MONTHLY DATA'!$B157)</f>
        <v>332.5</v>
      </c>
      <c r="I157" s="78">
        <f>AVERAGEIFS('WEEKLY DATA'!I$11:I$14576,'WEEKLY DATA'!$A$11:$A$14576,'MONTHLY DATA'!$A157,'WEEKLY DATA'!$B$11:$B$14576,'MONTHLY DATA'!$B157)</f>
        <v>342.5</v>
      </c>
      <c r="J157" s="78">
        <f>AVERAGEIFS('WEEKLY DATA'!J$11:J$14576,'WEEKLY DATA'!$A$11:$A$14576,'MONTHLY DATA'!$A157,'WEEKLY DATA'!$B$11:$B$14576,'MONTHLY DATA'!$B157)</f>
        <v>337.5</v>
      </c>
      <c r="K157" s="154">
        <f t="shared" si="109"/>
        <v>3.4482758620689724E-2</v>
      </c>
      <c r="L157" s="169">
        <f>AVERAGEIFS('WEEKLY DATA'!L$11:L$14576,'WEEKLY DATA'!$A$11:$A$14576,'MONTHLY DATA'!$A157,'WEEKLY DATA'!$B$11:$B$14576,'MONTHLY DATA'!$B157)</f>
        <v>360</v>
      </c>
      <c r="M157" s="78">
        <f>AVERAGEIFS('WEEKLY DATA'!M$11:M$14576,'WEEKLY DATA'!$A$11:$A$14576,'MONTHLY DATA'!$A157,'WEEKLY DATA'!$B$11:$B$14576,'MONTHLY DATA'!$B157)</f>
        <v>370</v>
      </c>
      <c r="N157" s="78">
        <f>AVERAGEIFS('WEEKLY DATA'!N$11:N$14576,'WEEKLY DATA'!$A$11:$A$14576,'MONTHLY DATA'!$A157,'WEEKLY DATA'!$B$11:$B$14576,'MONTHLY DATA'!$B157)</f>
        <v>365</v>
      </c>
      <c r="O157" s="154">
        <f t="shared" si="110"/>
        <v>9.3632958801498134E-2</v>
      </c>
      <c r="P157" s="169">
        <f>AVERAGEIFS('WEEKLY DATA'!P$11:P$14576,'WEEKLY DATA'!$A$11:$A$14576,'MONTHLY DATA'!$A157,'WEEKLY DATA'!$B$11:$B$14576,'MONTHLY DATA'!$B157)</f>
        <v>360.625</v>
      </c>
      <c r="Q157" s="78">
        <f>AVERAGEIFS('WEEKLY DATA'!Q$11:Q$14576,'WEEKLY DATA'!$A$11:$A$14576,'MONTHLY DATA'!$A157,'WEEKLY DATA'!$B$11:$B$14576,'MONTHLY DATA'!$B157)</f>
        <v>370.625</v>
      </c>
      <c r="R157" s="78">
        <f>AVERAGEIFS('WEEKLY DATA'!R$11:R$14576,'WEEKLY DATA'!$A$11:$A$14576,'MONTHLY DATA'!$A157,'WEEKLY DATA'!$B$11:$B$14576,'MONTHLY DATA'!$B157)</f>
        <v>365.625</v>
      </c>
      <c r="S157" s="154">
        <f t="shared" si="111"/>
        <v>7.7348066298342566E-2</v>
      </c>
      <c r="T157" s="169">
        <f>AVERAGEIFS('WEEKLY DATA'!T$11:T$14576,'WEEKLY DATA'!$A$11:$A$14576,'MONTHLY DATA'!$A157,'WEEKLY DATA'!$B$11:$B$14576,'MONTHLY DATA'!$B157)</f>
        <v>343.125</v>
      </c>
      <c r="U157" s="78">
        <f>AVERAGEIFS('WEEKLY DATA'!U$11:U$14576,'WEEKLY DATA'!$A$11:$A$14576,'MONTHLY DATA'!$A157,'WEEKLY DATA'!$B$11:$B$14576,'MONTHLY DATA'!$B157)</f>
        <v>353.125</v>
      </c>
      <c r="V157" s="78">
        <f>AVERAGEIFS('WEEKLY DATA'!V$11:V$14576,'WEEKLY DATA'!$A$11:$A$14576,'MONTHLY DATA'!$A157,'WEEKLY DATA'!$B$11:$B$14576,'MONTHLY DATA'!$B157)</f>
        <v>348.125</v>
      </c>
      <c r="W157" s="154">
        <f t="shared" si="112"/>
        <v>0.13211382113821135</v>
      </c>
      <c r="X157" s="169">
        <f>AVERAGEIFS('WEEKLY DATA'!X$11:X$14576,'WEEKLY DATA'!$A$11:$A$14576,'MONTHLY DATA'!$A157,'WEEKLY DATA'!$B$11:$B$14576,'MONTHLY DATA'!$B157)</f>
        <v>318.75</v>
      </c>
      <c r="Y157" s="78">
        <f>AVERAGEIFS('WEEKLY DATA'!Y$11:Y$14576,'WEEKLY DATA'!$A$11:$A$14576,'MONTHLY DATA'!$A157,'WEEKLY DATA'!$B$11:$B$14576,'MONTHLY DATA'!$B157)</f>
        <v>328.75</v>
      </c>
      <c r="Z157" s="78">
        <f>AVERAGEIFS('WEEKLY DATA'!Z$11:Z$14576,'WEEKLY DATA'!$A$11:$A$14576,'MONTHLY DATA'!$A157,'WEEKLY DATA'!$B$11:$B$14576,'MONTHLY DATA'!$B157)</f>
        <v>323.75</v>
      </c>
      <c r="AA157" s="154">
        <f t="shared" si="113"/>
        <v>0.10920770877944319</v>
      </c>
      <c r="AB157" s="169">
        <f>AVERAGEIFS('WEEKLY DATA'!AB$11:AB$14576,'WEEKLY DATA'!$A$11:$A$14576,'MONTHLY DATA'!$A157,'WEEKLY DATA'!$B$11:$B$14576,'MONTHLY DATA'!$B157)</f>
        <v>346.25</v>
      </c>
      <c r="AC157" s="78">
        <f>AVERAGEIFS('WEEKLY DATA'!AC$11:AC$14576,'WEEKLY DATA'!$A$11:$A$14576,'MONTHLY DATA'!$A157,'WEEKLY DATA'!$B$11:$B$14576,'MONTHLY DATA'!$B157)</f>
        <v>356.25</v>
      </c>
      <c r="AD157" s="78">
        <f>AVERAGEIFS('WEEKLY DATA'!AD$11:AD$14576,'WEEKLY DATA'!$A$11:$A$14576,'MONTHLY DATA'!$A157,'WEEKLY DATA'!$B$11:$B$14576,'MONTHLY DATA'!$B157)</f>
        <v>351.25</v>
      </c>
      <c r="AE157" s="154">
        <f t="shared" si="114"/>
        <v>0.13765182186234814</v>
      </c>
      <c r="AF157" s="169">
        <f>AVERAGEIFS('WEEKLY DATA'!AF$11:AF$14576,'WEEKLY DATA'!$A$11:$A$14576,'MONTHLY DATA'!$A157,'WEEKLY DATA'!$B$11:$B$14576,'MONTHLY DATA'!$B157)</f>
        <v>332.5</v>
      </c>
      <c r="AG157" s="78">
        <f>AVERAGEIFS('WEEKLY DATA'!AG$11:AG$14576,'WEEKLY DATA'!$A$11:$A$14576,'MONTHLY DATA'!$A157,'WEEKLY DATA'!$B$11:$B$14576,'MONTHLY DATA'!$B157)</f>
        <v>342.5</v>
      </c>
      <c r="AH157" s="78">
        <f>AVERAGEIFS('WEEKLY DATA'!AH$11:AH$14576,'WEEKLY DATA'!$A$11:$A$14576,'MONTHLY DATA'!$A157,'WEEKLY DATA'!$B$11:$B$14576,'MONTHLY DATA'!$B157)</f>
        <v>337.5</v>
      </c>
      <c r="AI157" s="154">
        <f t="shared" si="115"/>
        <v>0.12970711297071125</v>
      </c>
      <c r="AJ157" s="169">
        <f>AVERAGEIFS('WEEKLY DATA'!AJ$11:AJ$14576,'WEEKLY DATA'!$A$11:$A$14576,'MONTHLY DATA'!$A157,'WEEKLY DATA'!$B$11:$B$14576,'MONTHLY DATA'!$B157)</f>
        <v>296.25</v>
      </c>
      <c r="AK157" s="78">
        <f>AVERAGEIFS('WEEKLY DATA'!AK$11:AK$14576,'WEEKLY DATA'!$A$11:$A$14576,'MONTHLY DATA'!$A157,'WEEKLY DATA'!$B$11:$B$14576,'MONTHLY DATA'!$B157)</f>
        <v>306.25</v>
      </c>
      <c r="AL157" s="78">
        <f>AVERAGEIFS('WEEKLY DATA'!AL$11:AL$14576,'WEEKLY DATA'!$A$11:$A$14576,'MONTHLY DATA'!$A157,'WEEKLY DATA'!$B$11:$B$14576,'MONTHLY DATA'!$B157)</f>
        <v>301.25</v>
      </c>
      <c r="AM157" s="154">
        <f t="shared" si="116"/>
        <v>8.55855855855856E-2</v>
      </c>
      <c r="AN157" s="169">
        <f>AVERAGEIFS('WEEKLY DATA'!AN$11:AN$14576,'WEEKLY DATA'!$A$11:$A$14576,'MONTHLY DATA'!$A157,'WEEKLY DATA'!$B$11:$B$14576,'MONTHLY DATA'!$B157)</f>
        <v>272.5</v>
      </c>
      <c r="AO157" s="78">
        <f>AVERAGEIFS('WEEKLY DATA'!AO$11:AO$14576,'WEEKLY DATA'!$A$11:$A$14576,'MONTHLY DATA'!$A157,'WEEKLY DATA'!$B$11:$B$14576,'MONTHLY DATA'!$B157)</f>
        <v>282.5</v>
      </c>
      <c r="AP157" s="78">
        <f>AVERAGEIFS('WEEKLY DATA'!AP$11:AP$14576,'WEEKLY DATA'!$A$11:$A$14576,'MONTHLY DATA'!$A157,'WEEKLY DATA'!$B$11:$B$14576,'MONTHLY DATA'!$B157)</f>
        <v>277.5</v>
      </c>
      <c r="AQ157" s="154">
        <f t="shared" si="117"/>
        <v>8.0291970802919721E-2</v>
      </c>
      <c r="AR157" s="169">
        <f>AVERAGEIFS('WEEKLY DATA'!AR$11:AR$14576,'WEEKLY DATA'!$A$11:$A$14576,'MONTHLY DATA'!$A157,'WEEKLY DATA'!$B$11:$B$14576,'MONTHLY DATA'!$B157)</f>
        <v>393.125</v>
      </c>
      <c r="AS157" s="78">
        <f>AVERAGEIFS('WEEKLY DATA'!AS$11:AS$14576,'WEEKLY DATA'!$A$11:$A$14576,'MONTHLY DATA'!$A157,'WEEKLY DATA'!$B$11:$B$14576,'MONTHLY DATA'!$B157)</f>
        <v>403.125</v>
      </c>
      <c r="AT157" s="78">
        <f>AVERAGEIFS('WEEKLY DATA'!AT$11:AT$14576,'WEEKLY DATA'!$A$11:$A$14576,'MONTHLY DATA'!$A157,'WEEKLY DATA'!$B$11:$B$14576,'MONTHLY DATA'!$B157)</f>
        <v>398.125</v>
      </c>
      <c r="AU157" s="154">
        <f t="shared" si="118"/>
        <v>-1.0869565217391353E-2</v>
      </c>
      <c r="AV157" s="169">
        <f>AVERAGEIFS('WEEKLY DATA'!AV$11:AV$14576,'WEEKLY DATA'!$A$11:$A$14576,'MONTHLY DATA'!$A157,'WEEKLY DATA'!$B$11:$B$14576,'MONTHLY DATA'!$B157)</f>
        <v>289.375</v>
      </c>
      <c r="AW157" s="78">
        <f>AVERAGEIFS('WEEKLY DATA'!AW$11:AW$14576,'WEEKLY DATA'!$A$11:$A$14576,'MONTHLY DATA'!$A157,'WEEKLY DATA'!$B$11:$B$14576,'MONTHLY DATA'!$B157)</f>
        <v>299.375</v>
      </c>
      <c r="AX157" s="78">
        <f>AVERAGEIFS('WEEKLY DATA'!AX$11:AX$14576,'WEEKLY DATA'!$A$11:$A$14576,'MONTHLY DATA'!$A157,'WEEKLY DATA'!$B$11:$B$14576,'MONTHLY DATA'!$B157)</f>
        <v>294.375</v>
      </c>
      <c r="AY157" s="154">
        <f t="shared" si="119"/>
        <v>8.2758620689655116E-2</v>
      </c>
      <c r="AZ157" s="169">
        <f>AVERAGEIFS('WEEKLY DATA'!AZ$11:AZ$14576,'WEEKLY DATA'!$A$11:$A$14576,'MONTHLY DATA'!$A157,'WEEKLY DATA'!$B$11:$B$14576,'MONTHLY DATA'!$B157)</f>
        <v>296.25</v>
      </c>
      <c r="BA157" s="78">
        <f>AVERAGEIFS('WEEKLY DATA'!BA$11:BA$14576,'WEEKLY DATA'!$A$11:$A$14576,'MONTHLY DATA'!$A157,'WEEKLY DATA'!$B$11:$B$14576,'MONTHLY DATA'!$B157)</f>
        <v>306.25</v>
      </c>
      <c r="BB157" s="78">
        <f>AVERAGEIFS('WEEKLY DATA'!BB$11:BB$14576,'WEEKLY DATA'!$A$11:$A$14576,'MONTHLY DATA'!$A157,'WEEKLY DATA'!$B$11:$B$14576,'MONTHLY DATA'!$B157)</f>
        <v>301.25</v>
      </c>
      <c r="BC157" s="154">
        <f t="shared" si="120"/>
        <v>6.8736141906873716E-2</v>
      </c>
      <c r="BD157" s="169">
        <f>AVERAGEIFS('WEEKLY DATA'!BD$11:BD$14576,'WEEKLY DATA'!$A$11:$A$14576,'MONTHLY DATA'!$A157,'WEEKLY DATA'!$B$11:$B$14576,'MONTHLY DATA'!$B157)</f>
        <v>283.125</v>
      </c>
      <c r="BE157" s="78">
        <f>AVERAGEIFS('WEEKLY DATA'!BE$11:BE$14576,'WEEKLY DATA'!$A$11:$A$14576,'MONTHLY DATA'!$A157,'WEEKLY DATA'!$B$11:$B$14576,'MONTHLY DATA'!$B157)</f>
        <v>293.125</v>
      </c>
      <c r="BF157" s="78">
        <f>AVERAGEIFS('WEEKLY DATA'!BF$11:BF$14576,'WEEKLY DATA'!$A$11:$A$14576,'MONTHLY DATA'!$A157,'WEEKLY DATA'!$B$11:$B$14576,'MONTHLY DATA'!$B157)</f>
        <v>288.125</v>
      </c>
      <c r="BG157" s="154">
        <f t="shared" si="121"/>
        <v>0.1271393643031784</v>
      </c>
      <c r="BH157" s="169">
        <f>AVERAGEIFS('WEEKLY DATA'!BH$11:BH$14576,'WEEKLY DATA'!$A$11:$A$14576,'MONTHLY DATA'!$A157,'WEEKLY DATA'!$B$11:$B$14576,'MONTHLY DATA'!$B157)</f>
        <v>387.5</v>
      </c>
      <c r="BI157" s="78">
        <f>AVERAGEIFS('WEEKLY DATA'!BI$11:BI$14576,'WEEKLY DATA'!$A$11:$A$14576,'MONTHLY DATA'!$A157,'WEEKLY DATA'!$B$11:$B$14576,'MONTHLY DATA'!$B157)</f>
        <v>397.5</v>
      </c>
      <c r="BJ157" s="78">
        <f>AVERAGEIFS('WEEKLY DATA'!BJ$11:BJ$14576,'WEEKLY DATA'!$A$11:$A$14576,'MONTHLY DATA'!$A157,'WEEKLY DATA'!$B$11:$B$14576,'MONTHLY DATA'!$B157)</f>
        <v>392.5</v>
      </c>
      <c r="BK157" s="154">
        <f t="shared" si="122"/>
        <v>-2.3328149300155476E-2</v>
      </c>
      <c r="BL157" s="169">
        <f>AVERAGEIFS('WEEKLY DATA'!BL$11:BL$14576,'WEEKLY DATA'!$A$11:$A$14576,'MONTHLY DATA'!$A157,'WEEKLY DATA'!$B$11:$B$14576,'MONTHLY DATA'!$B157)</f>
        <v>280.625</v>
      </c>
      <c r="BM157" s="78">
        <f>AVERAGEIFS('WEEKLY DATA'!BM$11:BM$14576,'WEEKLY DATA'!$A$11:$A$14576,'MONTHLY DATA'!$A157,'WEEKLY DATA'!$B$11:$B$14576,'MONTHLY DATA'!$B157)</f>
        <v>290.625</v>
      </c>
      <c r="BN157" s="78">
        <f>AVERAGEIFS('WEEKLY DATA'!BN$11:BN$14576,'WEEKLY DATA'!$A$11:$A$14576,'MONTHLY DATA'!$A157,'WEEKLY DATA'!$B$11:$B$14576,'MONTHLY DATA'!$B157)</f>
        <v>285.625</v>
      </c>
      <c r="BO157" s="154">
        <f t="shared" si="123"/>
        <v>4.337899543378998E-2</v>
      </c>
      <c r="BP157" s="78">
        <f>AVERAGEIFS('WEEKLY DATA'!BP$11:BP$14576,'WEEKLY DATA'!$A$11:$A$14576,'MONTHLY DATA'!$A157,'WEEKLY DATA'!$B$11:$B$14576,'MONTHLY DATA'!$B157)</f>
        <v>288.125</v>
      </c>
      <c r="BQ157" s="78">
        <f>AVERAGEIFS('WEEKLY DATA'!BQ$11:BQ$14576,'WEEKLY DATA'!$A$11:$A$14576,'MONTHLY DATA'!$A157,'WEEKLY DATA'!$B$11:$B$14576,'MONTHLY DATA'!$B157)</f>
        <v>298.125</v>
      </c>
      <c r="BR157" s="78">
        <f>AVERAGEIFS('WEEKLY DATA'!BR$11:BR$14576,'WEEKLY DATA'!$A$11:$A$14576,'MONTHLY DATA'!$A157,'WEEKLY DATA'!$B$11:$B$14576,'MONTHLY DATA'!$B157)</f>
        <v>293.125</v>
      </c>
      <c r="BS157" s="154">
        <f t="shared" si="124"/>
        <v>-0.15495495495495493</v>
      </c>
      <c r="BT157" s="78">
        <f>AVERAGEIFS('WEEKLY DATA'!BT$11:BT$14576,'WEEKLY DATA'!$A$11:$A$14576,'MONTHLY DATA'!$A157,'WEEKLY DATA'!$B$11:$B$14576,'MONTHLY DATA'!$B157)</f>
        <v>281.875</v>
      </c>
      <c r="BU157" s="78">
        <f>AVERAGEIFS('WEEKLY DATA'!BU$11:BU$14576,'WEEKLY DATA'!$A$11:$A$14576,'MONTHLY DATA'!$A157,'WEEKLY DATA'!$B$11:$B$14576,'MONTHLY DATA'!$B157)</f>
        <v>291.875</v>
      </c>
      <c r="BV157" s="78">
        <f>AVERAGEIFS('WEEKLY DATA'!BV$11:BV$14576,'WEEKLY DATA'!$A$11:$A$14576,'MONTHLY DATA'!$A157,'WEEKLY DATA'!$B$11:$B$14576,'MONTHLY DATA'!$B157)</f>
        <v>286.875</v>
      </c>
      <c r="BW157" s="154">
        <f t="shared" si="125"/>
        <v>0.10336538461538458</v>
      </c>
      <c r="BX157" s="78">
        <f>AVERAGEIFS('WEEKLY DATA'!BX$11:BX$14576,'WEEKLY DATA'!$A$11:$A$14576,'MONTHLY DATA'!$A157,'WEEKLY DATA'!$B$11:$B$14576,'MONTHLY DATA'!$B157)</f>
        <v>391.875</v>
      </c>
      <c r="BY157" s="78">
        <f>AVERAGEIFS('WEEKLY DATA'!BY$11:BY$14576,'WEEKLY DATA'!$A$11:$A$14576,'MONTHLY DATA'!$A157,'WEEKLY DATA'!$B$11:$B$14576,'MONTHLY DATA'!$B157)</f>
        <v>401.875</v>
      </c>
      <c r="BZ157" s="78">
        <f>AVERAGEIFS('WEEKLY DATA'!BZ$11:BZ$14576,'WEEKLY DATA'!$A$11:$A$14576,'MONTHLY DATA'!$A157,'WEEKLY DATA'!$B$11:$B$14576,'MONTHLY DATA'!$B157)</f>
        <v>396.875</v>
      </c>
      <c r="CA157" s="154">
        <f t="shared" si="126"/>
        <v>-1.0903426791277204E-2</v>
      </c>
      <c r="CB157" s="78">
        <f>AVERAGEIFS('WEEKLY DATA'!CB$11:CB$14576,'WEEKLY DATA'!$A$11:$A$14576,'MONTHLY DATA'!$A157,'WEEKLY DATA'!$B$11:$B$14576,'MONTHLY DATA'!$B157)</f>
        <v>508.75</v>
      </c>
      <c r="CC157" s="78">
        <f>AVERAGEIFS('WEEKLY DATA'!CC$11:CC$14576,'WEEKLY DATA'!$A$11:$A$14576,'MONTHLY DATA'!$A157,'WEEKLY DATA'!$B$11:$B$14576,'MONTHLY DATA'!$B157)</f>
        <v>518.75</v>
      </c>
      <c r="CD157" s="78">
        <f>AVERAGEIFS('WEEKLY DATA'!CD$11:CD$14576,'WEEKLY DATA'!$A$11:$A$14576,'MONTHLY DATA'!$A157,'WEEKLY DATA'!$B$11:$B$14576,'MONTHLY DATA'!$B157)</f>
        <v>513.75</v>
      </c>
      <c r="CE157" s="154">
        <f t="shared" si="127"/>
        <v>7.03125E-2</v>
      </c>
      <c r="CF157" s="78">
        <f>AVERAGEIFS('WEEKLY DATA'!CF$11:CF$14576,'WEEKLY DATA'!$A$11:$A$14576,'MONTHLY DATA'!$A157,'WEEKLY DATA'!$B$11:$B$14576,'MONTHLY DATA'!$B157)</f>
        <v>356.875</v>
      </c>
      <c r="CG157" s="78">
        <f>AVERAGEIFS('WEEKLY DATA'!CG$11:CG$14576,'WEEKLY DATA'!$A$11:$A$14576,'MONTHLY DATA'!$A157,'WEEKLY DATA'!$B$11:$B$14576,'MONTHLY DATA'!$B157)</f>
        <v>366.875</v>
      </c>
      <c r="CH157" s="78">
        <f>AVERAGEIFS('WEEKLY DATA'!CH$11:CH$14576,'WEEKLY DATA'!$A$11:$A$14576,'MONTHLY DATA'!$A157,'WEEKLY DATA'!$B$11:$B$14576,'MONTHLY DATA'!$B157)</f>
        <v>361.875</v>
      </c>
      <c r="CI157" s="154">
        <f t="shared" si="128"/>
        <v>6.8265682656826643E-2</v>
      </c>
      <c r="CJ157" s="78">
        <f>AVERAGEIFS('WEEKLY DATA'!CJ$11:CJ$14576,'WEEKLY DATA'!$A$11:$A$14576,'MONTHLY DATA'!$A157,'WEEKLY DATA'!$B$11:$B$14576,'MONTHLY DATA'!$B157)</f>
        <v>329.375</v>
      </c>
      <c r="CK157" s="78">
        <f>AVERAGEIFS('WEEKLY DATA'!CK$11:CK$14576,'WEEKLY DATA'!$A$11:$A$14576,'MONTHLY DATA'!$A157,'WEEKLY DATA'!$B$11:$B$14576,'MONTHLY DATA'!$B157)</f>
        <v>339.375</v>
      </c>
      <c r="CL157" s="78">
        <f>AVERAGEIFS('WEEKLY DATA'!CL$11:CL$14576,'WEEKLY DATA'!$A$11:$A$14576,'MONTHLY DATA'!$A157,'WEEKLY DATA'!$B$11:$B$14576,'MONTHLY DATA'!$B157)</f>
        <v>334.375</v>
      </c>
      <c r="CM157" s="154">
        <f t="shared" si="129"/>
        <v>0.14072494669509594</v>
      </c>
      <c r="CN157" s="78">
        <f>AVERAGEIFS('WEEKLY DATA'!CN$11:CN$14576,'WEEKLY DATA'!$A$11:$A$14576,'MONTHLY DATA'!$A157,'WEEKLY DATA'!$B$11:$B$14576,'MONTHLY DATA'!$B157)</f>
        <v>390</v>
      </c>
      <c r="CO157" s="78">
        <f>AVERAGEIFS('WEEKLY DATA'!CO$11:CO$14576,'WEEKLY DATA'!$A$11:$A$14576,'MONTHLY DATA'!$A157,'WEEKLY DATA'!$B$11:$B$14576,'MONTHLY DATA'!$B157)</f>
        <v>400</v>
      </c>
      <c r="CP157" s="78">
        <f>AVERAGEIFS('WEEKLY DATA'!CP$11:CP$14576,'WEEKLY DATA'!$A$11:$A$14576,'MONTHLY DATA'!$A157,'WEEKLY DATA'!$B$11:$B$14576,'MONTHLY DATA'!$B157)</f>
        <v>395</v>
      </c>
      <c r="CQ157" s="154">
        <f t="shared" si="130"/>
        <v>-2.4691358024691357E-2</v>
      </c>
      <c r="CR157" s="78">
        <f>AVERAGEIFS('WEEKLY DATA'!CR$11:CR$14576,'WEEKLY DATA'!$A$11:$A$14576,'MONTHLY DATA'!$A157,'WEEKLY DATA'!$B$11:$B$14576,'MONTHLY DATA'!$B157)</f>
        <v>480</v>
      </c>
      <c r="CS157" s="78">
        <f>AVERAGEIFS('WEEKLY DATA'!CS$11:CS$14576,'WEEKLY DATA'!$A$11:$A$14576,'MONTHLY DATA'!$A157,'WEEKLY DATA'!$B$11:$B$14576,'MONTHLY DATA'!$B157)</f>
        <v>490</v>
      </c>
      <c r="CT157" s="78">
        <f>AVERAGEIFS('WEEKLY DATA'!CT$11:CT$14576,'WEEKLY DATA'!$A$11:$A$14576,'MONTHLY DATA'!$A157,'WEEKLY DATA'!$B$11:$B$14576,'MONTHLY DATA'!$B157)</f>
        <v>485</v>
      </c>
      <c r="CU157" s="154">
        <f t="shared" si="131"/>
        <v>0</v>
      </c>
      <c r="CV157" s="169">
        <f>AVERAGEIFS('WEEKLY DATA'!CV$11:CV$14576,'WEEKLY DATA'!$A$11:$A$14576,'MONTHLY DATA'!$A157,'WEEKLY DATA'!$B$11:$B$14576,'MONTHLY DATA'!$B157)</f>
        <v>376.875</v>
      </c>
      <c r="CW157" s="78">
        <f>AVERAGEIFS('WEEKLY DATA'!CW$11:CW$14576,'WEEKLY DATA'!$A$11:$A$14576,'MONTHLY DATA'!$A157,'WEEKLY DATA'!$B$11:$B$14576,'MONTHLY DATA'!$B157)</f>
        <v>386.875</v>
      </c>
      <c r="CX157" s="78">
        <f>AVERAGEIFS('WEEKLY DATA'!CX$11:CX$14576,'WEEKLY DATA'!$A$11:$A$14576,'MONTHLY DATA'!$A157,'WEEKLY DATA'!$B$11:$B$14576,'MONTHLY DATA'!$B157)</f>
        <v>381.875</v>
      </c>
      <c r="CY157" s="154">
        <f t="shared" si="132"/>
        <v>3.7351443123938788E-2</v>
      </c>
      <c r="CZ157" s="169">
        <f>AVERAGEIFS('WEEKLY DATA'!CZ$11:CZ$14576,'WEEKLY DATA'!$A$11:$A$14576,'MONTHLY DATA'!$A157,'WEEKLY DATA'!$B$11:$B$14576,'MONTHLY DATA'!$B157)</f>
        <v>352.5</v>
      </c>
      <c r="DA157" s="78">
        <f>AVERAGEIFS('WEEKLY DATA'!DA$11:DA$14576,'WEEKLY DATA'!$A$11:$A$14576,'MONTHLY DATA'!$A157,'WEEKLY DATA'!$B$11:$B$14576,'MONTHLY DATA'!$B157)</f>
        <v>362.5</v>
      </c>
      <c r="DB157" s="78">
        <f>AVERAGEIFS('WEEKLY DATA'!DB$11:DB$14576,'WEEKLY DATA'!$A$11:$A$14576,'MONTHLY DATA'!$A157,'WEEKLY DATA'!$B$11:$B$14576,'MONTHLY DATA'!$B157)</f>
        <v>357.5</v>
      </c>
      <c r="DC157" s="154">
        <f t="shared" si="133"/>
        <v>0.11284046692607008</v>
      </c>
      <c r="DD157" s="78">
        <f>AVERAGEIFS('WEEKLY DATA'!DD$11:DD$14576,'WEEKLY DATA'!$A$11:$A$14576,'MONTHLY DATA'!$A157,'WEEKLY DATA'!$B$11:$B$14576,'MONTHLY DATA'!$B157)</f>
        <v>401.875</v>
      </c>
      <c r="DE157" s="78">
        <f>AVERAGEIFS('WEEKLY DATA'!DE$11:DE$14576,'WEEKLY DATA'!$A$11:$A$14576,'MONTHLY DATA'!$A157,'WEEKLY DATA'!$B$11:$B$14576,'MONTHLY DATA'!$B157)</f>
        <v>411.875</v>
      </c>
      <c r="DF157" s="78">
        <f>AVERAGEIFS('WEEKLY DATA'!DF$11:DF$14576,'WEEKLY DATA'!$A$11:$A$14576,'MONTHLY DATA'!$A157,'WEEKLY DATA'!$B$11:$B$14576,'MONTHLY DATA'!$B157)</f>
        <v>406.875</v>
      </c>
      <c r="DG157" s="154">
        <f t="shared" si="134"/>
        <v>-7.6219512195121464E-3</v>
      </c>
      <c r="DH157" s="78">
        <f>AVERAGEIFS('WEEKLY DATA'!DH$11:DH$14576,'WEEKLY DATA'!$A$11:$A$14576,'MONTHLY DATA'!$A157,'WEEKLY DATA'!$B$11:$B$14576,'MONTHLY DATA'!$B157)</f>
        <v>540</v>
      </c>
      <c r="DI157" s="78">
        <f>AVERAGEIFS('WEEKLY DATA'!DI$11:DI$14576,'WEEKLY DATA'!$A$11:$A$14576,'MONTHLY DATA'!$A157,'WEEKLY DATA'!$B$11:$B$14576,'MONTHLY DATA'!$B157)</f>
        <v>550</v>
      </c>
      <c r="DJ157" s="78">
        <f>AVERAGEIFS('WEEKLY DATA'!DJ$11:DJ$14576,'WEEKLY DATA'!$A$11:$A$14576,'MONTHLY DATA'!$A157,'WEEKLY DATA'!$B$11:$B$14576,'MONTHLY DATA'!$B157)</f>
        <v>545</v>
      </c>
      <c r="DK157" s="154">
        <f t="shared" si="135"/>
        <v>5.5690072639225097E-2</v>
      </c>
      <c r="DL157" s="169">
        <f>AVERAGEIFS('WEEKLY DATA'!DL$11:DL$14576,'WEEKLY DATA'!$A$11:$A$14576,'MONTHLY DATA'!$A157,'WEEKLY DATA'!$B$11:$B$14576,'MONTHLY DATA'!$B157)</f>
        <v>357.5</v>
      </c>
      <c r="DM157" s="78">
        <f>AVERAGEIFS('WEEKLY DATA'!DM$11:DM$14576,'WEEKLY DATA'!$A$11:$A$14576,'MONTHLY DATA'!$A157,'WEEKLY DATA'!$B$11:$B$14576,'MONTHLY DATA'!$B157)</f>
        <v>367.5</v>
      </c>
      <c r="DN157" s="78">
        <f>AVERAGEIFS('WEEKLY DATA'!DN$11:DN$14576,'WEEKLY DATA'!$A$11:$A$14576,'MONTHLY DATA'!$A157,'WEEKLY DATA'!$B$11:$B$14576,'MONTHLY DATA'!$B157)</f>
        <v>362.5</v>
      </c>
      <c r="DO157" s="154">
        <f t="shared" si="136"/>
        <v>2.8368794326241176E-2</v>
      </c>
      <c r="DP157" s="78">
        <f>AVERAGEIFS('WEEKLY DATA'!DP$11:DP$14576,'WEEKLY DATA'!$A$11:$A$14576,'MONTHLY DATA'!$A157,'WEEKLY DATA'!$B$11:$B$14576,'MONTHLY DATA'!$B157)</f>
        <v>318.75</v>
      </c>
      <c r="DQ157" s="78">
        <f>AVERAGEIFS('WEEKLY DATA'!DQ$11:DQ$14576,'WEEKLY DATA'!$A$11:$A$14576,'MONTHLY DATA'!$A157,'WEEKLY DATA'!$B$11:$B$14576,'MONTHLY DATA'!$B157)</f>
        <v>328.75</v>
      </c>
      <c r="DR157" s="78">
        <f>AVERAGEIFS('WEEKLY DATA'!DR$11:DR$14576,'WEEKLY DATA'!$A$11:$A$14576,'MONTHLY DATA'!$A157,'WEEKLY DATA'!$B$11:$B$14576,'MONTHLY DATA'!$B157)</f>
        <v>323.75</v>
      </c>
      <c r="DS157" s="154">
        <f t="shared" si="137"/>
        <v>9.745762711864403E-2</v>
      </c>
      <c r="DT157" s="78">
        <f>AVERAGEIFS('WEEKLY DATA'!DT$11:DT$14576,'WEEKLY DATA'!$A$11:$A$14576,'MONTHLY DATA'!$A157,'WEEKLY DATA'!$B$11:$B$14576,'MONTHLY DATA'!$B157)</f>
        <v>401.875</v>
      </c>
      <c r="DU157" s="78">
        <f>AVERAGEIFS('WEEKLY DATA'!DU$11:DU$14576,'WEEKLY DATA'!$A$11:$A$14576,'MONTHLY DATA'!$A157,'WEEKLY DATA'!$B$11:$B$14576,'MONTHLY DATA'!$B157)</f>
        <v>411.875</v>
      </c>
      <c r="DV157" s="78">
        <f>AVERAGEIFS('WEEKLY DATA'!DV$11:DV$14576,'WEEKLY DATA'!$A$11:$A$14576,'MONTHLY DATA'!$A157,'WEEKLY DATA'!$B$11:$B$14576,'MONTHLY DATA'!$B157)</f>
        <v>406.875</v>
      </c>
      <c r="DW157" s="154">
        <f t="shared" si="138"/>
        <v>-7.6219512195121464E-3</v>
      </c>
      <c r="DX157" s="78">
        <f>AVERAGEIFS('WEEKLY DATA'!DX$11:DX$14576,'WEEKLY DATA'!$A$11:$A$14576,'MONTHLY DATA'!$A157,'WEEKLY DATA'!$B$11:$B$14576,'MONTHLY DATA'!$B157)</f>
        <v>525</v>
      </c>
      <c r="DY157" s="78">
        <f>AVERAGEIFS('WEEKLY DATA'!DY$11:DY$14576,'WEEKLY DATA'!$A$11:$A$14576,'MONTHLY DATA'!$A157,'WEEKLY DATA'!$B$11:$B$14576,'MONTHLY DATA'!$B157)</f>
        <v>535</v>
      </c>
      <c r="DZ157" s="78">
        <f>AVERAGEIFS('WEEKLY DATA'!DZ$11:DZ$14576,'WEEKLY DATA'!$A$11:$A$14576,'MONTHLY DATA'!$A157,'WEEKLY DATA'!$B$11:$B$14576,'MONTHLY DATA'!$B157)</f>
        <v>530</v>
      </c>
      <c r="EA157" s="154">
        <f t="shared" si="139"/>
        <v>5.7356608478803084E-2</v>
      </c>
      <c r="EB157" s="78">
        <f>AVERAGEIFS('WEEKLY DATA'!EB$11:EB$14576,'WEEKLY DATA'!$A$11:$A$14576,'MONTHLY DATA'!$A157,'WEEKLY DATA'!$B$11:$B$14576,'MONTHLY DATA'!$B157)</f>
        <v>383.75</v>
      </c>
      <c r="EC157" s="78">
        <f>AVERAGEIFS('WEEKLY DATA'!EC$11:EC$14576,'WEEKLY DATA'!$A$11:$A$14576,'MONTHLY DATA'!$A157,'WEEKLY DATA'!$B$11:$B$14576,'MONTHLY DATA'!$B157)</f>
        <v>393.75</v>
      </c>
      <c r="ED157" s="78">
        <f>AVERAGEIFS('WEEKLY DATA'!ED$11:ED$14576,'WEEKLY DATA'!$A$11:$A$14576,'MONTHLY DATA'!$A157,'WEEKLY DATA'!$B$11:$B$14576,'MONTHLY DATA'!$B157)</f>
        <v>388.75</v>
      </c>
      <c r="EE157" s="154">
        <f t="shared" si="140"/>
        <v>7.6124567474048499E-2</v>
      </c>
      <c r="EF157" s="169">
        <f>AVERAGEIFS('WEEKLY DATA'!EF$11:EF$14576,'WEEKLY DATA'!$A$11:$A$14576,'MONTHLY DATA'!$A157,'WEEKLY DATA'!$B$11:$B$14576,'MONTHLY DATA'!$B157)</f>
        <v>361.25</v>
      </c>
      <c r="EG157" s="78">
        <f>AVERAGEIFS('WEEKLY DATA'!EG$11:EG$14576,'WEEKLY DATA'!$A$11:$A$14576,'MONTHLY DATA'!$A157,'WEEKLY DATA'!$B$11:$B$14576,'MONTHLY DATA'!$B157)</f>
        <v>371.25</v>
      </c>
      <c r="EH157" s="78">
        <f>AVERAGEIFS('WEEKLY DATA'!EH$11:EH$14576,'WEEKLY DATA'!$A$11:$A$14576,'MONTHLY DATA'!$A157,'WEEKLY DATA'!$B$11:$B$14576,'MONTHLY DATA'!$B157)</f>
        <v>366.25</v>
      </c>
      <c r="EI157" s="154">
        <f t="shared" si="141"/>
        <v>0.12260536398467425</v>
      </c>
      <c r="EJ157" s="78">
        <f>AVERAGEIFS('WEEKLY DATA'!EJ$11:EJ$14576,'WEEKLY DATA'!$A$11:$A$14576,'MONTHLY DATA'!$A157,'WEEKLY DATA'!$B$11:$B$14576,'MONTHLY DATA'!$B157)</f>
        <v>421.25</v>
      </c>
      <c r="EK157" s="78">
        <f>AVERAGEIFS('WEEKLY DATA'!EK$11:EK$14576,'WEEKLY DATA'!$A$11:$A$14576,'MONTHLY DATA'!$A157,'WEEKLY DATA'!$B$11:$B$14576,'MONTHLY DATA'!$B157)</f>
        <v>431.25</v>
      </c>
      <c r="EL157" s="78">
        <f>AVERAGEIFS('WEEKLY DATA'!EL$11:EL$14576,'WEEKLY DATA'!$A$11:$A$14576,'MONTHLY DATA'!$A157,'WEEKLY DATA'!$B$11:$B$14576,'MONTHLY DATA'!$B157)</f>
        <v>426.25</v>
      </c>
      <c r="EM157" s="154">
        <f t="shared" si="142"/>
        <v>3.0211480362537735E-2</v>
      </c>
      <c r="EN157" s="78">
        <f>AVERAGEIFS('WEEKLY DATA'!EN$11:EN$14576,'WEEKLY DATA'!$A$11:$A$14576,'MONTHLY DATA'!$A157,'WEEKLY DATA'!$B$11:$B$14576,'MONTHLY DATA'!$B157)</f>
        <v>570</v>
      </c>
      <c r="EO157" s="78">
        <f>AVERAGEIFS('WEEKLY DATA'!EO$11:EO$14576,'WEEKLY DATA'!$A$11:$A$14576,'MONTHLY DATA'!$A157,'WEEKLY DATA'!$B$11:$B$14576,'MONTHLY DATA'!$B157)</f>
        <v>580</v>
      </c>
      <c r="EP157" s="78">
        <f>AVERAGEIFS('WEEKLY DATA'!EP$11:EP$14576,'WEEKLY DATA'!$A$11:$A$14576,'MONTHLY DATA'!$A157,'WEEKLY DATA'!$B$11:$B$14576,'MONTHLY DATA'!$B157)</f>
        <v>575</v>
      </c>
      <c r="EQ157" s="154">
        <f t="shared" si="143"/>
        <v>5.2631578947368363E-2</v>
      </c>
      <c r="ER157" s="78">
        <f>AVERAGEIFS('WEEKLY DATA'!ER$11:ER$14576,'WEEKLY DATA'!$A$11:$A$14576,'MONTHLY DATA'!$A157,'WEEKLY DATA'!$B$11:$B$14576,'MONTHLY DATA'!$B157)</f>
        <v>379.375</v>
      </c>
      <c r="ES157" s="78">
        <f>AVERAGEIFS('WEEKLY DATA'!ES$11:ES$14576,'WEEKLY DATA'!$A$11:$A$14576,'MONTHLY DATA'!$A157,'WEEKLY DATA'!$B$11:$B$14576,'MONTHLY DATA'!$B157)</f>
        <v>389.375</v>
      </c>
      <c r="ET157" s="78">
        <f>AVERAGEIFS('WEEKLY DATA'!ET$11:ET$14576,'WEEKLY DATA'!$A$11:$A$14576,'MONTHLY DATA'!$A157,'WEEKLY DATA'!$B$11:$B$14576,'MONTHLY DATA'!$B157)</f>
        <v>384.375</v>
      </c>
      <c r="EU157" s="154">
        <f t="shared" si="144"/>
        <v>6.585788561525141E-2</v>
      </c>
      <c r="EV157" s="78">
        <f>AVERAGEIFS('WEEKLY DATA'!EV$11:EV$14576,'WEEKLY DATA'!$A$11:$A$14576,'MONTHLY DATA'!$A157,'WEEKLY DATA'!$B$11:$B$14576,'MONTHLY DATA'!$B157)</f>
        <v>319.375</v>
      </c>
      <c r="EW157" s="78">
        <f>AVERAGEIFS('WEEKLY DATA'!EW$11:EW$14576,'WEEKLY DATA'!$A$11:$A$14576,'MONTHLY DATA'!$A157,'WEEKLY DATA'!$B$11:$B$14576,'MONTHLY DATA'!$B157)</f>
        <v>329.375</v>
      </c>
      <c r="EX157" s="78">
        <f>AVERAGEIFS('WEEKLY DATA'!EX$11:EX$14576,'WEEKLY DATA'!$A$11:$A$14576,'MONTHLY DATA'!$A157,'WEEKLY DATA'!$B$11:$B$14576,'MONTHLY DATA'!$B157)</f>
        <v>324.375</v>
      </c>
      <c r="EY157" s="154">
        <f t="shared" si="145"/>
        <v>6.1349693251533832E-2</v>
      </c>
      <c r="EZ157" s="78">
        <f>AVERAGEIFS('WEEKLY DATA'!EZ$11:EZ$14576,'WEEKLY DATA'!$A$11:$A$14576,'MONTHLY DATA'!$A157,'WEEKLY DATA'!$B$11:$B$14576,'MONTHLY DATA'!$B157)</f>
        <v>425</v>
      </c>
      <c r="FA157" s="78">
        <f>AVERAGEIFS('WEEKLY DATA'!FA$11:FA$14576,'WEEKLY DATA'!$A$11:$A$14576,'MONTHLY DATA'!$A157,'WEEKLY DATA'!$B$11:$B$14576,'MONTHLY DATA'!$B157)</f>
        <v>435</v>
      </c>
      <c r="FB157" s="78">
        <f>AVERAGEIFS('WEEKLY DATA'!FB$11:FB$14576,'WEEKLY DATA'!$A$11:$A$14576,'MONTHLY DATA'!$A157,'WEEKLY DATA'!$B$11:$B$14576,'MONTHLY DATA'!$B157)</f>
        <v>430</v>
      </c>
      <c r="FC157" s="154">
        <f t="shared" si="146"/>
        <v>4.0847201210287398E-2</v>
      </c>
      <c r="FD157" s="78">
        <f>AVERAGEIFS('WEEKLY DATA'!FD$11:FD$14576,'WEEKLY DATA'!$A$11:$A$14576,'MONTHLY DATA'!$A157,'WEEKLY DATA'!$B$11:$B$14576,'MONTHLY DATA'!$B157)</f>
        <v>319.375</v>
      </c>
      <c r="FE157" s="78">
        <f>AVERAGEIFS('WEEKLY DATA'!FE$11:FE$14576,'WEEKLY DATA'!$A$11:$A$14576,'MONTHLY DATA'!$A157,'WEEKLY DATA'!$B$11:$B$14576,'MONTHLY DATA'!$B157)</f>
        <v>329.375</v>
      </c>
      <c r="FF157" s="78">
        <f>AVERAGEIFS('WEEKLY DATA'!FF$11:FF$14576,'WEEKLY DATA'!$A$11:$A$14576,'MONTHLY DATA'!$A157,'WEEKLY DATA'!$B$11:$B$14576,'MONTHLY DATA'!$B157)</f>
        <v>324.375</v>
      </c>
      <c r="FG157" s="154">
        <f t="shared" si="147"/>
        <v>7.6763485477178373E-2</v>
      </c>
      <c r="FH157" s="78">
        <f>AVERAGEIFS('WEEKLY DATA'!FH$11:FH$14576,'WEEKLY DATA'!$A$11:$A$14576,'MONTHLY DATA'!$A157,'WEEKLY DATA'!$B$11:$B$14576,'MONTHLY DATA'!$B157)</f>
        <v>378.125</v>
      </c>
      <c r="FI157" s="78">
        <f>AVERAGEIFS('WEEKLY DATA'!FI$11:FI$14576,'WEEKLY DATA'!$A$11:$A$14576,'MONTHLY DATA'!$A157,'WEEKLY DATA'!$B$11:$B$14576,'MONTHLY DATA'!$B157)</f>
        <v>388.125</v>
      </c>
      <c r="FJ157" s="78">
        <f>AVERAGEIFS('WEEKLY DATA'!FJ$11:FJ$14576,'WEEKLY DATA'!$A$11:$A$14576,'MONTHLY DATA'!$A157,'WEEKLY DATA'!$B$11:$B$14576,'MONTHLY DATA'!$B157)</f>
        <v>383.125</v>
      </c>
      <c r="FK157" s="154">
        <f t="shared" si="148"/>
        <v>0.12683823529411775</v>
      </c>
      <c r="FL157" s="169">
        <f>AVERAGEIFS('WEEKLY DATA'!FL$11:FL$14576,'WEEKLY DATA'!$A$11:$A$14576,'MONTHLY DATA'!$A157,'WEEKLY DATA'!$B$11:$B$14576,'MONTHLY DATA'!$B157)</f>
        <v>315</v>
      </c>
      <c r="FM157" s="78">
        <f>AVERAGEIFS('WEEKLY DATA'!FM$11:FM$14576,'WEEKLY DATA'!$A$11:$A$14576,'MONTHLY DATA'!$A157,'WEEKLY DATA'!$B$11:$B$14576,'MONTHLY DATA'!$B157)</f>
        <v>325</v>
      </c>
      <c r="FN157" s="78">
        <f>AVERAGEIFS('WEEKLY DATA'!FN$11:FN$14576,'WEEKLY DATA'!$A$11:$A$14576,'MONTHLY DATA'!$A157,'WEEKLY DATA'!$B$11:$B$14576,'MONTHLY DATA'!$B157)</f>
        <v>320</v>
      </c>
      <c r="FO157" s="154">
        <f t="shared" si="149"/>
        <v>8.0168776371307926E-2</v>
      </c>
      <c r="FP157" s="78">
        <f>AVERAGEIFS('WEEKLY DATA'!FP$11:FP$14576,'WEEKLY DATA'!$A$11:$A$14576,'MONTHLY DATA'!$A157,'WEEKLY DATA'!$B$11:$B$14576,'MONTHLY DATA'!$B157)</f>
        <v>306.25</v>
      </c>
      <c r="FQ157" s="78">
        <f>AVERAGEIFS('WEEKLY DATA'!FQ$11:FQ$14576,'WEEKLY DATA'!$A$11:$A$14576,'MONTHLY DATA'!$A157,'WEEKLY DATA'!$B$11:$B$14576,'MONTHLY DATA'!$B157)</f>
        <v>316.25</v>
      </c>
      <c r="FR157" s="78">
        <f>AVERAGEIFS('WEEKLY DATA'!FR$11:FR$14576,'WEEKLY DATA'!$A$11:$A$14576,'MONTHLY DATA'!$A157,'WEEKLY DATA'!$B$11:$B$14576,'MONTHLY DATA'!$B157)</f>
        <v>311.25</v>
      </c>
      <c r="FS157" s="154">
        <f t="shared" si="150"/>
        <v>-2.734375E-2</v>
      </c>
      <c r="FT157" s="78">
        <f>AVERAGEIFS('WEEKLY DATA'!FT$11:FT$14576,'WEEKLY DATA'!$A$11:$A$14576,'MONTHLY DATA'!$A157,'WEEKLY DATA'!$B$11:$B$14576,'MONTHLY DATA'!$B157)</f>
        <v>283.75</v>
      </c>
      <c r="FU157" s="78">
        <f>AVERAGEIFS('WEEKLY DATA'!FU$11:FU$14576,'WEEKLY DATA'!$A$11:$A$14576,'MONTHLY DATA'!$A157,'WEEKLY DATA'!$B$11:$B$14576,'MONTHLY DATA'!$B157)</f>
        <v>293.75</v>
      </c>
      <c r="FV157" s="78">
        <f>AVERAGEIFS('WEEKLY DATA'!FV$11:FV$14576,'WEEKLY DATA'!$A$11:$A$14576,'MONTHLY DATA'!$A157,'WEEKLY DATA'!$B$11:$B$14576,'MONTHLY DATA'!$B157)</f>
        <v>288.75</v>
      </c>
      <c r="FW157" s="154">
        <f t="shared" si="151"/>
        <v>3.125E-2</v>
      </c>
      <c r="FX157" s="78">
        <f>AVERAGEIFS('WEEKLY DATA'!FX$11:FX$14576,'WEEKLY DATA'!$A$11:$A$14576,'MONTHLY DATA'!$A157,'WEEKLY DATA'!$B$11:$B$14576,'MONTHLY DATA'!$B157)</f>
        <v>257.5</v>
      </c>
      <c r="FY157" s="78">
        <f>AVERAGEIFS('WEEKLY DATA'!FY$11:FY$14576,'WEEKLY DATA'!$A$11:$A$14576,'MONTHLY DATA'!$A157,'WEEKLY DATA'!$B$11:$B$14576,'MONTHLY DATA'!$B157)</f>
        <v>267.5</v>
      </c>
      <c r="FZ157" s="78">
        <f>AVERAGEIFS('WEEKLY DATA'!FZ$11:FZ$14576,'WEEKLY DATA'!$A$11:$A$14576,'MONTHLY DATA'!$A157,'WEEKLY DATA'!$B$11:$B$14576,'MONTHLY DATA'!$B157)</f>
        <v>262.5</v>
      </c>
      <c r="GA157" s="154">
        <f t="shared" si="152"/>
        <v>2.689486552567244E-2</v>
      </c>
      <c r="GB157" s="78">
        <f>AVERAGEIFS('WEEKLY DATA'!GB$11:GB$14576,'WEEKLY DATA'!$A$11:$A$14576,'MONTHLY DATA'!$A157,'WEEKLY DATA'!$B$11:$B$14576,'MONTHLY DATA'!$B157)</f>
        <v>466.875</v>
      </c>
      <c r="GC157" s="78">
        <f>AVERAGEIFS('WEEKLY DATA'!GC$11:GC$14576,'WEEKLY DATA'!$A$11:$A$14576,'MONTHLY DATA'!$A157,'WEEKLY DATA'!$B$11:$B$14576,'MONTHLY DATA'!$B157)</f>
        <v>476.875</v>
      </c>
      <c r="GD157" s="78">
        <f>AVERAGEIFS('WEEKLY DATA'!GD$11:GD$14576,'WEEKLY DATA'!$A$11:$A$14576,'MONTHLY DATA'!$A157,'WEEKLY DATA'!$B$11:$B$14576,'MONTHLY DATA'!$B157)</f>
        <v>471.875</v>
      </c>
      <c r="GE157" s="154">
        <f t="shared" si="153"/>
        <v>3.0013642564802101E-2</v>
      </c>
      <c r="GF157" s="169">
        <f>AVERAGEIFS('WEEKLY DATA'!GF$11:GF$14576,'WEEKLY DATA'!$A$11:$A$14576,'MONTHLY DATA'!$A157,'WEEKLY DATA'!$B$11:$B$14576,'MONTHLY DATA'!$B157)</f>
        <v>442.5</v>
      </c>
      <c r="GG157" s="78">
        <f>AVERAGEIFS('WEEKLY DATA'!GG$11:GG$14576,'WEEKLY DATA'!$A$11:$A$14576,'MONTHLY DATA'!$A157,'WEEKLY DATA'!$B$11:$B$14576,'MONTHLY DATA'!$B157)</f>
        <v>452.5</v>
      </c>
      <c r="GH157" s="78">
        <f>AVERAGEIFS('WEEKLY DATA'!GH$11:GH$14576,'WEEKLY DATA'!$A$11:$A$14576,'MONTHLY DATA'!$A157,'WEEKLY DATA'!$B$11:$B$14576,'MONTHLY DATA'!$B157)</f>
        <v>447.5</v>
      </c>
      <c r="GI157" s="154">
        <f t="shared" si="154"/>
        <v>8.8145896656534939E-2</v>
      </c>
      <c r="GJ157" s="78">
        <f>AVERAGEIFS('WEEKLY DATA'!GJ$11:GJ$14576,'WEEKLY DATA'!$A$11:$A$14576,'MONTHLY DATA'!$A157,'WEEKLY DATA'!$B$11:$B$14576,'MONTHLY DATA'!$B157)</f>
        <v>411.875</v>
      </c>
      <c r="GK157" s="78">
        <f>AVERAGEIFS('WEEKLY DATA'!GK$11:GK$14576,'WEEKLY DATA'!$A$11:$A$14576,'MONTHLY DATA'!$A157,'WEEKLY DATA'!$B$11:$B$14576,'MONTHLY DATA'!$B157)</f>
        <v>421.875</v>
      </c>
      <c r="GL157" s="78">
        <f>AVERAGEIFS('WEEKLY DATA'!GL$11:GL$14576,'WEEKLY DATA'!$A$11:$A$14576,'MONTHLY DATA'!$A157,'WEEKLY DATA'!$B$11:$B$14576,'MONTHLY DATA'!$B157)</f>
        <v>416.875</v>
      </c>
      <c r="GM157" s="154">
        <f t="shared" si="155"/>
        <v>-7.440476190476164E-3</v>
      </c>
      <c r="GN157" s="78">
        <f>AVERAGEIFS('WEEKLY DATA'!GN$11:GN$14576,'WEEKLY DATA'!$A$11:$A$14576,'MONTHLY DATA'!$A157,'WEEKLY DATA'!$B$11:$B$14576,'MONTHLY DATA'!$B157)</f>
        <v>630</v>
      </c>
      <c r="GO157" s="78">
        <f>AVERAGEIFS('WEEKLY DATA'!GO$11:GO$14576,'WEEKLY DATA'!$A$11:$A$14576,'MONTHLY DATA'!$A157,'WEEKLY DATA'!$B$11:$B$14576,'MONTHLY DATA'!$B157)</f>
        <v>640</v>
      </c>
      <c r="GP157" s="78">
        <f>AVERAGEIFS('WEEKLY DATA'!GP$11:GP$14576,'WEEKLY DATA'!$A$11:$A$14576,'MONTHLY DATA'!$A157,'WEEKLY DATA'!$B$11:$B$14576,'MONTHLY DATA'!$B157)</f>
        <v>635</v>
      </c>
      <c r="GQ157" s="154">
        <f t="shared" si="156"/>
        <v>4.7422680412371188E-2</v>
      </c>
      <c r="GR157" s="78"/>
    </row>
    <row r="158" spans="1:200" ht="15.75" x14ac:dyDescent="0.25">
      <c r="A158">
        <f t="shared" si="106"/>
        <v>4</v>
      </c>
      <c r="B158">
        <f t="shared" si="107"/>
        <v>2022</v>
      </c>
      <c r="C158" s="86">
        <v>44652</v>
      </c>
      <c r="D158" s="78">
        <f>AVERAGEIFS('WEEKLY DATA'!D$11:D$14576,'WEEKLY DATA'!$A$11:$A$14576,'MONTHLY DATA'!$A158,'WEEKLY DATA'!$B$11:$B$14576,'MONTHLY DATA'!$B158)</f>
        <v>422.5</v>
      </c>
      <c r="E158" s="78">
        <f>AVERAGEIFS('WEEKLY DATA'!E$11:E$14576,'WEEKLY DATA'!$A$11:$A$14576,'MONTHLY DATA'!$A158,'WEEKLY DATA'!$B$11:$B$14576,'MONTHLY DATA'!$B158)</f>
        <v>432.5</v>
      </c>
      <c r="F158" s="78">
        <f>AVERAGEIFS('WEEKLY DATA'!F$11:F$14576,'WEEKLY DATA'!$A$11:$A$14576,'MONTHLY DATA'!$A158,'WEEKLY DATA'!$B$11:$B$14576,'MONTHLY DATA'!$B158)</f>
        <v>427.5</v>
      </c>
      <c r="G158" s="154">
        <f t="shared" si="108"/>
        <v>3.793626707132014E-2</v>
      </c>
      <c r="H158" s="169">
        <f>AVERAGEIFS('WEEKLY DATA'!H$11:H$14576,'WEEKLY DATA'!$A$11:$A$14576,'MONTHLY DATA'!$A158,'WEEKLY DATA'!$B$11:$B$14576,'MONTHLY DATA'!$B158)</f>
        <v>372.5</v>
      </c>
      <c r="I158" s="78">
        <f>AVERAGEIFS('WEEKLY DATA'!I$11:I$14576,'WEEKLY DATA'!$A$11:$A$14576,'MONTHLY DATA'!$A158,'WEEKLY DATA'!$B$11:$B$14576,'MONTHLY DATA'!$B158)</f>
        <v>382.5</v>
      </c>
      <c r="J158" s="78">
        <f>AVERAGEIFS('WEEKLY DATA'!J$11:J$14576,'WEEKLY DATA'!$A$11:$A$14576,'MONTHLY DATA'!$A158,'WEEKLY DATA'!$B$11:$B$14576,'MONTHLY DATA'!$B158)</f>
        <v>377.5</v>
      </c>
      <c r="K158" s="154">
        <f t="shared" si="109"/>
        <v>0.11851851851851847</v>
      </c>
      <c r="L158" s="169">
        <f>AVERAGEIFS('WEEKLY DATA'!L$11:L$14576,'WEEKLY DATA'!$A$11:$A$14576,'MONTHLY DATA'!$A158,'WEEKLY DATA'!$B$11:$B$14576,'MONTHLY DATA'!$B158)</f>
        <v>386</v>
      </c>
      <c r="M158" s="78">
        <f>AVERAGEIFS('WEEKLY DATA'!M$11:M$14576,'WEEKLY DATA'!$A$11:$A$14576,'MONTHLY DATA'!$A158,'WEEKLY DATA'!$B$11:$B$14576,'MONTHLY DATA'!$B158)</f>
        <v>396</v>
      </c>
      <c r="N158" s="78">
        <f>AVERAGEIFS('WEEKLY DATA'!N$11:N$14576,'WEEKLY DATA'!$A$11:$A$14576,'MONTHLY DATA'!$A158,'WEEKLY DATA'!$B$11:$B$14576,'MONTHLY DATA'!$B158)</f>
        <v>391</v>
      </c>
      <c r="O158" s="154">
        <f t="shared" si="110"/>
        <v>7.1232876712328697E-2</v>
      </c>
      <c r="P158" s="169">
        <f>AVERAGEIFS('WEEKLY DATA'!P$11:P$14576,'WEEKLY DATA'!$A$11:$A$14576,'MONTHLY DATA'!$A158,'WEEKLY DATA'!$B$11:$B$14576,'MONTHLY DATA'!$B158)</f>
        <v>381</v>
      </c>
      <c r="Q158" s="78">
        <f>AVERAGEIFS('WEEKLY DATA'!Q$11:Q$14576,'WEEKLY DATA'!$A$11:$A$14576,'MONTHLY DATA'!$A158,'WEEKLY DATA'!$B$11:$B$14576,'MONTHLY DATA'!$B158)</f>
        <v>391</v>
      </c>
      <c r="R158" s="78">
        <f>AVERAGEIFS('WEEKLY DATA'!R$11:R$14576,'WEEKLY DATA'!$A$11:$A$14576,'MONTHLY DATA'!$A158,'WEEKLY DATA'!$B$11:$B$14576,'MONTHLY DATA'!$B158)</f>
        <v>386</v>
      </c>
      <c r="S158" s="154">
        <f t="shared" si="111"/>
        <v>5.5726495726495795E-2</v>
      </c>
      <c r="T158" s="169">
        <f>AVERAGEIFS('WEEKLY DATA'!T$11:T$14576,'WEEKLY DATA'!$A$11:$A$14576,'MONTHLY DATA'!$A158,'WEEKLY DATA'!$B$11:$B$14576,'MONTHLY DATA'!$B158)</f>
        <v>385.5</v>
      </c>
      <c r="U158" s="78">
        <f>AVERAGEIFS('WEEKLY DATA'!U$11:U$14576,'WEEKLY DATA'!$A$11:$A$14576,'MONTHLY DATA'!$A158,'WEEKLY DATA'!$B$11:$B$14576,'MONTHLY DATA'!$B158)</f>
        <v>395.5</v>
      </c>
      <c r="V158" s="78">
        <f>AVERAGEIFS('WEEKLY DATA'!V$11:V$14576,'WEEKLY DATA'!$A$11:$A$14576,'MONTHLY DATA'!$A158,'WEEKLY DATA'!$B$11:$B$14576,'MONTHLY DATA'!$B158)</f>
        <v>390.5</v>
      </c>
      <c r="W158" s="154">
        <f t="shared" si="112"/>
        <v>0.12172351885098753</v>
      </c>
      <c r="X158" s="169">
        <f>AVERAGEIFS('WEEKLY DATA'!X$11:X$14576,'WEEKLY DATA'!$A$11:$A$14576,'MONTHLY DATA'!$A158,'WEEKLY DATA'!$B$11:$B$14576,'MONTHLY DATA'!$B158)</f>
        <v>355</v>
      </c>
      <c r="Y158" s="78">
        <f>AVERAGEIFS('WEEKLY DATA'!Y$11:Y$14576,'WEEKLY DATA'!$A$11:$A$14576,'MONTHLY DATA'!$A158,'WEEKLY DATA'!$B$11:$B$14576,'MONTHLY DATA'!$B158)</f>
        <v>365</v>
      </c>
      <c r="Z158" s="78">
        <f>AVERAGEIFS('WEEKLY DATA'!Z$11:Z$14576,'WEEKLY DATA'!$A$11:$A$14576,'MONTHLY DATA'!$A158,'WEEKLY DATA'!$B$11:$B$14576,'MONTHLY DATA'!$B158)</f>
        <v>360</v>
      </c>
      <c r="AA158" s="154">
        <f t="shared" si="113"/>
        <v>0.11196911196911197</v>
      </c>
      <c r="AB158" s="169">
        <f>AVERAGEIFS('WEEKLY DATA'!AB$11:AB$14576,'WEEKLY DATA'!$A$11:$A$14576,'MONTHLY DATA'!$A158,'WEEKLY DATA'!$B$11:$B$14576,'MONTHLY DATA'!$B158)</f>
        <v>368.5</v>
      </c>
      <c r="AC158" s="78">
        <f>AVERAGEIFS('WEEKLY DATA'!AC$11:AC$14576,'WEEKLY DATA'!$A$11:$A$14576,'MONTHLY DATA'!$A158,'WEEKLY DATA'!$B$11:$B$14576,'MONTHLY DATA'!$B158)</f>
        <v>378.5</v>
      </c>
      <c r="AD158" s="78">
        <f>AVERAGEIFS('WEEKLY DATA'!AD$11:AD$14576,'WEEKLY DATA'!$A$11:$A$14576,'MONTHLY DATA'!$A158,'WEEKLY DATA'!$B$11:$B$14576,'MONTHLY DATA'!$B158)</f>
        <v>373.5</v>
      </c>
      <c r="AE158" s="154">
        <f t="shared" si="114"/>
        <v>6.3345195729537451E-2</v>
      </c>
      <c r="AF158" s="169">
        <f>AVERAGEIFS('WEEKLY DATA'!AF$11:AF$14576,'WEEKLY DATA'!$A$11:$A$14576,'MONTHLY DATA'!$A158,'WEEKLY DATA'!$B$11:$B$14576,'MONTHLY DATA'!$B158)</f>
        <v>358</v>
      </c>
      <c r="AG158" s="78">
        <f>AVERAGEIFS('WEEKLY DATA'!AG$11:AG$14576,'WEEKLY DATA'!$A$11:$A$14576,'MONTHLY DATA'!$A158,'WEEKLY DATA'!$B$11:$B$14576,'MONTHLY DATA'!$B158)</f>
        <v>368</v>
      </c>
      <c r="AH158" s="78">
        <f>AVERAGEIFS('WEEKLY DATA'!AH$11:AH$14576,'WEEKLY DATA'!$A$11:$A$14576,'MONTHLY DATA'!$A158,'WEEKLY DATA'!$B$11:$B$14576,'MONTHLY DATA'!$B158)</f>
        <v>363</v>
      </c>
      <c r="AI158" s="154">
        <f t="shared" si="115"/>
        <v>7.5555555555555598E-2</v>
      </c>
      <c r="AJ158" s="169">
        <f>AVERAGEIFS('WEEKLY DATA'!AJ$11:AJ$14576,'WEEKLY DATA'!$A$11:$A$14576,'MONTHLY DATA'!$A158,'WEEKLY DATA'!$B$11:$B$14576,'MONTHLY DATA'!$B158)</f>
        <v>310</v>
      </c>
      <c r="AK158" s="78">
        <f>AVERAGEIFS('WEEKLY DATA'!AK$11:AK$14576,'WEEKLY DATA'!$A$11:$A$14576,'MONTHLY DATA'!$A158,'WEEKLY DATA'!$B$11:$B$14576,'MONTHLY DATA'!$B158)</f>
        <v>320</v>
      </c>
      <c r="AL158" s="78">
        <f>AVERAGEIFS('WEEKLY DATA'!AL$11:AL$14576,'WEEKLY DATA'!$A$11:$A$14576,'MONTHLY DATA'!$A158,'WEEKLY DATA'!$B$11:$B$14576,'MONTHLY DATA'!$B158)</f>
        <v>315</v>
      </c>
      <c r="AM158" s="154">
        <f t="shared" si="116"/>
        <v>4.5643153526971014E-2</v>
      </c>
      <c r="AN158" s="169">
        <f>AVERAGEIFS('WEEKLY DATA'!AN$11:AN$14576,'WEEKLY DATA'!$A$11:$A$14576,'MONTHLY DATA'!$A158,'WEEKLY DATA'!$B$11:$B$14576,'MONTHLY DATA'!$B158)</f>
        <v>302.5</v>
      </c>
      <c r="AO158" s="78">
        <f>AVERAGEIFS('WEEKLY DATA'!AO$11:AO$14576,'WEEKLY DATA'!$A$11:$A$14576,'MONTHLY DATA'!$A158,'WEEKLY DATA'!$B$11:$B$14576,'MONTHLY DATA'!$B158)</f>
        <v>312.5</v>
      </c>
      <c r="AP158" s="78">
        <f>AVERAGEIFS('WEEKLY DATA'!AP$11:AP$14576,'WEEKLY DATA'!$A$11:$A$14576,'MONTHLY DATA'!$A158,'WEEKLY DATA'!$B$11:$B$14576,'MONTHLY DATA'!$B158)</f>
        <v>307.5</v>
      </c>
      <c r="AQ158" s="154">
        <f t="shared" si="117"/>
        <v>0.10810810810810811</v>
      </c>
      <c r="AR158" s="169">
        <f>AVERAGEIFS('WEEKLY DATA'!AR$11:AR$14576,'WEEKLY DATA'!$A$11:$A$14576,'MONTHLY DATA'!$A158,'WEEKLY DATA'!$B$11:$B$14576,'MONTHLY DATA'!$B158)</f>
        <v>367.5</v>
      </c>
      <c r="AS158" s="78">
        <f>AVERAGEIFS('WEEKLY DATA'!AS$11:AS$14576,'WEEKLY DATA'!$A$11:$A$14576,'MONTHLY DATA'!$A158,'WEEKLY DATA'!$B$11:$B$14576,'MONTHLY DATA'!$B158)</f>
        <v>377.5</v>
      </c>
      <c r="AT158" s="78">
        <f>AVERAGEIFS('WEEKLY DATA'!AT$11:AT$14576,'WEEKLY DATA'!$A$11:$A$14576,'MONTHLY DATA'!$A158,'WEEKLY DATA'!$B$11:$B$14576,'MONTHLY DATA'!$B158)</f>
        <v>372.5</v>
      </c>
      <c r="AU158" s="154">
        <f t="shared" si="118"/>
        <v>-6.4364207221350056E-2</v>
      </c>
      <c r="AV158" s="169">
        <f>AVERAGEIFS('WEEKLY DATA'!AV$11:AV$14576,'WEEKLY DATA'!$A$11:$A$14576,'MONTHLY DATA'!$A158,'WEEKLY DATA'!$B$11:$B$14576,'MONTHLY DATA'!$B158)</f>
        <v>298.5</v>
      </c>
      <c r="AW158" s="78">
        <f>AVERAGEIFS('WEEKLY DATA'!AW$11:AW$14576,'WEEKLY DATA'!$A$11:$A$14576,'MONTHLY DATA'!$A158,'WEEKLY DATA'!$B$11:$B$14576,'MONTHLY DATA'!$B158)</f>
        <v>308.5</v>
      </c>
      <c r="AX158" s="78">
        <f>AVERAGEIFS('WEEKLY DATA'!AX$11:AX$14576,'WEEKLY DATA'!$A$11:$A$14576,'MONTHLY DATA'!$A158,'WEEKLY DATA'!$B$11:$B$14576,'MONTHLY DATA'!$B158)</f>
        <v>303.5</v>
      </c>
      <c r="AY158" s="154">
        <f t="shared" si="119"/>
        <v>3.0997876857749462E-2</v>
      </c>
      <c r="AZ158" s="169">
        <f>AVERAGEIFS('WEEKLY DATA'!AZ$11:AZ$14576,'WEEKLY DATA'!$A$11:$A$14576,'MONTHLY DATA'!$A158,'WEEKLY DATA'!$B$11:$B$14576,'MONTHLY DATA'!$B158)</f>
        <v>346</v>
      </c>
      <c r="BA158" s="78">
        <f>AVERAGEIFS('WEEKLY DATA'!BA$11:BA$14576,'WEEKLY DATA'!$A$11:$A$14576,'MONTHLY DATA'!$A158,'WEEKLY DATA'!$B$11:$B$14576,'MONTHLY DATA'!$B158)</f>
        <v>356</v>
      </c>
      <c r="BB158" s="78">
        <f>AVERAGEIFS('WEEKLY DATA'!BB$11:BB$14576,'WEEKLY DATA'!$A$11:$A$14576,'MONTHLY DATA'!$A158,'WEEKLY DATA'!$B$11:$B$14576,'MONTHLY DATA'!$B158)</f>
        <v>351</v>
      </c>
      <c r="BC158" s="154">
        <f t="shared" si="120"/>
        <v>0.16514522821576771</v>
      </c>
      <c r="BD158" s="169">
        <f>AVERAGEIFS('WEEKLY DATA'!BD$11:BD$14576,'WEEKLY DATA'!$A$11:$A$14576,'MONTHLY DATA'!$A158,'WEEKLY DATA'!$B$11:$B$14576,'MONTHLY DATA'!$B158)</f>
        <v>315</v>
      </c>
      <c r="BE158" s="78">
        <f>AVERAGEIFS('WEEKLY DATA'!BE$11:BE$14576,'WEEKLY DATA'!$A$11:$A$14576,'MONTHLY DATA'!$A158,'WEEKLY DATA'!$B$11:$B$14576,'MONTHLY DATA'!$B158)</f>
        <v>325</v>
      </c>
      <c r="BF158" s="78">
        <f>AVERAGEIFS('WEEKLY DATA'!BF$11:BF$14576,'WEEKLY DATA'!$A$11:$A$14576,'MONTHLY DATA'!$A158,'WEEKLY DATA'!$B$11:$B$14576,'MONTHLY DATA'!$B158)</f>
        <v>320</v>
      </c>
      <c r="BG158" s="154">
        <f t="shared" si="121"/>
        <v>0.11062906724511934</v>
      </c>
      <c r="BH158" s="169">
        <f>AVERAGEIFS('WEEKLY DATA'!BH$11:BH$14576,'WEEKLY DATA'!$A$11:$A$14576,'MONTHLY DATA'!$A158,'WEEKLY DATA'!$B$11:$B$14576,'MONTHLY DATA'!$B158)</f>
        <v>367.5</v>
      </c>
      <c r="BI158" s="78">
        <f>AVERAGEIFS('WEEKLY DATA'!BI$11:BI$14576,'WEEKLY DATA'!$A$11:$A$14576,'MONTHLY DATA'!$A158,'WEEKLY DATA'!$B$11:$B$14576,'MONTHLY DATA'!$B158)</f>
        <v>377.5</v>
      </c>
      <c r="BJ158" s="78">
        <f>AVERAGEIFS('WEEKLY DATA'!BJ$11:BJ$14576,'WEEKLY DATA'!$A$11:$A$14576,'MONTHLY DATA'!$A158,'WEEKLY DATA'!$B$11:$B$14576,'MONTHLY DATA'!$B158)</f>
        <v>372.5</v>
      </c>
      <c r="BK158" s="154">
        <f t="shared" si="122"/>
        <v>-5.0955414012738842E-2</v>
      </c>
      <c r="BL158" s="169">
        <f>AVERAGEIFS('WEEKLY DATA'!BL$11:BL$14576,'WEEKLY DATA'!$A$11:$A$14576,'MONTHLY DATA'!$A158,'WEEKLY DATA'!$B$11:$B$14576,'MONTHLY DATA'!$B158)</f>
        <v>281.5</v>
      </c>
      <c r="BM158" s="78">
        <f>AVERAGEIFS('WEEKLY DATA'!BM$11:BM$14576,'WEEKLY DATA'!$A$11:$A$14576,'MONTHLY DATA'!$A158,'WEEKLY DATA'!$B$11:$B$14576,'MONTHLY DATA'!$B158)</f>
        <v>291.5</v>
      </c>
      <c r="BN158" s="78">
        <f>AVERAGEIFS('WEEKLY DATA'!BN$11:BN$14576,'WEEKLY DATA'!$A$11:$A$14576,'MONTHLY DATA'!$A158,'WEEKLY DATA'!$B$11:$B$14576,'MONTHLY DATA'!$B158)</f>
        <v>286.5</v>
      </c>
      <c r="BO158" s="154">
        <f t="shared" si="123"/>
        <v>3.0634573304157975E-3</v>
      </c>
      <c r="BP158" s="78">
        <f>AVERAGEIFS('WEEKLY DATA'!BP$11:BP$14576,'WEEKLY DATA'!$A$11:$A$14576,'MONTHLY DATA'!$A158,'WEEKLY DATA'!$B$11:$B$14576,'MONTHLY DATA'!$B158)</f>
        <v>302.5</v>
      </c>
      <c r="BQ158" s="78">
        <f>AVERAGEIFS('WEEKLY DATA'!BQ$11:BQ$14576,'WEEKLY DATA'!$A$11:$A$14576,'MONTHLY DATA'!$A158,'WEEKLY DATA'!$B$11:$B$14576,'MONTHLY DATA'!$B158)</f>
        <v>312.5</v>
      </c>
      <c r="BR158" s="78">
        <f>AVERAGEIFS('WEEKLY DATA'!BR$11:BR$14576,'WEEKLY DATA'!$A$11:$A$14576,'MONTHLY DATA'!$A158,'WEEKLY DATA'!$B$11:$B$14576,'MONTHLY DATA'!$B158)</f>
        <v>307.5</v>
      </c>
      <c r="BS158" s="154">
        <f t="shared" si="124"/>
        <v>4.9040511727078906E-2</v>
      </c>
      <c r="BT158" s="78">
        <f>AVERAGEIFS('WEEKLY DATA'!BT$11:BT$14576,'WEEKLY DATA'!$A$11:$A$14576,'MONTHLY DATA'!$A158,'WEEKLY DATA'!$B$11:$B$14576,'MONTHLY DATA'!$B158)</f>
        <v>299</v>
      </c>
      <c r="BU158" s="78">
        <f>AVERAGEIFS('WEEKLY DATA'!BU$11:BU$14576,'WEEKLY DATA'!$A$11:$A$14576,'MONTHLY DATA'!$A158,'WEEKLY DATA'!$B$11:$B$14576,'MONTHLY DATA'!$B158)</f>
        <v>309</v>
      </c>
      <c r="BV158" s="78">
        <f>AVERAGEIFS('WEEKLY DATA'!BV$11:BV$14576,'WEEKLY DATA'!$A$11:$A$14576,'MONTHLY DATA'!$A158,'WEEKLY DATA'!$B$11:$B$14576,'MONTHLY DATA'!$B158)</f>
        <v>304</v>
      </c>
      <c r="BW158" s="154">
        <f t="shared" si="125"/>
        <v>5.9694989106753749E-2</v>
      </c>
      <c r="BX158" s="78">
        <f>AVERAGEIFS('WEEKLY DATA'!BX$11:BX$14576,'WEEKLY DATA'!$A$11:$A$14576,'MONTHLY DATA'!$A158,'WEEKLY DATA'!$B$11:$B$14576,'MONTHLY DATA'!$B158)</f>
        <v>383</v>
      </c>
      <c r="BY158" s="78">
        <f>AVERAGEIFS('WEEKLY DATA'!BY$11:BY$14576,'WEEKLY DATA'!$A$11:$A$14576,'MONTHLY DATA'!$A158,'WEEKLY DATA'!$B$11:$B$14576,'MONTHLY DATA'!$B158)</f>
        <v>393</v>
      </c>
      <c r="BZ158" s="78">
        <f>AVERAGEIFS('WEEKLY DATA'!BZ$11:BZ$14576,'WEEKLY DATA'!$A$11:$A$14576,'MONTHLY DATA'!$A158,'WEEKLY DATA'!$B$11:$B$14576,'MONTHLY DATA'!$B158)</f>
        <v>388</v>
      </c>
      <c r="CA158" s="154">
        <f t="shared" si="126"/>
        <v>-2.2362204724409418E-2</v>
      </c>
      <c r="CB158" s="78">
        <f>AVERAGEIFS('WEEKLY DATA'!CB$11:CB$14576,'WEEKLY DATA'!$A$11:$A$14576,'MONTHLY DATA'!$A158,'WEEKLY DATA'!$B$11:$B$14576,'MONTHLY DATA'!$B158)</f>
        <v>550</v>
      </c>
      <c r="CC158" s="78">
        <f>AVERAGEIFS('WEEKLY DATA'!CC$11:CC$14576,'WEEKLY DATA'!$A$11:$A$14576,'MONTHLY DATA'!$A158,'WEEKLY DATA'!$B$11:$B$14576,'MONTHLY DATA'!$B158)</f>
        <v>560</v>
      </c>
      <c r="CD158" s="78">
        <f>AVERAGEIFS('WEEKLY DATA'!CD$11:CD$14576,'WEEKLY DATA'!$A$11:$A$14576,'MONTHLY DATA'!$A158,'WEEKLY DATA'!$B$11:$B$14576,'MONTHLY DATA'!$B158)</f>
        <v>555</v>
      </c>
      <c r="CE158" s="154">
        <f t="shared" si="127"/>
        <v>8.0291970802919721E-2</v>
      </c>
      <c r="CF158" s="78">
        <f>AVERAGEIFS('WEEKLY DATA'!CF$11:CF$14576,'WEEKLY DATA'!$A$11:$A$14576,'MONTHLY DATA'!$A158,'WEEKLY DATA'!$B$11:$B$14576,'MONTHLY DATA'!$B158)</f>
        <v>384</v>
      </c>
      <c r="CG158" s="78">
        <f>AVERAGEIFS('WEEKLY DATA'!CG$11:CG$14576,'WEEKLY DATA'!$A$11:$A$14576,'MONTHLY DATA'!$A158,'WEEKLY DATA'!$B$11:$B$14576,'MONTHLY DATA'!$B158)</f>
        <v>394</v>
      </c>
      <c r="CH158" s="78">
        <f>AVERAGEIFS('WEEKLY DATA'!CH$11:CH$14576,'WEEKLY DATA'!$A$11:$A$14576,'MONTHLY DATA'!$A158,'WEEKLY DATA'!$B$11:$B$14576,'MONTHLY DATA'!$B158)</f>
        <v>389</v>
      </c>
      <c r="CI158" s="154">
        <f t="shared" si="128"/>
        <v>7.49568221070811E-2</v>
      </c>
      <c r="CJ158" s="78">
        <f>AVERAGEIFS('WEEKLY DATA'!CJ$11:CJ$14576,'WEEKLY DATA'!$A$11:$A$14576,'MONTHLY DATA'!$A158,'WEEKLY DATA'!$B$11:$B$14576,'MONTHLY DATA'!$B158)</f>
        <v>365</v>
      </c>
      <c r="CK158" s="78">
        <f>AVERAGEIFS('WEEKLY DATA'!CK$11:CK$14576,'WEEKLY DATA'!$A$11:$A$14576,'MONTHLY DATA'!$A158,'WEEKLY DATA'!$B$11:$B$14576,'MONTHLY DATA'!$B158)</f>
        <v>375</v>
      </c>
      <c r="CL158" s="78">
        <f>AVERAGEIFS('WEEKLY DATA'!CL$11:CL$14576,'WEEKLY DATA'!$A$11:$A$14576,'MONTHLY DATA'!$A158,'WEEKLY DATA'!$B$11:$B$14576,'MONTHLY DATA'!$B158)</f>
        <v>370</v>
      </c>
      <c r="CM158" s="154">
        <f t="shared" si="129"/>
        <v>0.1065420560747663</v>
      </c>
      <c r="CN158" s="78">
        <f>AVERAGEIFS('WEEKLY DATA'!CN$11:CN$14576,'WEEKLY DATA'!$A$11:$A$14576,'MONTHLY DATA'!$A158,'WEEKLY DATA'!$B$11:$B$14576,'MONTHLY DATA'!$B158)</f>
        <v>385</v>
      </c>
      <c r="CO158" s="78">
        <f>AVERAGEIFS('WEEKLY DATA'!CO$11:CO$14576,'WEEKLY DATA'!$A$11:$A$14576,'MONTHLY DATA'!$A158,'WEEKLY DATA'!$B$11:$B$14576,'MONTHLY DATA'!$B158)</f>
        <v>395</v>
      </c>
      <c r="CP158" s="78">
        <f>AVERAGEIFS('WEEKLY DATA'!CP$11:CP$14576,'WEEKLY DATA'!$A$11:$A$14576,'MONTHLY DATA'!$A158,'WEEKLY DATA'!$B$11:$B$14576,'MONTHLY DATA'!$B158)</f>
        <v>390</v>
      </c>
      <c r="CQ158" s="154">
        <f t="shared" si="130"/>
        <v>-1.2658227848101222E-2</v>
      </c>
      <c r="CR158" s="78">
        <f>AVERAGEIFS('WEEKLY DATA'!CR$11:CR$14576,'WEEKLY DATA'!$A$11:$A$14576,'MONTHLY DATA'!$A158,'WEEKLY DATA'!$B$11:$B$14576,'MONTHLY DATA'!$B158)</f>
        <v>480</v>
      </c>
      <c r="CS158" s="78">
        <f>AVERAGEIFS('WEEKLY DATA'!CS$11:CS$14576,'WEEKLY DATA'!$A$11:$A$14576,'MONTHLY DATA'!$A158,'WEEKLY DATA'!$B$11:$B$14576,'MONTHLY DATA'!$B158)</f>
        <v>490</v>
      </c>
      <c r="CT158" s="78">
        <f>AVERAGEIFS('WEEKLY DATA'!CT$11:CT$14576,'WEEKLY DATA'!$A$11:$A$14576,'MONTHLY DATA'!$A158,'WEEKLY DATA'!$B$11:$B$14576,'MONTHLY DATA'!$B158)</f>
        <v>485</v>
      </c>
      <c r="CU158" s="154">
        <f t="shared" si="131"/>
        <v>0</v>
      </c>
      <c r="CV158" s="169">
        <f>AVERAGEIFS('WEEKLY DATA'!CV$11:CV$14576,'WEEKLY DATA'!$A$11:$A$14576,'MONTHLY DATA'!$A158,'WEEKLY DATA'!$B$11:$B$14576,'MONTHLY DATA'!$B158)</f>
        <v>403.5</v>
      </c>
      <c r="CW158" s="78">
        <f>AVERAGEIFS('WEEKLY DATA'!CW$11:CW$14576,'WEEKLY DATA'!$A$11:$A$14576,'MONTHLY DATA'!$A158,'WEEKLY DATA'!$B$11:$B$14576,'MONTHLY DATA'!$B158)</f>
        <v>413.5</v>
      </c>
      <c r="CX158" s="78">
        <f>AVERAGEIFS('WEEKLY DATA'!CX$11:CX$14576,'WEEKLY DATA'!$A$11:$A$14576,'MONTHLY DATA'!$A158,'WEEKLY DATA'!$B$11:$B$14576,'MONTHLY DATA'!$B158)</f>
        <v>408.5</v>
      </c>
      <c r="CY158" s="154">
        <f t="shared" si="132"/>
        <v>6.9721767594107975E-2</v>
      </c>
      <c r="CZ158" s="169">
        <f>AVERAGEIFS('WEEKLY DATA'!CZ$11:CZ$14576,'WEEKLY DATA'!$A$11:$A$14576,'MONTHLY DATA'!$A158,'WEEKLY DATA'!$B$11:$B$14576,'MONTHLY DATA'!$B158)</f>
        <v>394</v>
      </c>
      <c r="DA158" s="78">
        <f>AVERAGEIFS('WEEKLY DATA'!DA$11:DA$14576,'WEEKLY DATA'!$A$11:$A$14576,'MONTHLY DATA'!$A158,'WEEKLY DATA'!$B$11:$B$14576,'MONTHLY DATA'!$B158)</f>
        <v>404</v>
      </c>
      <c r="DB158" s="78">
        <f>AVERAGEIFS('WEEKLY DATA'!DB$11:DB$14576,'WEEKLY DATA'!$A$11:$A$14576,'MONTHLY DATA'!$A158,'WEEKLY DATA'!$B$11:$B$14576,'MONTHLY DATA'!$B158)</f>
        <v>399</v>
      </c>
      <c r="DC158" s="154">
        <f t="shared" si="133"/>
        <v>0.11608391608391599</v>
      </c>
      <c r="DD158" s="78">
        <f>AVERAGEIFS('WEEKLY DATA'!DD$11:DD$14576,'WEEKLY DATA'!$A$11:$A$14576,'MONTHLY DATA'!$A158,'WEEKLY DATA'!$B$11:$B$14576,'MONTHLY DATA'!$B158)</f>
        <v>401</v>
      </c>
      <c r="DE158" s="78">
        <f>AVERAGEIFS('WEEKLY DATA'!DE$11:DE$14576,'WEEKLY DATA'!$A$11:$A$14576,'MONTHLY DATA'!$A158,'WEEKLY DATA'!$B$11:$B$14576,'MONTHLY DATA'!$B158)</f>
        <v>411</v>
      </c>
      <c r="DF158" s="78">
        <f>AVERAGEIFS('WEEKLY DATA'!DF$11:DF$14576,'WEEKLY DATA'!$A$11:$A$14576,'MONTHLY DATA'!$A158,'WEEKLY DATA'!$B$11:$B$14576,'MONTHLY DATA'!$B158)</f>
        <v>406</v>
      </c>
      <c r="DG158" s="154">
        <f t="shared" si="134"/>
        <v>-2.1505376344086446E-3</v>
      </c>
      <c r="DH158" s="78">
        <f>AVERAGEIFS('WEEKLY DATA'!DH$11:DH$14576,'WEEKLY DATA'!$A$11:$A$14576,'MONTHLY DATA'!$A158,'WEEKLY DATA'!$B$11:$B$14576,'MONTHLY DATA'!$B158)</f>
        <v>556</v>
      </c>
      <c r="DI158" s="78">
        <f>AVERAGEIFS('WEEKLY DATA'!DI$11:DI$14576,'WEEKLY DATA'!$A$11:$A$14576,'MONTHLY DATA'!$A158,'WEEKLY DATA'!$B$11:$B$14576,'MONTHLY DATA'!$B158)</f>
        <v>566</v>
      </c>
      <c r="DJ158" s="78">
        <f>AVERAGEIFS('WEEKLY DATA'!DJ$11:DJ$14576,'WEEKLY DATA'!$A$11:$A$14576,'MONTHLY DATA'!$A158,'WEEKLY DATA'!$B$11:$B$14576,'MONTHLY DATA'!$B158)</f>
        <v>561</v>
      </c>
      <c r="DK158" s="154">
        <f t="shared" si="135"/>
        <v>2.9357798165137616E-2</v>
      </c>
      <c r="DL158" s="169">
        <f>AVERAGEIFS('WEEKLY DATA'!DL$11:DL$14576,'WEEKLY DATA'!$A$11:$A$14576,'MONTHLY DATA'!$A158,'WEEKLY DATA'!$B$11:$B$14576,'MONTHLY DATA'!$B158)</f>
        <v>375</v>
      </c>
      <c r="DM158" s="78">
        <f>AVERAGEIFS('WEEKLY DATA'!DM$11:DM$14576,'WEEKLY DATA'!$A$11:$A$14576,'MONTHLY DATA'!$A158,'WEEKLY DATA'!$B$11:$B$14576,'MONTHLY DATA'!$B158)</f>
        <v>385</v>
      </c>
      <c r="DN158" s="78">
        <f>AVERAGEIFS('WEEKLY DATA'!DN$11:DN$14576,'WEEKLY DATA'!$A$11:$A$14576,'MONTHLY DATA'!$A158,'WEEKLY DATA'!$B$11:$B$14576,'MONTHLY DATA'!$B158)</f>
        <v>380</v>
      </c>
      <c r="DO158" s="154">
        <f t="shared" si="136"/>
        <v>4.8275862068965614E-2</v>
      </c>
      <c r="DP158" s="78">
        <f>AVERAGEIFS('WEEKLY DATA'!DP$11:DP$14576,'WEEKLY DATA'!$A$11:$A$14576,'MONTHLY DATA'!$A158,'WEEKLY DATA'!$B$11:$B$14576,'MONTHLY DATA'!$B158)</f>
        <v>365</v>
      </c>
      <c r="DQ158" s="78">
        <f>AVERAGEIFS('WEEKLY DATA'!DQ$11:DQ$14576,'WEEKLY DATA'!$A$11:$A$14576,'MONTHLY DATA'!$A158,'WEEKLY DATA'!$B$11:$B$14576,'MONTHLY DATA'!$B158)</f>
        <v>375</v>
      </c>
      <c r="DR158" s="78">
        <f>AVERAGEIFS('WEEKLY DATA'!DR$11:DR$14576,'WEEKLY DATA'!$A$11:$A$14576,'MONTHLY DATA'!$A158,'WEEKLY DATA'!$B$11:$B$14576,'MONTHLY DATA'!$B158)</f>
        <v>370</v>
      </c>
      <c r="DS158" s="154">
        <f t="shared" si="137"/>
        <v>0.14285714285714279</v>
      </c>
      <c r="DT158" s="78">
        <f>AVERAGEIFS('WEEKLY DATA'!DT$11:DT$14576,'WEEKLY DATA'!$A$11:$A$14576,'MONTHLY DATA'!$A158,'WEEKLY DATA'!$B$11:$B$14576,'MONTHLY DATA'!$B158)</f>
        <v>410</v>
      </c>
      <c r="DU158" s="78">
        <f>AVERAGEIFS('WEEKLY DATA'!DU$11:DU$14576,'WEEKLY DATA'!$A$11:$A$14576,'MONTHLY DATA'!$A158,'WEEKLY DATA'!$B$11:$B$14576,'MONTHLY DATA'!$B158)</f>
        <v>420</v>
      </c>
      <c r="DV158" s="78">
        <f>AVERAGEIFS('WEEKLY DATA'!DV$11:DV$14576,'WEEKLY DATA'!$A$11:$A$14576,'MONTHLY DATA'!$A158,'WEEKLY DATA'!$B$11:$B$14576,'MONTHLY DATA'!$B158)</f>
        <v>415</v>
      </c>
      <c r="DW158" s="154">
        <f t="shared" si="138"/>
        <v>1.9969278033794113E-2</v>
      </c>
      <c r="DX158" s="78">
        <f>AVERAGEIFS('WEEKLY DATA'!DX$11:DX$14576,'WEEKLY DATA'!$A$11:$A$14576,'MONTHLY DATA'!$A158,'WEEKLY DATA'!$B$11:$B$14576,'MONTHLY DATA'!$B158)</f>
        <v>541</v>
      </c>
      <c r="DY158" s="78">
        <f>AVERAGEIFS('WEEKLY DATA'!DY$11:DY$14576,'WEEKLY DATA'!$A$11:$A$14576,'MONTHLY DATA'!$A158,'WEEKLY DATA'!$B$11:$B$14576,'MONTHLY DATA'!$B158)</f>
        <v>551</v>
      </c>
      <c r="DZ158" s="78">
        <f>AVERAGEIFS('WEEKLY DATA'!DZ$11:DZ$14576,'WEEKLY DATA'!$A$11:$A$14576,'MONTHLY DATA'!$A158,'WEEKLY DATA'!$B$11:$B$14576,'MONTHLY DATA'!$B158)</f>
        <v>546</v>
      </c>
      <c r="EA158" s="154">
        <f t="shared" si="139"/>
        <v>3.0188679245283012E-2</v>
      </c>
      <c r="EB158" s="78">
        <f>AVERAGEIFS('WEEKLY DATA'!EB$11:EB$14576,'WEEKLY DATA'!$A$11:$A$14576,'MONTHLY DATA'!$A158,'WEEKLY DATA'!$B$11:$B$14576,'MONTHLY DATA'!$B158)</f>
        <v>400</v>
      </c>
      <c r="EC158" s="78">
        <f>AVERAGEIFS('WEEKLY DATA'!EC$11:EC$14576,'WEEKLY DATA'!$A$11:$A$14576,'MONTHLY DATA'!$A158,'WEEKLY DATA'!$B$11:$B$14576,'MONTHLY DATA'!$B158)</f>
        <v>410</v>
      </c>
      <c r="ED158" s="78">
        <f>AVERAGEIFS('WEEKLY DATA'!ED$11:ED$14576,'WEEKLY DATA'!$A$11:$A$14576,'MONTHLY DATA'!$A158,'WEEKLY DATA'!$B$11:$B$14576,'MONTHLY DATA'!$B158)</f>
        <v>405</v>
      </c>
      <c r="EE158" s="154">
        <f t="shared" si="140"/>
        <v>4.1800643086816747E-2</v>
      </c>
      <c r="EF158" s="169">
        <f>AVERAGEIFS('WEEKLY DATA'!EF$11:EF$14576,'WEEKLY DATA'!$A$11:$A$14576,'MONTHLY DATA'!$A158,'WEEKLY DATA'!$B$11:$B$14576,'MONTHLY DATA'!$B158)</f>
        <v>382</v>
      </c>
      <c r="EG158" s="78">
        <f>AVERAGEIFS('WEEKLY DATA'!EG$11:EG$14576,'WEEKLY DATA'!$A$11:$A$14576,'MONTHLY DATA'!$A158,'WEEKLY DATA'!$B$11:$B$14576,'MONTHLY DATA'!$B158)</f>
        <v>392</v>
      </c>
      <c r="EH158" s="78">
        <f>AVERAGEIFS('WEEKLY DATA'!EH$11:EH$14576,'WEEKLY DATA'!$A$11:$A$14576,'MONTHLY DATA'!$A158,'WEEKLY DATA'!$B$11:$B$14576,'MONTHLY DATA'!$B158)</f>
        <v>387</v>
      </c>
      <c r="EI158" s="154">
        <f t="shared" si="141"/>
        <v>5.6655290102389122E-2</v>
      </c>
      <c r="EJ158" s="78">
        <f>AVERAGEIFS('WEEKLY DATA'!EJ$11:EJ$14576,'WEEKLY DATA'!$A$11:$A$14576,'MONTHLY DATA'!$A158,'WEEKLY DATA'!$B$11:$B$14576,'MONTHLY DATA'!$B158)</f>
        <v>427.5</v>
      </c>
      <c r="EK158" s="78">
        <f>AVERAGEIFS('WEEKLY DATA'!EK$11:EK$14576,'WEEKLY DATA'!$A$11:$A$14576,'MONTHLY DATA'!$A158,'WEEKLY DATA'!$B$11:$B$14576,'MONTHLY DATA'!$B158)</f>
        <v>437.5</v>
      </c>
      <c r="EL158" s="78">
        <f>AVERAGEIFS('WEEKLY DATA'!EL$11:EL$14576,'WEEKLY DATA'!$A$11:$A$14576,'MONTHLY DATA'!$A158,'WEEKLY DATA'!$B$11:$B$14576,'MONTHLY DATA'!$B158)</f>
        <v>432.5</v>
      </c>
      <c r="EM158" s="154">
        <f t="shared" si="142"/>
        <v>1.4662756598240456E-2</v>
      </c>
      <c r="EN158" s="78">
        <f>AVERAGEIFS('WEEKLY DATA'!EN$11:EN$14576,'WEEKLY DATA'!$A$11:$A$14576,'MONTHLY DATA'!$A158,'WEEKLY DATA'!$B$11:$B$14576,'MONTHLY DATA'!$B158)</f>
        <v>586</v>
      </c>
      <c r="EO158" s="78">
        <f>AVERAGEIFS('WEEKLY DATA'!EO$11:EO$14576,'WEEKLY DATA'!$A$11:$A$14576,'MONTHLY DATA'!$A158,'WEEKLY DATA'!$B$11:$B$14576,'MONTHLY DATA'!$B158)</f>
        <v>596</v>
      </c>
      <c r="EP158" s="78">
        <f>AVERAGEIFS('WEEKLY DATA'!EP$11:EP$14576,'WEEKLY DATA'!$A$11:$A$14576,'MONTHLY DATA'!$A158,'WEEKLY DATA'!$B$11:$B$14576,'MONTHLY DATA'!$B158)</f>
        <v>591</v>
      </c>
      <c r="EQ158" s="154">
        <f t="shared" si="143"/>
        <v>2.7826086956521667E-2</v>
      </c>
      <c r="ER158" s="78">
        <f>AVERAGEIFS('WEEKLY DATA'!ER$11:ER$14576,'WEEKLY DATA'!$A$11:$A$14576,'MONTHLY DATA'!$A158,'WEEKLY DATA'!$B$11:$B$14576,'MONTHLY DATA'!$B158)</f>
        <v>389.5</v>
      </c>
      <c r="ES158" s="78">
        <f>AVERAGEIFS('WEEKLY DATA'!ES$11:ES$14576,'WEEKLY DATA'!$A$11:$A$14576,'MONTHLY DATA'!$A158,'WEEKLY DATA'!$B$11:$B$14576,'MONTHLY DATA'!$B158)</f>
        <v>399.5</v>
      </c>
      <c r="ET158" s="78">
        <f>AVERAGEIFS('WEEKLY DATA'!ET$11:ET$14576,'WEEKLY DATA'!$A$11:$A$14576,'MONTHLY DATA'!$A158,'WEEKLY DATA'!$B$11:$B$14576,'MONTHLY DATA'!$B158)</f>
        <v>394.5</v>
      </c>
      <c r="EU158" s="154">
        <f t="shared" si="144"/>
        <v>2.634146341463417E-2</v>
      </c>
      <c r="EV158" s="78">
        <f>AVERAGEIFS('WEEKLY DATA'!EV$11:EV$14576,'WEEKLY DATA'!$A$11:$A$14576,'MONTHLY DATA'!$A158,'WEEKLY DATA'!$B$11:$B$14576,'MONTHLY DATA'!$B158)</f>
        <v>340.5</v>
      </c>
      <c r="EW158" s="78">
        <f>AVERAGEIFS('WEEKLY DATA'!EW$11:EW$14576,'WEEKLY DATA'!$A$11:$A$14576,'MONTHLY DATA'!$A158,'WEEKLY DATA'!$B$11:$B$14576,'MONTHLY DATA'!$B158)</f>
        <v>350.5</v>
      </c>
      <c r="EX158" s="78">
        <f>AVERAGEIFS('WEEKLY DATA'!EX$11:EX$14576,'WEEKLY DATA'!$A$11:$A$14576,'MONTHLY DATA'!$A158,'WEEKLY DATA'!$B$11:$B$14576,'MONTHLY DATA'!$B158)</f>
        <v>345.5</v>
      </c>
      <c r="EY158" s="154">
        <f t="shared" si="145"/>
        <v>6.512524084778426E-2</v>
      </c>
      <c r="EZ158" s="78">
        <f>AVERAGEIFS('WEEKLY DATA'!EZ$11:EZ$14576,'WEEKLY DATA'!$A$11:$A$14576,'MONTHLY DATA'!$A158,'WEEKLY DATA'!$B$11:$B$14576,'MONTHLY DATA'!$B158)</f>
        <v>426</v>
      </c>
      <c r="FA158" s="78">
        <f>AVERAGEIFS('WEEKLY DATA'!FA$11:FA$14576,'WEEKLY DATA'!$A$11:$A$14576,'MONTHLY DATA'!$A158,'WEEKLY DATA'!$B$11:$B$14576,'MONTHLY DATA'!$B158)</f>
        <v>436</v>
      </c>
      <c r="FB158" s="78">
        <f>AVERAGEIFS('WEEKLY DATA'!FB$11:FB$14576,'WEEKLY DATA'!$A$11:$A$14576,'MONTHLY DATA'!$A158,'WEEKLY DATA'!$B$11:$B$14576,'MONTHLY DATA'!$B158)</f>
        <v>431</v>
      </c>
      <c r="FC158" s="154">
        <f t="shared" si="146"/>
        <v>2.3255813953488857E-3</v>
      </c>
      <c r="FD158" s="78">
        <f>AVERAGEIFS('WEEKLY DATA'!FD$11:FD$14576,'WEEKLY DATA'!$A$11:$A$14576,'MONTHLY DATA'!$A158,'WEEKLY DATA'!$B$11:$B$14576,'MONTHLY DATA'!$B158)</f>
        <v>319.5</v>
      </c>
      <c r="FE158" s="78">
        <f>AVERAGEIFS('WEEKLY DATA'!FE$11:FE$14576,'WEEKLY DATA'!$A$11:$A$14576,'MONTHLY DATA'!$A158,'WEEKLY DATA'!$B$11:$B$14576,'MONTHLY DATA'!$B158)</f>
        <v>329.5</v>
      </c>
      <c r="FF158" s="78">
        <f>AVERAGEIFS('WEEKLY DATA'!FF$11:FF$14576,'WEEKLY DATA'!$A$11:$A$14576,'MONTHLY DATA'!$A158,'WEEKLY DATA'!$B$11:$B$14576,'MONTHLY DATA'!$B158)</f>
        <v>324.5</v>
      </c>
      <c r="FG158" s="154">
        <f t="shared" si="147"/>
        <v>3.853564547207089E-4</v>
      </c>
      <c r="FH158" s="78">
        <f>AVERAGEIFS('WEEKLY DATA'!FH$11:FH$14576,'WEEKLY DATA'!$A$11:$A$14576,'MONTHLY DATA'!$A158,'WEEKLY DATA'!$B$11:$B$14576,'MONTHLY DATA'!$B158)</f>
        <v>381.5</v>
      </c>
      <c r="FI158" s="78">
        <f>AVERAGEIFS('WEEKLY DATA'!FI$11:FI$14576,'WEEKLY DATA'!$A$11:$A$14576,'MONTHLY DATA'!$A158,'WEEKLY DATA'!$B$11:$B$14576,'MONTHLY DATA'!$B158)</f>
        <v>391.5</v>
      </c>
      <c r="FJ158" s="78">
        <f>AVERAGEIFS('WEEKLY DATA'!FJ$11:FJ$14576,'WEEKLY DATA'!$A$11:$A$14576,'MONTHLY DATA'!$A158,'WEEKLY DATA'!$B$11:$B$14576,'MONTHLY DATA'!$B158)</f>
        <v>386.5</v>
      </c>
      <c r="FK158" s="154">
        <f t="shared" si="148"/>
        <v>8.809135399673762E-3</v>
      </c>
      <c r="FL158" s="169">
        <f>AVERAGEIFS('WEEKLY DATA'!FL$11:FL$14576,'WEEKLY DATA'!$A$11:$A$14576,'MONTHLY DATA'!$A158,'WEEKLY DATA'!$B$11:$B$14576,'MONTHLY DATA'!$B158)</f>
        <v>340</v>
      </c>
      <c r="FM158" s="78">
        <f>AVERAGEIFS('WEEKLY DATA'!FM$11:FM$14576,'WEEKLY DATA'!$A$11:$A$14576,'MONTHLY DATA'!$A158,'WEEKLY DATA'!$B$11:$B$14576,'MONTHLY DATA'!$B158)</f>
        <v>350</v>
      </c>
      <c r="FN158" s="78">
        <f>AVERAGEIFS('WEEKLY DATA'!FN$11:FN$14576,'WEEKLY DATA'!$A$11:$A$14576,'MONTHLY DATA'!$A158,'WEEKLY DATA'!$B$11:$B$14576,'MONTHLY DATA'!$B158)</f>
        <v>345</v>
      </c>
      <c r="FO158" s="154">
        <f t="shared" si="149"/>
        <v>7.8125E-2</v>
      </c>
      <c r="FP158" s="78">
        <f>AVERAGEIFS('WEEKLY DATA'!FP$11:FP$14576,'WEEKLY DATA'!$A$11:$A$14576,'MONTHLY DATA'!$A158,'WEEKLY DATA'!$B$11:$B$14576,'MONTHLY DATA'!$B158)</f>
        <v>310</v>
      </c>
      <c r="FQ158" s="78">
        <f>AVERAGEIFS('WEEKLY DATA'!FQ$11:FQ$14576,'WEEKLY DATA'!$A$11:$A$14576,'MONTHLY DATA'!$A158,'WEEKLY DATA'!$B$11:$B$14576,'MONTHLY DATA'!$B158)</f>
        <v>320</v>
      </c>
      <c r="FR158" s="78">
        <f>AVERAGEIFS('WEEKLY DATA'!FR$11:FR$14576,'WEEKLY DATA'!$A$11:$A$14576,'MONTHLY DATA'!$A158,'WEEKLY DATA'!$B$11:$B$14576,'MONTHLY DATA'!$B158)</f>
        <v>315</v>
      </c>
      <c r="FS158" s="154">
        <f t="shared" si="150"/>
        <v>1.2048192771084265E-2</v>
      </c>
      <c r="FT158" s="78">
        <f>AVERAGEIFS('WEEKLY DATA'!FT$11:FT$14576,'WEEKLY DATA'!$A$11:$A$14576,'MONTHLY DATA'!$A158,'WEEKLY DATA'!$B$11:$B$14576,'MONTHLY DATA'!$B158)</f>
        <v>282.5</v>
      </c>
      <c r="FU158" s="78">
        <f>AVERAGEIFS('WEEKLY DATA'!FU$11:FU$14576,'WEEKLY DATA'!$A$11:$A$14576,'MONTHLY DATA'!$A158,'WEEKLY DATA'!$B$11:$B$14576,'MONTHLY DATA'!$B158)</f>
        <v>292.5</v>
      </c>
      <c r="FV158" s="78">
        <f>AVERAGEIFS('WEEKLY DATA'!FV$11:FV$14576,'WEEKLY DATA'!$A$11:$A$14576,'MONTHLY DATA'!$A158,'WEEKLY DATA'!$B$11:$B$14576,'MONTHLY DATA'!$B158)</f>
        <v>287.5</v>
      </c>
      <c r="FW158" s="154">
        <f t="shared" si="151"/>
        <v>-4.3290043290042934E-3</v>
      </c>
      <c r="FX158" s="78">
        <f>AVERAGEIFS('WEEKLY DATA'!FX$11:FX$14576,'WEEKLY DATA'!$A$11:$A$14576,'MONTHLY DATA'!$A158,'WEEKLY DATA'!$B$11:$B$14576,'MONTHLY DATA'!$B158)</f>
        <v>275.5</v>
      </c>
      <c r="FY158" s="78">
        <f>AVERAGEIFS('WEEKLY DATA'!FY$11:FY$14576,'WEEKLY DATA'!$A$11:$A$14576,'MONTHLY DATA'!$A158,'WEEKLY DATA'!$B$11:$B$14576,'MONTHLY DATA'!$B158)</f>
        <v>285.5</v>
      </c>
      <c r="FZ158" s="78">
        <f>AVERAGEIFS('WEEKLY DATA'!FZ$11:FZ$14576,'WEEKLY DATA'!$A$11:$A$14576,'MONTHLY DATA'!$A158,'WEEKLY DATA'!$B$11:$B$14576,'MONTHLY DATA'!$B158)</f>
        <v>280.5</v>
      </c>
      <c r="GA158" s="154">
        <f t="shared" si="152"/>
        <v>6.8571428571428505E-2</v>
      </c>
      <c r="GB158" s="78">
        <f>AVERAGEIFS('WEEKLY DATA'!GB$11:GB$14576,'WEEKLY DATA'!$A$11:$A$14576,'MONTHLY DATA'!$A158,'WEEKLY DATA'!$B$11:$B$14576,'MONTHLY DATA'!$B158)</f>
        <v>493.5</v>
      </c>
      <c r="GC158" s="78">
        <f>AVERAGEIFS('WEEKLY DATA'!GC$11:GC$14576,'WEEKLY DATA'!$A$11:$A$14576,'MONTHLY DATA'!$A158,'WEEKLY DATA'!$B$11:$B$14576,'MONTHLY DATA'!$B158)</f>
        <v>503.5</v>
      </c>
      <c r="GD158" s="78">
        <f>AVERAGEIFS('WEEKLY DATA'!GD$11:GD$14576,'WEEKLY DATA'!$A$11:$A$14576,'MONTHLY DATA'!$A158,'WEEKLY DATA'!$B$11:$B$14576,'MONTHLY DATA'!$B158)</f>
        <v>498.5</v>
      </c>
      <c r="GE158" s="154">
        <f t="shared" si="153"/>
        <v>5.6423841059602742E-2</v>
      </c>
      <c r="GF158" s="169">
        <f>AVERAGEIFS('WEEKLY DATA'!GF$11:GF$14576,'WEEKLY DATA'!$A$11:$A$14576,'MONTHLY DATA'!$A158,'WEEKLY DATA'!$B$11:$B$14576,'MONTHLY DATA'!$B158)</f>
        <v>484</v>
      </c>
      <c r="GG158" s="78">
        <f>AVERAGEIFS('WEEKLY DATA'!GG$11:GG$14576,'WEEKLY DATA'!$A$11:$A$14576,'MONTHLY DATA'!$A158,'WEEKLY DATA'!$B$11:$B$14576,'MONTHLY DATA'!$B158)</f>
        <v>494</v>
      </c>
      <c r="GH158" s="78">
        <f>AVERAGEIFS('WEEKLY DATA'!GH$11:GH$14576,'WEEKLY DATA'!$A$11:$A$14576,'MONTHLY DATA'!$A158,'WEEKLY DATA'!$B$11:$B$14576,'MONTHLY DATA'!$B158)</f>
        <v>489</v>
      </c>
      <c r="GI158" s="154">
        <f t="shared" si="154"/>
        <v>9.2737430167597834E-2</v>
      </c>
      <c r="GJ158" s="78">
        <f>AVERAGEIFS('WEEKLY DATA'!GJ$11:GJ$14576,'WEEKLY DATA'!$A$11:$A$14576,'MONTHLY DATA'!$A158,'WEEKLY DATA'!$B$11:$B$14576,'MONTHLY DATA'!$B158)</f>
        <v>411</v>
      </c>
      <c r="GK158" s="78">
        <f>AVERAGEIFS('WEEKLY DATA'!GK$11:GK$14576,'WEEKLY DATA'!$A$11:$A$14576,'MONTHLY DATA'!$A158,'WEEKLY DATA'!$B$11:$B$14576,'MONTHLY DATA'!$B158)</f>
        <v>421</v>
      </c>
      <c r="GL158" s="78">
        <f>AVERAGEIFS('WEEKLY DATA'!GL$11:GL$14576,'WEEKLY DATA'!$A$11:$A$14576,'MONTHLY DATA'!$A158,'WEEKLY DATA'!$B$11:$B$14576,'MONTHLY DATA'!$B158)</f>
        <v>416</v>
      </c>
      <c r="GM158" s="154">
        <f t="shared" si="155"/>
        <v>-2.0989505247376306E-3</v>
      </c>
      <c r="GN158" s="78">
        <f>AVERAGEIFS('WEEKLY DATA'!GN$11:GN$14576,'WEEKLY DATA'!$A$11:$A$14576,'MONTHLY DATA'!$A158,'WEEKLY DATA'!$B$11:$B$14576,'MONTHLY DATA'!$B158)</f>
        <v>646</v>
      </c>
      <c r="GO158" s="78">
        <f>AVERAGEIFS('WEEKLY DATA'!GO$11:GO$14576,'WEEKLY DATA'!$A$11:$A$14576,'MONTHLY DATA'!$A158,'WEEKLY DATA'!$B$11:$B$14576,'MONTHLY DATA'!$B158)</f>
        <v>656</v>
      </c>
      <c r="GP158" s="78">
        <f>AVERAGEIFS('WEEKLY DATA'!GP$11:GP$14576,'WEEKLY DATA'!$A$11:$A$14576,'MONTHLY DATA'!$A158,'WEEKLY DATA'!$B$11:$B$14576,'MONTHLY DATA'!$B158)</f>
        <v>651</v>
      </c>
      <c r="GQ158" s="154">
        <f t="shared" si="156"/>
        <v>2.5196850393700787E-2</v>
      </c>
      <c r="GR158" s="78"/>
    </row>
    <row r="159" spans="1:200" ht="15.75" x14ac:dyDescent="0.25">
      <c r="A159">
        <f t="shared" si="106"/>
        <v>5</v>
      </c>
      <c r="B159">
        <f t="shared" si="107"/>
        <v>2022</v>
      </c>
      <c r="C159" s="86">
        <v>44682</v>
      </c>
      <c r="D159" s="78">
        <f>AVERAGEIFS('WEEKLY DATA'!D$11:D$14576,'WEEKLY DATA'!$A$11:$A$14576,'MONTHLY DATA'!$A159,'WEEKLY DATA'!$B$11:$B$14576,'MONTHLY DATA'!$B159)</f>
        <v>481.875</v>
      </c>
      <c r="E159" s="78">
        <f>AVERAGEIFS('WEEKLY DATA'!E$11:E$14576,'WEEKLY DATA'!$A$11:$A$14576,'MONTHLY DATA'!$A159,'WEEKLY DATA'!$B$11:$B$14576,'MONTHLY DATA'!$B159)</f>
        <v>491.875</v>
      </c>
      <c r="F159" s="78">
        <f>AVERAGEIFS('WEEKLY DATA'!F$11:F$14576,'WEEKLY DATA'!$A$11:$A$14576,'MONTHLY DATA'!$A159,'WEEKLY DATA'!$B$11:$B$14576,'MONTHLY DATA'!$B159)</f>
        <v>486.875</v>
      </c>
      <c r="G159" s="154">
        <f t="shared" si="108"/>
        <v>0.13888888888888884</v>
      </c>
      <c r="H159" s="169">
        <f>AVERAGEIFS('WEEKLY DATA'!H$11:H$14576,'WEEKLY DATA'!$A$11:$A$14576,'MONTHLY DATA'!$A159,'WEEKLY DATA'!$B$11:$B$14576,'MONTHLY DATA'!$B159)</f>
        <v>411.875</v>
      </c>
      <c r="I159" s="78">
        <f>AVERAGEIFS('WEEKLY DATA'!I$11:I$14576,'WEEKLY DATA'!$A$11:$A$14576,'MONTHLY DATA'!$A159,'WEEKLY DATA'!$B$11:$B$14576,'MONTHLY DATA'!$B159)</f>
        <v>421.875</v>
      </c>
      <c r="J159" s="78">
        <f>AVERAGEIFS('WEEKLY DATA'!J$11:J$14576,'WEEKLY DATA'!$A$11:$A$14576,'MONTHLY DATA'!$A159,'WEEKLY DATA'!$B$11:$B$14576,'MONTHLY DATA'!$B159)</f>
        <v>416.875</v>
      </c>
      <c r="K159" s="154">
        <f t="shared" si="109"/>
        <v>0.10430463576158933</v>
      </c>
      <c r="L159" s="169">
        <f>AVERAGEIFS('WEEKLY DATA'!L$11:L$14576,'WEEKLY DATA'!$A$11:$A$14576,'MONTHLY DATA'!$A159,'WEEKLY DATA'!$B$11:$B$14576,'MONTHLY DATA'!$B159)</f>
        <v>437.5</v>
      </c>
      <c r="M159" s="78">
        <f>AVERAGEIFS('WEEKLY DATA'!M$11:M$14576,'WEEKLY DATA'!$A$11:$A$14576,'MONTHLY DATA'!$A159,'WEEKLY DATA'!$B$11:$B$14576,'MONTHLY DATA'!$B159)</f>
        <v>447.5</v>
      </c>
      <c r="N159" s="78">
        <f>AVERAGEIFS('WEEKLY DATA'!N$11:N$14576,'WEEKLY DATA'!$A$11:$A$14576,'MONTHLY DATA'!$A159,'WEEKLY DATA'!$B$11:$B$14576,'MONTHLY DATA'!$B159)</f>
        <v>442.5</v>
      </c>
      <c r="O159" s="154">
        <f t="shared" si="110"/>
        <v>0.13171355498721238</v>
      </c>
      <c r="P159" s="169">
        <f>AVERAGEIFS('WEEKLY DATA'!P$11:P$14576,'WEEKLY DATA'!$A$11:$A$14576,'MONTHLY DATA'!$A159,'WEEKLY DATA'!$B$11:$B$14576,'MONTHLY DATA'!$B159)</f>
        <v>405.625</v>
      </c>
      <c r="Q159" s="78">
        <f>AVERAGEIFS('WEEKLY DATA'!Q$11:Q$14576,'WEEKLY DATA'!$A$11:$A$14576,'MONTHLY DATA'!$A159,'WEEKLY DATA'!$B$11:$B$14576,'MONTHLY DATA'!$B159)</f>
        <v>415.625</v>
      </c>
      <c r="R159" s="78">
        <f>AVERAGEIFS('WEEKLY DATA'!R$11:R$14576,'WEEKLY DATA'!$A$11:$A$14576,'MONTHLY DATA'!$A159,'WEEKLY DATA'!$B$11:$B$14576,'MONTHLY DATA'!$B159)</f>
        <v>410.625</v>
      </c>
      <c r="S159" s="154">
        <f t="shared" si="111"/>
        <v>6.3795336787564771E-2</v>
      </c>
      <c r="T159" s="169">
        <f>AVERAGEIFS('WEEKLY DATA'!T$11:T$14576,'WEEKLY DATA'!$A$11:$A$14576,'MONTHLY DATA'!$A159,'WEEKLY DATA'!$B$11:$B$14576,'MONTHLY DATA'!$B159)</f>
        <v>455.625</v>
      </c>
      <c r="U159" s="78">
        <f>AVERAGEIFS('WEEKLY DATA'!U$11:U$14576,'WEEKLY DATA'!$A$11:$A$14576,'MONTHLY DATA'!$A159,'WEEKLY DATA'!$B$11:$B$14576,'MONTHLY DATA'!$B159)</f>
        <v>465.625</v>
      </c>
      <c r="V159" s="78">
        <f>AVERAGEIFS('WEEKLY DATA'!V$11:V$14576,'WEEKLY DATA'!$A$11:$A$14576,'MONTHLY DATA'!$A159,'WEEKLY DATA'!$B$11:$B$14576,'MONTHLY DATA'!$B159)</f>
        <v>460.625</v>
      </c>
      <c r="W159" s="154">
        <f t="shared" si="112"/>
        <v>0.17957746478873249</v>
      </c>
      <c r="X159" s="169">
        <f>AVERAGEIFS('WEEKLY DATA'!X$11:X$14576,'WEEKLY DATA'!$A$11:$A$14576,'MONTHLY DATA'!$A159,'WEEKLY DATA'!$B$11:$B$14576,'MONTHLY DATA'!$B159)</f>
        <v>428.75</v>
      </c>
      <c r="Y159" s="78">
        <f>AVERAGEIFS('WEEKLY DATA'!Y$11:Y$14576,'WEEKLY DATA'!$A$11:$A$14576,'MONTHLY DATA'!$A159,'WEEKLY DATA'!$B$11:$B$14576,'MONTHLY DATA'!$B159)</f>
        <v>438.75</v>
      </c>
      <c r="Z159" s="78">
        <f>AVERAGEIFS('WEEKLY DATA'!Z$11:Z$14576,'WEEKLY DATA'!$A$11:$A$14576,'MONTHLY DATA'!$A159,'WEEKLY DATA'!$B$11:$B$14576,'MONTHLY DATA'!$B159)</f>
        <v>433.75</v>
      </c>
      <c r="AA159" s="154">
        <f t="shared" si="113"/>
        <v>0.20486111111111116</v>
      </c>
      <c r="AB159" s="169">
        <f>AVERAGEIFS('WEEKLY DATA'!AB$11:AB$14576,'WEEKLY DATA'!$A$11:$A$14576,'MONTHLY DATA'!$A159,'WEEKLY DATA'!$B$11:$B$14576,'MONTHLY DATA'!$B159)</f>
        <v>428.75</v>
      </c>
      <c r="AC159" s="78">
        <f>AVERAGEIFS('WEEKLY DATA'!AC$11:AC$14576,'WEEKLY DATA'!$A$11:$A$14576,'MONTHLY DATA'!$A159,'WEEKLY DATA'!$B$11:$B$14576,'MONTHLY DATA'!$B159)</f>
        <v>438.75</v>
      </c>
      <c r="AD159" s="78">
        <f>AVERAGEIFS('WEEKLY DATA'!AD$11:AD$14576,'WEEKLY DATA'!$A$11:$A$14576,'MONTHLY DATA'!$A159,'WEEKLY DATA'!$B$11:$B$14576,'MONTHLY DATA'!$B159)</f>
        <v>433.75</v>
      </c>
      <c r="AE159" s="154">
        <f t="shared" si="114"/>
        <v>0.16131191432396252</v>
      </c>
      <c r="AF159" s="169">
        <f>AVERAGEIFS('WEEKLY DATA'!AF$11:AF$14576,'WEEKLY DATA'!$A$11:$A$14576,'MONTHLY DATA'!$A159,'WEEKLY DATA'!$B$11:$B$14576,'MONTHLY DATA'!$B159)</f>
        <v>364.375</v>
      </c>
      <c r="AG159" s="78">
        <f>AVERAGEIFS('WEEKLY DATA'!AG$11:AG$14576,'WEEKLY DATA'!$A$11:$A$14576,'MONTHLY DATA'!$A159,'WEEKLY DATA'!$B$11:$B$14576,'MONTHLY DATA'!$B159)</f>
        <v>374.375</v>
      </c>
      <c r="AH159" s="78">
        <f>AVERAGEIFS('WEEKLY DATA'!AH$11:AH$14576,'WEEKLY DATA'!$A$11:$A$14576,'MONTHLY DATA'!$A159,'WEEKLY DATA'!$B$11:$B$14576,'MONTHLY DATA'!$B159)</f>
        <v>369.375</v>
      </c>
      <c r="AI159" s="154">
        <f t="shared" si="115"/>
        <v>1.7561983471074294E-2</v>
      </c>
      <c r="AJ159" s="169">
        <f>AVERAGEIFS('WEEKLY DATA'!AJ$11:AJ$14576,'WEEKLY DATA'!$A$11:$A$14576,'MONTHLY DATA'!$A159,'WEEKLY DATA'!$B$11:$B$14576,'MONTHLY DATA'!$B159)</f>
        <v>351.875</v>
      </c>
      <c r="AK159" s="78">
        <f>AVERAGEIFS('WEEKLY DATA'!AK$11:AK$14576,'WEEKLY DATA'!$A$11:$A$14576,'MONTHLY DATA'!$A159,'WEEKLY DATA'!$B$11:$B$14576,'MONTHLY DATA'!$B159)</f>
        <v>361.875</v>
      </c>
      <c r="AL159" s="78">
        <f>AVERAGEIFS('WEEKLY DATA'!AL$11:AL$14576,'WEEKLY DATA'!$A$11:$A$14576,'MONTHLY DATA'!$A159,'WEEKLY DATA'!$B$11:$B$14576,'MONTHLY DATA'!$B159)</f>
        <v>356.875</v>
      </c>
      <c r="AM159" s="154">
        <f t="shared" si="116"/>
        <v>0.13293650793650791</v>
      </c>
      <c r="AN159" s="169">
        <f>AVERAGEIFS('WEEKLY DATA'!AN$11:AN$14576,'WEEKLY DATA'!$A$11:$A$14576,'MONTHLY DATA'!$A159,'WEEKLY DATA'!$B$11:$B$14576,'MONTHLY DATA'!$B159)</f>
        <v>344.375</v>
      </c>
      <c r="AO159" s="78">
        <f>AVERAGEIFS('WEEKLY DATA'!AO$11:AO$14576,'WEEKLY DATA'!$A$11:$A$14576,'MONTHLY DATA'!$A159,'WEEKLY DATA'!$B$11:$B$14576,'MONTHLY DATA'!$B159)</f>
        <v>354.375</v>
      </c>
      <c r="AP159" s="78">
        <f>AVERAGEIFS('WEEKLY DATA'!AP$11:AP$14576,'WEEKLY DATA'!$A$11:$A$14576,'MONTHLY DATA'!$A159,'WEEKLY DATA'!$B$11:$B$14576,'MONTHLY DATA'!$B159)</f>
        <v>349.375</v>
      </c>
      <c r="AQ159" s="154">
        <f t="shared" si="117"/>
        <v>0.13617886178861793</v>
      </c>
      <c r="AR159" s="169">
        <f>AVERAGEIFS('WEEKLY DATA'!AR$11:AR$14576,'WEEKLY DATA'!$A$11:$A$14576,'MONTHLY DATA'!$A159,'WEEKLY DATA'!$B$11:$B$14576,'MONTHLY DATA'!$B159)</f>
        <v>403.75</v>
      </c>
      <c r="AS159" s="78">
        <f>AVERAGEIFS('WEEKLY DATA'!AS$11:AS$14576,'WEEKLY DATA'!$A$11:$A$14576,'MONTHLY DATA'!$A159,'WEEKLY DATA'!$B$11:$B$14576,'MONTHLY DATA'!$B159)</f>
        <v>413.75</v>
      </c>
      <c r="AT159" s="78">
        <f>AVERAGEIFS('WEEKLY DATA'!AT$11:AT$14576,'WEEKLY DATA'!$A$11:$A$14576,'MONTHLY DATA'!$A159,'WEEKLY DATA'!$B$11:$B$14576,'MONTHLY DATA'!$B159)</f>
        <v>408.75</v>
      </c>
      <c r="AU159" s="154">
        <f t="shared" si="118"/>
        <v>9.7315436241610653E-2</v>
      </c>
      <c r="AV159" s="169">
        <f>AVERAGEIFS('WEEKLY DATA'!AV$11:AV$14576,'WEEKLY DATA'!$A$11:$A$14576,'MONTHLY DATA'!$A159,'WEEKLY DATA'!$B$11:$B$14576,'MONTHLY DATA'!$B159)</f>
        <v>318.75</v>
      </c>
      <c r="AW159" s="78">
        <f>AVERAGEIFS('WEEKLY DATA'!AW$11:AW$14576,'WEEKLY DATA'!$A$11:$A$14576,'MONTHLY DATA'!$A159,'WEEKLY DATA'!$B$11:$B$14576,'MONTHLY DATA'!$B159)</f>
        <v>328.75</v>
      </c>
      <c r="AX159" s="78">
        <f>AVERAGEIFS('WEEKLY DATA'!AX$11:AX$14576,'WEEKLY DATA'!$A$11:$A$14576,'MONTHLY DATA'!$A159,'WEEKLY DATA'!$B$11:$B$14576,'MONTHLY DATA'!$B159)</f>
        <v>323.75</v>
      </c>
      <c r="AY159" s="154">
        <f t="shared" si="119"/>
        <v>6.6721581548599751E-2</v>
      </c>
      <c r="AZ159" s="169">
        <f>AVERAGEIFS('WEEKLY DATA'!AZ$11:AZ$14576,'WEEKLY DATA'!$A$11:$A$14576,'MONTHLY DATA'!$A159,'WEEKLY DATA'!$B$11:$B$14576,'MONTHLY DATA'!$B159)</f>
        <v>428.75</v>
      </c>
      <c r="BA159" s="78">
        <f>AVERAGEIFS('WEEKLY DATA'!BA$11:BA$14576,'WEEKLY DATA'!$A$11:$A$14576,'MONTHLY DATA'!$A159,'WEEKLY DATA'!$B$11:$B$14576,'MONTHLY DATA'!$B159)</f>
        <v>438.75</v>
      </c>
      <c r="BB159" s="78">
        <f>AVERAGEIFS('WEEKLY DATA'!BB$11:BB$14576,'WEEKLY DATA'!$A$11:$A$14576,'MONTHLY DATA'!$A159,'WEEKLY DATA'!$B$11:$B$14576,'MONTHLY DATA'!$B159)</f>
        <v>433.75</v>
      </c>
      <c r="BC159" s="154">
        <f t="shared" si="120"/>
        <v>0.23575498575498566</v>
      </c>
      <c r="BD159" s="169">
        <f>AVERAGEIFS('WEEKLY DATA'!BD$11:BD$14576,'WEEKLY DATA'!$A$11:$A$14576,'MONTHLY DATA'!$A159,'WEEKLY DATA'!$B$11:$B$14576,'MONTHLY DATA'!$B159)</f>
        <v>370.625</v>
      </c>
      <c r="BE159" s="78">
        <f>AVERAGEIFS('WEEKLY DATA'!BE$11:BE$14576,'WEEKLY DATA'!$A$11:$A$14576,'MONTHLY DATA'!$A159,'WEEKLY DATA'!$B$11:$B$14576,'MONTHLY DATA'!$B159)</f>
        <v>380.625</v>
      </c>
      <c r="BF159" s="78">
        <f>AVERAGEIFS('WEEKLY DATA'!BF$11:BF$14576,'WEEKLY DATA'!$A$11:$A$14576,'MONTHLY DATA'!$A159,'WEEKLY DATA'!$B$11:$B$14576,'MONTHLY DATA'!$B159)</f>
        <v>375.625</v>
      </c>
      <c r="BG159" s="154">
        <f t="shared" si="121"/>
        <v>0.173828125</v>
      </c>
      <c r="BH159" s="169">
        <f>AVERAGEIFS('WEEKLY DATA'!BH$11:BH$14576,'WEEKLY DATA'!$A$11:$A$14576,'MONTHLY DATA'!$A159,'WEEKLY DATA'!$B$11:$B$14576,'MONTHLY DATA'!$B159)</f>
        <v>400</v>
      </c>
      <c r="BI159" s="78">
        <f>AVERAGEIFS('WEEKLY DATA'!BI$11:BI$14576,'WEEKLY DATA'!$A$11:$A$14576,'MONTHLY DATA'!$A159,'WEEKLY DATA'!$B$11:$B$14576,'MONTHLY DATA'!$B159)</f>
        <v>410</v>
      </c>
      <c r="BJ159" s="78">
        <f>AVERAGEIFS('WEEKLY DATA'!BJ$11:BJ$14576,'WEEKLY DATA'!$A$11:$A$14576,'MONTHLY DATA'!$A159,'WEEKLY DATA'!$B$11:$B$14576,'MONTHLY DATA'!$B159)</f>
        <v>405</v>
      </c>
      <c r="BK159" s="154">
        <f t="shared" si="122"/>
        <v>8.7248322147650992E-2</v>
      </c>
      <c r="BL159" s="169">
        <f>AVERAGEIFS('WEEKLY DATA'!BL$11:BL$14576,'WEEKLY DATA'!$A$11:$A$14576,'MONTHLY DATA'!$A159,'WEEKLY DATA'!$B$11:$B$14576,'MONTHLY DATA'!$B159)</f>
        <v>283.125</v>
      </c>
      <c r="BM159" s="78">
        <f>AVERAGEIFS('WEEKLY DATA'!BM$11:BM$14576,'WEEKLY DATA'!$A$11:$A$14576,'MONTHLY DATA'!$A159,'WEEKLY DATA'!$B$11:$B$14576,'MONTHLY DATA'!$B159)</f>
        <v>293.125</v>
      </c>
      <c r="BN159" s="78">
        <f>AVERAGEIFS('WEEKLY DATA'!BN$11:BN$14576,'WEEKLY DATA'!$A$11:$A$14576,'MONTHLY DATA'!$A159,'WEEKLY DATA'!$B$11:$B$14576,'MONTHLY DATA'!$B159)</f>
        <v>288.125</v>
      </c>
      <c r="BO159" s="154">
        <f t="shared" si="123"/>
        <v>5.6719022687607978E-3</v>
      </c>
      <c r="BP159" s="78">
        <f>AVERAGEIFS('WEEKLY DATA'!BP$11:BP$14576,'WEEKLY DATA'!$A$11:$A$14576,'MONTHLY DATA'!$A159,'WEEKLY DATA'!$B$11:$B$14576,'MONTHLY DATA'!$B159)</f>
        <v>412.5</v>
      </c>
      <c r="BQ159" s="78">
        <f>AVERAGEIFS('WEEKLY DATA'!BQ$11:BQ$14576,'WEEKLY DATA'!$A$11:$A$14576,'MONTHLY DATA'!$A159,'WEEKLY DATA'!$B$11:$B$14576,'MONTHLY DATA'!$B159)</f>
        <v>422.5</v>
      </c>
      <c r="BR159" s="78">
        <f>AVERAGEIFS('WEEKLY DATA'!BR$11:BR$14576,'WEEKLY DATA'!$A$11:$A$14576,'MONTHLY DATA'!$A159,'WEEKLY DATA'!$B$11:$B$14576,'MONTHLY DATA'!$B159)</f>
        <v>417.5</v>
      </c>
      <c r="BS159" s="154">
        <f t="shared" si="124"/>
        <v>0.35772357723577231</v>
      </c>
      <c r="BT159" s="78">
        <f>AVERAGEIFS('WEEKLY DATA'!BT$11:BT$14576,'WEEKLY DATA'!$A$11:$A$14576,'MONTHLY DATA'!$A159,'WEEKLY DATA'!$B$11:$B$14576,'MONTHLY DATA'!$B159)</f>
        <v>355.625</v>
      </c>
      <c r="BU159" s="78">
        <f>AVERAGEIFS('WEEKLY DATA'!BU$11:BU$14576,'WEEKLY DATA'!$A$11:$A$14576,'MONTHLY DATA'!$A159,'WEEKLY DATA'!$B$11:$B$14576,'MONTHLY DATA'!$B159)</f>
        <v>365.625</v>
      </c>
      <c r="BV159" s="78">
        <f>AVERAGEIFS('WEEKLY DATA'!BV$11:BV$14576,'WEEKLY DATA'!$A$11:$A$14576,'MONTHLY DATA'!$A159,'WEEKLY DATA'!$B$11:$B$14576,'MONTHLY DATA'!$B159)</f>
        <v>360.625</v>
      </c>
      <c r="BW159" s="154">
        <f t="shared" si="125"/>
        <v>0.18626644736842102</v>
      </c>
      <c r="BX159" s="78">
        <f>AVERAGEIFS('WEEKLY DATA'!BX$11:BX$14576,'WEEKLY DATA'!$A$11:$A$14576,'MONTHLY DATA'!$A159,'WEEKLY DATA'!$B$11:$B$14576,'MONTHLY DATA'!$B159)</f>
        <v>407.5</v>
      </c>
      <c r="BY159" s="78">
        <f>AVERAGEIFS('WEEKLY DATA'!BY$11:BY$14576,'WEEKLY DATA'!$A$11:$A$14576,'MONTHLY DATA'!$A159,'WEEKLY DATA'!$B$11:$B$14576,'MONTHLY DATA'!$B159)</f>
        <v>417.5</v>
      </c>
      <c r="BZ159" s="78">
        <f>AVERAGEIFS('WEEKLY DATA'!BZ$11:BZ$14576,'WEEKLY DATA'!$A$11:$A$14576,'MONTHLY DATA'!$A159,'WEEKLY DATA'!$B$11:$B$14576,'MONTHLY DATA'!$B159)</f>
        <v>412.5</v>
      </c>
      <c r="CA159" s="154">
        <f t="shared" si="126"/>
        <v>6.3144329896907214E-2</v>
      </c>
      <c r="CB159" s="78">
        <f>AVERAGEIFS('WEEKLY DATA'!CB$11:CB$14576,'WEEKLY DATA'!$A$11:$A$14576,'MONTHLY DATA'!$A159,'WEEKLY DATA'!$B$11:$B$14576,'MONTHLY DATA'!$B159)</f>
        <v>556.875</v>
      </c>
      <c r="CC159" s="78">
        <f>AVERAGEIFS('WEEKLY DATA'!CC$11:CC$14576,'WEEKLY DATA'!$A$11:$A$14576,'MONTHLY DATA'!$A159,'WEEKLY DATA'!$B$11:$B$14576,'MONTHLY DATA'!$B159)</f>
        <v>566.875</v>
      </c>
      <c r="CD159" s="78">
        <f>AVERAGEIFS('WEEKLY DATA'!CD$11:CD$14576,'WEEKLY DATA'!$A$11:$A$14576,'MONTHLY DATA'!$A159,'WEEKLY DATA'!$B$11:$B$14576,'MONTHLY DATA'!$B159)</f>
        <v>561.875</v>
      </c>
      <c r="CE159" s="154">
        <f t="shared" si="127"/>
        <v>1.2387387387387427E-2</v>
      </c>
      <c r="CF159" s="78">
        <f>AVERAGEIFS('WEEKLY DATA'!CF$11:CF$14576,'WEEKLY DATA'!$A$11:$A$14576,'MONTHLY DATA'!$A159,'WEEKLY DATA'!$B$11:$B$14576,'MONTHLY DATA'!$B159)</f>
        <v>443.75</v>
      </c>
      <c r="CG159" s="78">
        <f>AVERAGEIFS('WEEKLY DATA'!CG$11:CG$14576,'WEEKLY DATA'!$A$11:$A$14576,'MONTHLY DATA'!$A159,'WEEKLY DATA'!$B$11:$B$14576,'MONTHLY DATA'!$B159)</f>
        <v>453.75</v>
      </c>
      <c r="CH159" s="78">
        <f>AVERAGEIFS('WEEKLY DATA'!CH$11:CH$14576,'WEEKLY DATA'!$A$11:$A$14576,'MONTHLY DATA'!$A159,'WEEKLY DATA'!$B$11:$B$14576,'MONTHLY DATA'!$B159)</f>
        <v>448.75</v>
      </c>
      <c r="CI159" s="154">
        <f t="shared" si="128"/>
        <v>0.15359897172236514</v>
      </c>
      <c r="CJ159" s="78">
        <f>AVERAGEIFS('WEEKLY DATA'!CJ$11:CJ$14576,'WEEKLY DATA'!$A$11:$A$14576,'MONTHLY DATA'!$A159,'WEEKLY DATA'!$B$11:$B$14576,'MONTHLY DATA'!$B159)</f>
        <v>412.5</v>
      </c>
      <c r="CK159" s="78">
        <f>AVERAGEIFS('WEEKLY DATA'!CK$11:CK$14576,'WEEKLY DATA'!$A$11:$A$14576,'MONTHLY DATA'!$A159,'WEEKLY DATA'!$B$11:$B$14576,'MONTHLY DATA'!$B159)</f>
        <v>422.5</v>
      </c>
      <c r="CL159" s="78">
        <f>AVERAGEIFS('WEEKLY DATA'!CL$11:CL$14576,'WEEKLY DATA'!$A$11:$A$14576,'MONTHLY DATA'!$A159,'WEEKLY DATA'!$B$11:$B$14576,'MONTHLY DATA'!$B159)</f>
        <v>417.5</v>
      </c>
      <c r="CM159" s="154">
        <f t="shared" si="129"/>
        <v>0.12837837837837829</v>
      </c>
      <c r="CN159" s="78">
        <f>AVERAGEIFS('WEEKLY DATA'!CN$11:CN$14576,'WEEKLY DATA'!$A$11:$A$14576,'MONTHLY DATA'!$A159,'WEEKLY DATA'!$B$11:$B$14576,'MONTHLY DATA'!$B159)</f>
        <v>407.5</v>
      </c>
      <c r="CO159" s="78">
        <f>AVERAGEIFS('WEEKLY DATA'!CO$11:CO$14576,'WEEKLY DATA'!$A$11:$A$14576,'MONTHLY DATA'!$A159,'WEEKLY DATA'!$B$11:$B$14576,'MONTHLY DATA'!$B159)</f>
        <v>417.5</v>
      </c>
      <c r="CP159" s="78">
        <f>AVERAGEIFS('WEEKLY DATA'!CP$11:CP$14576,'WEEKLY DATA'!$A$11:$A$14576,'MONTHLY DATA'!$A159,'WEEKLY DATA'!$B$11:$B$14576,'MONTHLY DATA'!$B159)</f>
        <v>412.5</v>
      </c>
      <c r="CQ159" s="154">
        <f t="shared" si="130"/>
        <v>5.7692307692307709E-2</v>
      </c>
      <c r="CR159" s="78">
        <f>AVERAGEIFS('WEEKLY DATA'!CR$11:CR$14576,'WEEKLY DATA'!$A$11:$A$14576,'MONTHLY DATA'!$A159,'WEEKLY DATA'!$B$11:$B$14576,'MONTHLY DATA'!$B159)</f>
        <v>480</v>
      </c>
      <c r="CS159" s="78">
        <f>AVERAGEIFS('WEEKLY DATA'!CS$11:CS$14576,'WEEKLY DATA'!$A$11:$A$14576,'MONTHLY DATA'!$A159,'WEEKLY DATA'!$B$11:$B$14576,'MONTHLY DATA'!$B159)</f>
        <v>490</v>
      </c>
      <c r="CT159" s="78">
        <f>AVERAGEIFS('WEEKLY DATA'!CT$11:CT$14576,'WEEKLY DATA'!$A$11:$A$14576,'MONTHLY DATA'!$A159,'WEEKLY DATA'!$B$11:$B$14576,'MONTHLY DATA'!$B159)</f>
        <v>485</v>
      </c>
      <c r="CU159" s="154">
        <f t="shared" si="131"/>
        <v>0</v>
      </c>
      <c r="CV159" s="169">
        <f>AVERAGEIFS('WEEKLY DATA'!CV$11:CV$14576,'WEEKLY DATA'!$A$11:$A$14576,'MONTHLY DATA'!$A159,'WEEKLY DATA'!$B$11:$B$14576,'MONTHLY DATA'!$B159)</f>
        <v>470.625</v>
      </c>
      <c r="CW159" s="78">
        <f>AVERAGEIFS('WEEKLY DATA'!CW$11:CW$14576,'WEEKLY DATA'!$A$11:$A$14576,'MONTHLY DATA'!$A159,'WEEKLY DATA'!$B$11:$B$14576,'MONTHLY DATA'!$B159)</f>
        <v>480.625</v>
      </c>
      <c r="CX159" s="78">
        <f>AVERAGEIFS('WEEKLY DATA'!CX$11:CX$14576,'WEEKLY DATA'!$A$11:$A$14576,'MONTHLY DATA'!$A159,'WEEKLY DATA'!$B$11:$B$14576,'MONTHLY DATA'!$B159)</f>
        <v>475.625</v>
      </c>
      <c r="CY159" s="154">
        <f t="shared" si="132"/>
        <v>0.1643206854345165</v>
      </c>
      <c r="CZ159" s="169">
        <f>AVERAGEIFS('WEEKLY DATA'!CZ$11:CZ$14576,'WEEKLY DATA'!$A$11:$A$14576,'MONTHLY DATA'!$A159,'WEEKLY DATA'!$B$11:$B$14576,'MONTHLY DATA'!$B159)</f>
        <v>436.25</v>
      </c>
      <c r="DA159" s="78">
        <f>AVERAGEIFS('WEEKLY DATA'!DA$11:DA$14576,'WEEKLY DATA'!$A$11:$A$14576,'MONTHLY DATA'!$A159,'WEEKLY DATA'!$B$11:$B$14576,'MONTHLY DATA'!$B159)</f>
        <v>446.25</v>
      </c>
      <c r="DB159" s="78">
        <f>AVERAGEIFS('WEEKLY DATA'!DB$11:DB$14576,'WEEKLY DATA'!$A$11:$A$14576,'MONTHLY DATA'!$A159,'WEEKLY DATA'!$B$11:$B$14576,'MONTHLY DATA'!$B159)</f>
        <v>441.25</v>
      </c>
      <c r="DC159" s="154">
        <f t="shared" si="133"/>
        <v>0.10588972431077703</v>
      </c>
      <c r="DD159" s="78">
        <f>AVERAGEIFS('WEEKLY DATA'!DD$11:DD$14576,'WEEKLY DATA'!$A$11:$A$14576,'MONTHLY DATA'!$A159,'WEEKLY DATA'!$B$11:$B$14576,'MONTHLY DATA'!$B159)</f>
        <v>461.875</v>
      </c>
      <c r="DE159" s="78">
        <f>AVERAGEIFS('WEEKLY DATA'!DE$11:DE$14576,'WEEKLY DATA'!$A$11:$A$14576,'MONTHLY DATA'!$A159,'WEEKLY DATA'!$B$11:$B$14576,'MONTHLY DATA'!$B159)</f>
        <v>471.875</v>
      </c>
      <c r="DF159" s="78">
        <f>AVERAGEIFS('WEEKLY DATA'!DF$11:DF$14576,'WEEKLY DATA'!$A$11:$A$14576,'MONTHLY DATA'!$A159,'WEEKLY DATA'!$B$11:$B$14576,'MONTHLY DATA'!$B159)</f>
        <v>466.875</v>
      </c>
      <c r="DG159" s="154">
        <f t="shared" si="134"/>
        <v>0.14993842364532028</v>
      </c>
      <c r="DH159" s="78">
        <f>AVERAGEIFS('WEEKLY DATA'!DH$11:DH$14576,'WEEKLY DATA'!$A$11:$A$14576,'MONTHLY DATA'!$A159,'WEEKLY DATA'!$B$11:$B$14576,'MONTHLY DATA'!$B159)</f>
        <v>591.25</v>
      </c>
      <c r="DI159" s="78">
        <f>AVERAGEIFS('WEEKLY DATA'!DI$11:DI$14576,'WEEKLY DATA'!$A$11:$A$14576,'MONTHLY DATA'!$A159,'WEEKLY DATA'!$B$11:$B$14576,'MONTHLY DATA'!$B159)</f>
        <v>601.25</v>
      </c>
      <c r="DJ159" s="78">
        <f>AVERAGEIFS('WEEKLY DATA'!DJ$11:DJ$14576,'WEEKLY DATA'!$A$11:$A$14576,'MONTHLY DATA'!$A159,'WEEKLY DATA'!$B$11:$B$14576,'MONTHLY DATA'!$B159)</f>
        <v>596.25</v>
      </c>
      <c r="DK159" s="154">
        <f t="shared" si="135"/>
        <v>6.2834224598930399E-2</v>
      </c>
      <c r="DL159" s="169">
        <f>AVERAGEIFS('WEEKLY DATA'!DL$11:DL$14576,'WEEKLY DATA'!$A$11:$A$14576,'MONTHLY DATA'!$A159,'WEEKLY DATA'!$B$11:$B$14576,'MONTHLY DATA'!$B159)</f>
        <v>445</v>
      </c>
      <c r="DM159" s="78">
        <f>AVERAGEIFS('WEEKLY DATA'!DM$11:DM$14576,'WEEKLY DATA'!$A$11:$A$14576,'MONTHLY DATA'!$A159,'WEEKLY DATA'!$B$11:$B$14576,'MONTHLY DATA'!$B159)</f>
        <v>455</v>
      </c>
      <c r="DN159" s="78">
        <f>AVERAGEIFS('WEEKLY DATA'!DN$11:DN$14576,'WEEKLY DATA'!$A$11:$A$14576,'MONTHLY DATA'!$A159,'WEEKLY DATA'!$B$11:$B$14576,'MONTHLY DATA'!$B159)</f>
        <v>450</v>
      </c>
      <c r="DO159" s="154">
        <f t="shared" si="136"/>
        <v>0.18421052631578938</v>
      </c>
      <c r="DP159" s="78">
        <f>AVERAGEIFS('WEEKLY DATA'!DP$11:DP$14576,'WEEKLY DATA'!$A$11:$A$14576,'MONTHLY DATA'!$A159,'WEEKLY DATA'!$B$11:$B$14576,'MONTHLY DATA'!$B159)</f>
        <v>392.5</v>
      </c>
      <c r="DQ159" s="78">
        <f>AVERAGEIFS('WEEKLY DATA'!DQ$11:DQ$14576,'WEEKLY DATA'!$A$11:$A$14576,'MONTHLY DATA'!$A159,'WEEKLY DATA'!$B$11:$B$14576,'MONTHLY DATA'!$B159)</f>
        <v>402.5</v>
      </c>
      <c r="DR159" s="78">
        <f>AVERAGEIFS('WEEKLY DATA'!DR$11:DR$14576,'WEEKLY DATA'!$A$11:$A$14576,'MONTHLY DATA'!$A159,'WEEKLY DATA'!$B$11:$B$14576,'MONTHLY DATA'!$B159)</f>
        <v>397.5</v>
      </c>
      <c r="DS159" s="154">
        <f t="shared" si="137"/>
        <v>7.4324324324324342E-2</v>
      </c>
      <c r="DT159" s="78">
        <f>AVERAGEIFS('WEEKLY DATA'!DT$11:DT$14576,'WEEKLY DATA'!$A$11:$A$14576,'MONTHLY DATA'!$A159,'WEEKLY DATA'!$B$11:$B$14576,'MONTHLY DATA'!$B159)</f>
        <v>461.875</v>
      </c>
      <c r="DU159" s="78">
        <f>AVERAGEIFS('WEEKLY DATA'!DU$11:DU$14576,'WEEKLY DATA'!$A$11:$A$14576,'MONTHLY DATA'!$A159,'WEEKLY DATA'!$B$11:$B$14576,'MONTHLY DATA'!$B159)</f>
        <v>471.875</v>
      </c>
      <c r="DV159" s="78">
        <f>AVERAGEIFS('WEEKLY DATA'!DV$11:DV$14576,'WEEKLY DATA'!$A$11:$A$14576,'MONTHLY DATA'!$A159,'WEEKLY DATA'!$B$11:$B$14576,'MONTHLY DATA'!$B159)</f>
        <v>466.875</v>
      </c>
      <c r="DW159" s="154">
        <f t="shared" si="138"/>
        <v>0.125</v>
      </c>
      <c r="DX159" s="78">
        <f>AVERAGEIFS('WEEKLY DATA'!DX$11:DX$14576,'WEEKLY DATA'!$A$11:$A$14576,'MONTHLY DATA'!$A159,'WEEKLY DATA'!$B$11:$B$14576,'MONTHLY DATA'!$B159)</f>
        <v>576.25</v>
      </c>
      <c r="DY159" s="78">
        <f>AVERAGEIFS('WEEKLY DATA'!DY$11:DY$14576,'WEEKLY DATA'!$A$11:$A$14576,'MONTHLY DATA'!$A159,'WEEKLY DATA'!$B$11:$B$14576,'MONTHLY DATA'!$B159)</f>
        <v>586.25</v>
      </c>
      <c r="DZ159" s="78">
        <f>AVERAGEIFS('WEEKLY DATA'!DZ$11:DZ$14576,'WEEKLY DATA'!$A$11:$A$14576,'MONTHLY DATA'!$A159,'WEEKLY DATA'!$B$11:$B$14576,'MONTHLY DATA'!$B159)</f>
        <v>581.25</v>
      </c>
      <c r="EA159" s="154">
        <f t="shared" si="139"/>
        <v>6.4560439560439553E-2</v>
      </c>
      <c r="EB159" s="78">
        <f>AVERAGEIFS('WEEKLY DATA'!EB$11:EB$14576,'WEEKLY DATA'!$A$11:$A$14576,'MONTHLY DATA'!$A159,'WEEKLY DATA'!$B$11:$B$14576,'MONTHLY DATA'!$B159)</f>
        <v>463.75</v>
      </c>
      <c r="EC159" s="78">
        <f>AVERAGEIFS('WEEKLY DATA'!EC$11:EC$14576,'WEEKLY DATA'!$A$11:$A$14576,'MONTHLY DATA'!$A159,'WEEKLY DATA'!$B$11:$B$14576,'MONTHLY DATA'!$B159)</f>
        <v>473.75</v>
      </c>
      <c r="ED159" s="78">
        <f>AVERAGEIFS('WEEKLY DATA'!ED$11:ED$14576,'WEEKLY DATA'!$A$11:$A$14576,'MONTHLY DATA'!$A159,'WEEKLY DATA'!$B$11:$B$14576,'MONTHLY DATA'!$B159)</f>
        <v>468.75</v>
      </c>
      <c r="EE159" s="154">
        <f t="shared" si="140"/>
        <v>0.15740740740740744</v>
      </c>
      <c r="EF159" s="169">
        <f>AVERAGEIFS('WEEKLY DATA'!EF$11:EF$14576,'WEEKLY DATA'!$A$11:$A$14576,'MONTHLY DATA'!$A159,'WEEKLY DATA'!$B$11:$B$14576,'MONTHLY DATA'!$B159)</f>
        <v>435.625</v>
      </c>
      <c r="EG159" s="78">
        <f>AVERAGEIFS('WEEKLY DATA'!EG$11:EG$14576,'WEEKLY DATA'!$A$11:$A$14576,'MONTHLY DATA'!$A159,'WEEKLY DATA'!$B$11:$B$14576,'MONTHLY DATA'!$B159)</f>
        <v>445.625</v>
      </c>
      <c r="EH159" s="78">
        <f>AVERAGEIFS('WEEKLY DATA'!EH$11:EH$14576,'WEEKLY DATA'!$A$11:$A$14576,'MONTHLY DATA'!$A159,'WEEKLY DATA'!$B$11:$B$14576,'MONTHLY DATA'!$B159)</f>
        <v>440.625</v>
      </c>
      <c r="EI159" s="154">
        <f t="shared" si="141"/>
        <v>0.13856589147286824</v>
      </c>
      <c r="EJ159" s="78">
        <f>AVERAGEIFS('WEEKLY DATA'!EJ$11:EJ$14576,'WEEKLY DATA'!$A$11:$A$14576,'MONTHLY DATA'!$A159,'WEEKLY DATA'!$B$11:$B$14576,'MONTHLY DATA'!$B159)</f>
        <v>452.5</v>
      </c>
      <c r="EK159" s="78">
        <f>AVERAGEIFS('WEEKLY DATA'!EK$11:EK$14576,'WEEKLY DATA'!$A$11:$A$14576,'MONTHLY DATA'!$A159,'WEEKLY DATA'!$B$11:$B$14576,'MONTHLY DATA'!$B159)</f>
        <v>462.5</v>
      </c>
      <c r="EL159" s="78">
        <f>AVERAGEIFS('WEEKLY DATA'!EL$11:EL$14576,'WEEKLY DATA'!$A$11:$A$14576,'MONTHLY DATA'!$A159,'WEEKLY DATA'!$B$11:$B$14576,'MONTHLY DATA'!$B159)</f>
        <v>457.5</v>
      </c>
      <c r="EM159" s="154">
        <f t="shared" si="142"/>
        <v>5.7803468208092568E-2</v>
      </c>
      <c r="EN159" s="78">
        <f>AVERAGEIFS('WEEKLY DATA'!EN$11:EN$14576,'WEEKLY DATA'!$A$11:$A$14576,'MONTHLY DATA'!$A159,'WEEKLY DATA'!$B$11:$B$14576,'MONTHLY DATA'!$B159)</f>
        <v>621.25</v>
      </c>
      <c r="EO159" s="78">
        <f>AVERAGEIFS('WEEKLY DATA'!EO$11:EO$14576,'WEEKLY DATA'!$A$11:$A$14576,'MONTHLY DATA'!$A159,'WEEKLY DATA'!$B$11:$B$14576,'MONTHLY DATA'!$B159)</f>
        <v>631.25</v>
      </c>
      <c r="EP159" s="78">
        <f>AVERAGEIFS('WEEKLY DATA'!EP$11:EP$14576,'WEEKLY DATA'!$A$11:$A$14576,'MONTHLY DATA'!$A159,'WEEKLY DATA'!$B$11:$B$14576,'MONTHLY DATA'!$B159)</f>
        <v>626.25</v>
      </c>
      <c r="EQ159" s="154">
        <f t="shared" si="143"/>
        <v>5.964467005076135E-2</v>
      </c>
      <c r="ER159" s="78">
        <f>AVERAGEIFS('WEEKLY DATA'!ER$11:ER$14576,'WEEKLY DATA'!$A$11:$A$14576,'MONTHLY DATA'!$A159,'WEEKLY DATA'!$B$11:$B$14576,'MONTHLY DATA'!$B159)</f>
        <v>440.625</v>
      </c>
      <c r="ES159" s="78">
        <f>AVERAGEIFS('WEEKLY DATA'!ES$11:ES$14576,'WEEKLY DATA'!$A$11:$A$14576,'MONTHLY DATA'!$A159,'WEEKLY DATA'!$B$11:$B$14576,'MONTHLY DATA'!$B159)</f>
        <v>450.625</v>
      </c>
      <c r="ET159" s="78">
        <f>AVERAGEIFS('WEEKLY DATA'!ET$11:ET$14576,'WEEKLY DATA'!$A$11:$A$14576,'MONTHLY DATA'!$A159,'WEEKLY DATA'!$B$11:$B$14576,'MONTHLY DATA'!$B159)</f>
        <v>445.625</v>
      </c>
      <c r="EU159" s="154">
        <f t="shared" si="144"/>
        <v>0.12959442332065896</v>
      </c>
      <c r="EV159" s="78">
        <f>AVERAGEIFS('WEEKLY DATA'!EV$11:EV$14576,'WEEKLY DATA'!$A$11:$A$14576,'MONTHLY DATA'!$A159,'WEEKLY DATA'!$B$11:$B$14576,'MONTHLY DATA'!$B159)</f>
        <v>383.75</v>
      </c>
      <c r="EW159" s="78">
        <f>AVERAGEIFS('WEEKLY DATA'!EW$11:EW$14576,'WEEKLY DATA'!$A$11:$A$14576,'MONTHLY DATA'!$A159,'WEEKLY DATA'!$B$11:$B$14576,'MONTHLY DATA'!$B159)</f>
        <v>393.75</v>
      </c>
      <c r="EX159" s="78">
        <f>AVERAGEIFS('WEEKLY DATA'!EX$11:EX$14576,'WEEKLY DATA'!$A$11:$A$14576,'MONTHLY DATA'!$A159,'WEEKLY DATA'!$B$11:$B$14576,'MONTHLY DATA'!$B159)</f>
        <v>388.75</v>
      </c>
      <c r="EY159" s="154">
        <f t="shared" si="145"/>
        <v>0.12518089725036186</v>
      </c>
      <c r="EZ159" s="78">
        <f>AVERAGEIFS('WEEKLY DATA'!EZ$11:EZ$14576,'WEEKLY DATA'!$A$11:$A$14576,'MONTHLY DATA'!$A159,'WEEKLY DATA'!$B$11:$B$14576,'MONTHLY DATA'!$B159)</f>
        <v>452.5</v>
      </c>
      <c r="FA159" s="78">
        <f>AVERAGEIFS('WEEKLY DATA'!FA$11:FA$14576,'WEEKLY DATA'!$A$11:$A$14576,'MONTHLY DATA'!$A159,'WEEKLY DATA'!$B$11:$B$14576,'MONTHLY DATA'!$B159)</f>
        <v>462.5</v>
      </c>
      <c r="FB159" s="78">
        <f>AVERAGEIFS('WEEKLY DATA'!FB$11:FB$14576,'WEEKLY DATA'!$A$11:$A$14576,'MONTHLY DATA'!$A159,'WEEKLY DATA'!$B$11:$B$14576,'MONTHLY DATA'!$B159)</f>
        <v>457.5</v>
      </c>
      <c r="FC159" s="154">
        <f t="shared" si="146"/>
        <v>6.1484918793503374E-2</v>
      </c>
      <c r="FD159" s="78">
        <f>AVERAGEIFS('WEEKLY DATA'!FD$11:FD$14576,'WEEKLY DATA'!$A$11:$A$14576,'MONTHLY DATA'!$A159,'WEEKLY DATA'!$B$11:$B$14576,'MONTHLY DATA'!$B159)</f>
        <v>340.625</v>
      </c>
      <c r="FE159" s="78">
        <f>AVERAGEIFS('WEEKLY DATA'!FE$11:FE$14576,'WEEKLY DATA'!$A$11:$A$14576,'MONTHLY DATA'!$A159,'WEEKLY DATA'!$B$11:$B$14576,'MONTHLY DATA'!$B159)</f>
        <v>350.625</v>
      </c>
      <c r="FF159" s="78">
        <f>AVERAGEIFS('WEEKLY DATA'!FF$11:FF$14576,'WEEKLY DATA'!$A$11:$A$14576,'MONTHLY DATA'!$A159,'WEEKLY DATA'!$B$11:$B$14576,'MONTHLY DATA'!$B159)</f>
        <v>345.625</v>
      </c>
      <c r="FG159" s="154">
        <f t="shared" si="147"/>
        <v>6.510015408320502E-2</v>
      </c>
      <c r="FH159" s="78">
        <f>AVERAGEIFS('WEEKLY DATA'!FH$11:FH$14576,'WEEKLY DATA'!$A$11:$A$14576,'MONTHLY DATA'!$A159,'WEEKLY DATA'!$B$11:$B$14576,'MONTHLY DATA'!$B159)</f>
        <v>402.5</v>
      </c>
      <c r="FI159" s="78">
        <f>AVERAGEIFS('WEEKLY DATA'!FI$11:FI$14576,'WEEKLY DATA'!$A$11:$A$14576,'MONTHLY DATA'!$A159,'WEEKLY DATA'!$B$11:$B$14576,'MONTHLY DATA'!$B159)</f>
        <v>412.5</v>
      </c>
      <c r="FJ159" s="78">
        <f>AVERAGEIFS('WEEKLY DATA'!FJ$11:FJ$14576,'WEEKLY DATA'!$A$11:$A$14576,'MONTHLY DATA'!$A159,'WEEKLY DATA'!$B$11:$B$14576,'MONTHLY DATA'!$B159)</f>
        <v>407.5</v>
      </c>
      <c r="FK159" s="154">
        <f t="shared" si="148"/>
        <v>5.4333764553686992E-2</v>
      </c>
      <c r="FL159" s="169">
        <f>AVERAGEIFS('WEEKLY DATA'!FL$11:FL$14576,'WEEKLY DATA'!$A$11:$A$14576,'MONTHLY DATA'!$A159,'WEEKLY DATA'!$B$11:$B$14576,'MONTHLY DATA'!$B159)</f>
        <v>391.875</v>
      </c>
      <c r="FM159" s="78">
        <f>AVERAGEIFS('WEEKLY DATA'!FM$11:FM$14576,'WEEKLY DATA'!$A$11:$A$14576,'MONTHLY DATA'!$A159,'WEEKLY DATA'!$B$11:$B$14576,'MONTHLY DATA'!$B159)</f>
        <v>401.875</v>
      </c>
      <c r="FN159" s="78">
        <f>AVERAGEIFS('WEEKLY DATA'!FN$11:FN$14576,'WEEKLY DATA'!$A$11:$A$14576,'MONTHLY DATA'!$A159,'WEEKLY DATA'!$B$11:$B$14576,'MONTHLY DATA'!$B159)</f>
        <v>396.875</v>
      </c>
      <c r="FO159" s="154">
        <f t="shared" si="149"/>
        <v>0.1503623188405796</v>
      </c>
      <c r="FP159" s="78">
        <f>AVERAGEIFS('WEEKLY DATA'!FP$11:FP$14576,'WEEKLY DATA'!$A$11:$A$14576,'MONTHLY DATA'!$A159,'WEEKLY DATA'!$B$11:$B$14576,'MONTHLY DATA'!$B159)</f>
        <v>351.25</v>
      </c>
      <c r="FQ159" s="78">
        <f>AVERAGEIFS('WEEKLY DATA'!FQ$11:FQ$14576,'WEEKLY DATA'!$A$11:$A$14576,'MONTHLY DATA'!$A159,'WEEKLY DATA'!$B$11:$B$14576,'MONTHLY DATA'!$B159)</f>
        <v>361.25</v>
      </c>
      <c r="FR159" s="78">
        <f>AVERAGEIFS('WEEKLY DATA'!FR$11:FR$14576,'WEEKLY DATA'!$A$11:$A$14576,'MONTHLY DATA'!$A159,'WEEKLY DATA'!$B$11:$B$14576,'MONTHLY DATA'!$B159)</f>
        <v>356.25</v>
      </c>
      <c r="FS159" s="154">
        <f t="shared" si="150"/>
        <v>0.13095238095238093</v>
      </c>
      <c r="FT159" s="78">
        <f>AVERAGEIFS('WEEKLY DATA'!FT$11:FT$14576,'WEEKLY DATA'!$A$11:$A$14576,'MONTHLY DATA'!$A159,'WEEKLY DATA'!$B$11:$B$14576,'MONTHLY DATA'!$B159)</f>
        <v>303.125</v>
      </c>
      <c r="FU159" s="78">
        <f>AVERAGEIFS('WEEKLY DATA'!FU$11:FU$14576,'WEEKLY DATA'!$A$11:$A$14576,'MONTHLY DATA'!$A159,'WEEKLY DATA'!$B$11:$B$14576,'MONTHLY DATA'!$B159)</f>
        <v>313.125</v>
      </c>
      <c r="FV159" s="78">
        <f>AVERAGEIFS('WEEKLY DATA'!FV$11:FV$14576,'WEEKLY DATA'!$A$11:$A$14576,'MONTHLY DATA'!$A159,'WEEKLY DATA'!$B$11:$B$14576,'MONTHLY DATA'!$B159)</f>
        <v>308.125</v>
      </c>
      <c r="FW159" s="154">
        <f t="shared" si="151"/>
        <v>7.1739130434782528E-2</v>
      </c>
      <c r="FX159" s="78">
        <f>AVERAGEIFS('WEEKLY DATA'!FX$11:FX$14576,'WEEKLY DATA'!$A$11:$A$14576,'MONTHLY DATA'!$A159,'WEEKLY DATA'!$B$11:$B$14576,'MONTHLY DATA'!$B159)</f>
        <v>290</v>
      </c>
      <c r="FY159" s="78">
        <f>AVERAGEIFS('WEEKLY DATA'!FY$11:FY$14576,'WEEKLY DATA'!$A$11:$A$14576,'MONTHLY DATA'!$A159,'WEEKLY DATA'!$B$11:$B$14576,'MONTHLY DATA'!$B159)</f>
        <v>300</v>
      </c>
      <c r="FZ159" s="78">
        <f>AVERAGEIFS('WEEKLY DATA'!FZ$11:FZ$14576,'WEEKLY DATA'!$A$11:$A$14576,'MONTHLY DATA'!$A159,'WEEKLY DATA'!$B$11:$B$14576,'MONTHLY DATA'!$B159)</f>
        <v>295</v>
      </c>
      <c r="GA159" s="154">
        <f t="shared" si="152"/>
        <v>5.1693404634581164E-2</v>
      </c>
      <c r="GB159" s="78">
        <f>AVERAGEIFS('WEEKLY DATA'!GB$11:GB$14576,'WEEKLY DATA'!$A$11:$A$14576,'MONTHLY DATA'!$A159,'WEEKLY DATA'!$B$11:$B$14576,'MONTHLY DATA'!$B159)</f>
        <v>560.625</v>
      </c>
      <c r="GC159" s="78">
        <f>AVERAGEIFS('WEEKLY DATA'!GC$11:GC$14576,'WEEKLY DATA'!$A$11:$A$14576,'MONTHLY DATA'!$A159,'WEEKLY DATA'!$B$11:$B$14576,'MONTHLY DATA'!$B159)</f>
        <v>570.625</v>
      </c>
      <c r="GD159" s="78">
        <f>AVERAGEIFS('WEEKLY DATA'!GD$11:GD$14576,'WEEKLY DATA'!$A$11:$A$14576,'MONTHLY DATA'!$A159,'WEEKLY DATA'!$B$11:$B$14576,'MONTHLY DATA'!$B159)</f>
        <v>565.625</v>
      </c>
      <c r="GE159" s="154">
        <f t="shared" si="153"/>
        <v>0.13465396188565704</v>
      </c>
      <c r="GF159" s="169">
        <f>AVERAGEIFS('WEEKLY DATA'!GF$11:GF$14576,'WEEKLY DATA'!$A$11:$A$14576,'MONTHLY DATA'!$A159,'WEEKLY DATA'!$B$11:$B$14576,'MONTHLY DATA'!$B159)</f>
        <v>526.25</v>
      </c>
      <c r="GG159" s="78">
        <f>AVERAGEIFS('WEEKLY DATA'!GG$11:GG$14576,'WEEKLY DATA'!$A$11:$A$14576,'MONTHLY DATA'!$A159,'WEEKLY DATA'!$B$11:$B$14576,'MONTHLY DATA'!$B159)</f>
        <v>536.25</v>
      </c>
      <c r="GH159" s="78">
        <f>AVERAGEIFS('WEEKLY DATA'!GH$11:GH$14576,'WEEKLY DATA'!$A$11:$A$14576,'MONTHLY DATA'!$A159,'WEEKLY DATA'!$B$11:$B$14576,'MONTHLY DATA'!$B159)</f>
        <v>531.25</v>
      </c>
      <c r="GI159" s="154">
        <f t="shared" si="154"/>
        <v>8.6400817995909929E-2</v>
      </c>
      <c r="GJ159" s="78">
        <f>AVERAGEIFS('WEEKLY DATA'!GJ$11:GJ$14576,'WEEKLY DATA'!$A$11:$A$14576,'MONTHLY DATA'!$A159,'WEEKLY DATA'!$B$11:$B$14576,'MONTHLY DATA'!$B159)</f>
        <v>471.875</v>
      </c>
      <c r="GK159" s="78">
        <f>AVERAGEIFS('WEEKLY DATA'!GK$11:GK$14576,'WEEKLY DATA'!$A$11:$A$14576,'MONTHLY DATA'!$A159,'WEEKLY DATA'!$B$11:$B$14576,'MONTHLY DATA'!$B159)</f>
        <v>481.875</v>
      </c>
      <c r="GL159" s="78">
        <f>AVERAGEIFS('WEEKLY DATA'!GL$11:GL$14576,'WEEKLY DATA'!$A$11:$A$14576,'MONTHLY DATA'!$A159,'WEEKLY DATA'!$B$11:$B$14576,'MONTHLY DATA'!$B159)</f>
        <v>476.875</v>
      </c>
      <c r="GM159" s="154">
        <f t="shared" si="155"/>
        <v>0.14633413461538458</v>
      </c>
      <c r="GN159" s="78">
        <f>AVERAGEIFS('WEEKLY DATA'!GN$11:GN$14576,'WEEKLY DATA'!$A$11:$A$14576,'MONTHLY DATA'!$A159,'WEEKLY DATA'!$B$11:$B$14576,'MONTHLY DATA'!$B159)</f>
        <v>681.25</v>
      </c>
      <c r="GO159" s="78">
        <f>AVERAGEIFS('WEEKLY DATA'!GO$11:GO$14576,'WEEKLY DATA'!$A$11:$A$14576,'MONTHLY DATA'!$A159,'WEEKLY DATA'!$B$11:$B$14576,'MONTHLY DATA'!$B159)</f>
        <v>691.25</v>
      </c>
      <c r="GP159" s="78">
        <f>AVERAGEIFS('WEEKLY DATA'!GP$11:GP$14576,'WEEKLY DATA'!$A$11:$A$14576,'MONTHLY DATA'!$A159,'WEEKLY DATA'!$B$11:$B$14576,'MONTHLY DATA'!$B159)</f>
        <v>686.25</v>
      </c>
      <c r="GQ159" s="154">
        <f t="shared" si="156"/>
        <v>5.4147465437788034E-2</v>
      </c>
      <c r="GR159" s="78"/>
    </row>
    <row r="160" spans="1:200" ht="15.75" x14ac:dyDescent="0.25">
      <c r="A160">
        <f t="shared" si="106"/>
        <v>6</v>
      </c>
      <c r="B160">
        <f t="shared" si="107"/>
        <v>2022</v>
      </c>
      <c r="C160" s="86">
        <v>44713</v>
      </c>
      <c r="D160" s="78">
        <f>AVERAGEIFS('WEEKLY DATA'!D$11:D$14576,'WEEKLY DATA'!$A$11:$A$14576,'MONTHLY DATA'!$A160,'WEEKLY DATA'!$B$11:$B$14576,'MONTHLY DATA'!$B160)</f>
        <v>483.75</v>
      </c>
      <c r="E160" s="78">
        <f>AVERAGEIFS('WEEKLY DATA'!E$11:E$14576,'WEEKLY DATA'!$A$11:$A$14576,'MONTHLY DATA'!$A160,'WEEKLY DATA'!$B$11:$B$14576,'MONTHLY DATA'!$B160)</f>
        <v>493.75</v>
      </c>
      <c r="F160" s="78">
        <f>AVERAGEIFS('WEEKLY DATA'!F$11:F$14576,'WEEKLY DATA'!$A$11:$A$14576,'MONTHLY DATA'!$A160,'WEEKLY DATA'!$B$11:$B$14576,'MONTHLY DATA'!$B160)</f>
        <v>488.75</v>
      </c>
      <c r="G160" s="154">
        <f t="shared" si="108"/>
        <v>3.8510911424902705E-3</v>
      </c>
      <c r="H160" s="169">
        <f>AVERAGEIFS('WEEKLY DATA'!H$11:H$14576,'WEEKLY DATA'!$A$11:$A$14576,'MONTHLY DATA'!$A160,'WEEKLY DATA'!$B$11:$B$14576,'MONTHLY DATA'!$B160)</f>
        <v>432.5</v>
      </c>
      <c r="I160" s="78">
        <f>AVERAGEIFS('WEEKLY DATA'!I$11:I$14576,'WEEKLY DATA'!$A$11:$A$14576,'MONTHLY DATA'!$A160,'WEEKLY DATA'!$B$11:$B$14576,'MONTHLY DATA'!$B160)</f>
        <v>442.5</v>
      </c>
      <c r="J160" s="78">
        <f>AVERAGEIFS('WEEKLY DATA'!J$11:J$14576,'WEEKLY DATA'!$A$11:$A$14576,'MONTHLY DATA'!$A160,'WEEKLY DATA'!$B$11:$B$14576,'MONTHLY DATA'!$B160)</f>
        <v>437.5</v>
      </c>
      <c r="K160" s="154">
        <f t="shared" si="109"/>
        <v>4.9475262368815498E-2</v>
      </c>
      <c r="L160" s="169">
        <f>AVERAGEIFS('WEEKLY DATA'!L$11:L$14576,'WEEKLY DATA'!$A$11:$A$14576,'MONTHLY DATA'!$A160,'WEEKLY DATA'!$B$11:$B$14576,'MONTHLY DATA'!$B160)</f>
        <v>453.75</v>
      </c>
      <c r="M160" s="78">
        <f>AVERAGEIFS('WEEKLY DATA'!M$11:M$14576,'WEEKLY DATA'!$A$11:$A$14576,'MONTHLY DATA'!$A160,'WEEKLY DATA'!$B$11:$B$14576,'MONTHLY DATA'!$B160)</f>
        <v>463.75</v>
      </c>
      <c r="N160" s="78">
        <f>AVERAGEIFS('WEEKLY DATA'!N$11:N$14576,'WEEKLY DATA'!$A$11:$A$14576,'MONTHLY DATA'!$A160,'WEEKLY DATA'!$B$11:$B$14576,'MONTHLY DATA'!$B160)</f>
        <v>458.75</v>
      </c>
      <c r="O160" s="154">
        <f t="shared" si="110"/>
        <v>3.672316384180796E-2</v>
      </c>
      <c r="P160" s="169">
        <f>AVERAGEIFS('WEEKLY DATA'!P$11:P$14576,'WEEKLY DATA'!$A$11:$A$14576,'MONTHLY DATA'!$A160,'WEEKLY DATA'!$B$11:$B$14576,'MONTHLY DATA'!$B160)</f>
        <v>432.5</v>
      </c>
      <c r="Q160" s="78">
        <f>AVERAGEIFS('WEEKLY DATA'!Q$11:Q$14576,'WEEKLY DATA'!$A$11:$A$14576,'MONTHLY DATA'!$A160,'WEEKLY DATA'!$B$11:$B$14576,'MONTHLY DATA'!$B160)</f>
        <v>442.5</v>
      </c>
      <c r="R160" s="78">
        <f>AVERAGEIFS('WEEKLY DATA'!R$11:R$14576,'WEEKLY DATA'!$A$11:$A$14576,'MONTHLY DATA'!$A160,'WEEKLY DATA'!$B$11:$B$14576,'MONTHLY DATA'!$B160)</f>
        <v>437.5</v>
      </c>
      <c r="S160" s="154">
        <f t="shared" si="111"/>
        <v>6.5449010654490047E-2</v>
      </c>
      <c r="T160" s="169">
        <f>AVERAGEIFS('WEEKLY DATA'!T$11:T$14576,'WEEKLY DATA'!$A$11:$A$14576,'MONTHLY DATA'!$A160,'WEEKLY DATA'!$B$11:$B$14576,'MONTHLY DATA'!$B160)</f>
        <v>465</v>
      </c>
      <c r="U160" s="78">
        <f>AVERAGEIFS('WEEKLY DATA'!U$11:U$14576,'WEEKLY DATA'!$A$11:$A$14576,'MONTHLY DATA'!$A160,'WEEKLY DATA'!$B$11:$B$14576,'MONTHLY DATA'!$B160)</f>
        <v>475</v>
      </c>
      <c r="V160" s="78">
        <f>AVERAGEIFS('WEEKLY DATA'!V$11:V$14576,'WEEKLY DATA'!$A$11:$A$14576,'MONTHLY DATA'!$A160,'WEEKLY DATA'!$B$11:$B$14576,'MONTHLY DATA'!$B160)</f>
        <v>470</v>
      </c>
      <c r="W160" s="154">
        <f t="shared" si="112"/>
        <v>2.0352781546811416E-2</v>
      </c>
      <c r="X160" s="169">
        <f>AVERAGEIFS('WEEKLY DATA'!X$11:X$14576,'WEEKLY DATA'!$A$11:$A$14576,'MONTHLY DATA'!$A160,'WEEKLY DATA'!$B$11:$B$14576,'MONTHLY DATA'!$B160)</f>
        <v>458.75</v>
      </c>
      <c r="Y160" s="78">
        <f>AVERAGEIFS('WEEKLY DATA'!Y$11:Y$14576,'WEEKLY DATA'!$A$11:$A$14576,'MONTHLY DATA'!$A160,'WEEKLY DATA'!$B$11:$B$14576,'MONTHLY DATA'!$B160)</f>
        <v>468.75</v>
      </c>
      <c r="Z160" s="78">
        <f>AVERAGEIFS('WEEKLY DATA'!Z$11:Z$14576,'WEEKLY DATA'!$A$11:$A$14576,'MONTHLY DATA'!$A160,'WEEKLY DATA'!$B$11:$B$14576,'MONTHLY DATA'!$B160)</f>
        <v>463.75</v>
      </c>
      <c r="AA160" s="154">
        <f t="shared" si="113"/>
        <v>6.91642651296831E-2</v>
      </c>
      <c r="AB160" s="169">
        <f>AVERAGEIFS('WEEKLY DATA'!AB$11:AB$14576,'WEEKLY DATA'!$A$11:$A$14576,'MONTHLY DATA'!$A160,'WEEKLY DATA'!$B$11:$B$14576,'MONTHLY DATA'!$B160)</f>
        <v>448.75</v>
      </c>
      <c r="AC160" s="78">
        <f>AVERAGEIFS('WEEKLY DATA'!AC$11:AC$14576,'WEEKLY DATA'!$A$11:$A$14576,'MONTHLY DATA'!$A160,'WEEKLY DATA'!$B$11:$B$14576,'MONTHLY DATA'!$B160)</f>
        <v>458.75</v>
      </c>
      <c r="AD160" s="78">
        <f>AVERAGEIFS('WEEKLY DATA'!AD$11:AD$14576,'WEEKLY DATA'!$A$11:$A$14576,'MONTHLY DATA'!$A160,'WEEKLY DATA'!$B$11:$B$14576,'MONTHLY DATA'!$B160)</f>
        <v>453.75</v>
      </c>
      <c r="AE160" s="154">
        <f t="shared" si="114"/>
        <v>4.6109510086455252E-2</v>
      </c>
      <c r="AF160" s="169">
        <f>AVERAGEIFS('WEEKLY DATA'!AF$11:AF$14576,'WEEKLY DATA'!$A$11:$A$14576,'MONTHLY DATA'!$A160,'WEEKLY DATA'!$B$11:$B$14576,'MONTHLY DATA'!$B160)</f>
        <v>385</v>
      </c>
      <c r="AG160" s="78">
        <f>AVERAGEIFS('WEEKLY DATA'!AG$11:AG$14576,'WEEKLY DATA'!$A$11:$A$14576,'MONTHLY DATA'!$A160,'WEEKLY DATA'!$B$11:$B$14576,'MONTHLY DATA'!$B160)</f>
        <v>395</v>
      </c>
      <c r="AH160" s="78">
        <f>AVERAGEIFS('WEEKLY DATA'!AH$11:AH$14576,'WEEKLY DATA'!$A$11:$A$14576,'MONTHLY DATA'!$A160,'WEEKLY DATA'!$B$11:$B$14576,'MONTHLY DATA'!$B160)</f>
        <v>390</v>
      </c>
      <c r="AI160" s="154">
        <f t="shared" si="115"/>
        <v>5.5837563451776706E-2</v>
      </c>
      <c r="AJ160" s="169">
        <f>AVERAGEIFS('WEEKLY DATA'!AJ$11:AJ$14576,'WEEKLY DATA'!$A$11:$A$14576,'MONTHLY DATA'!$A160,'WEEKLY DATA'!$B$11:$B$14576,'MONTHLY DATA'!$B160)</f>
        <v>423.75</v>
      </c>
      <c r="AK160" s="78">
        <f>AVERAGEIFS('WEEKLY DATA'!AK$11:AK$14576,'WEEKLY DATA'!$A$11:$A$14576,'MONTHLY DATA'!$A160,'WEEKLY DATA'!$B$11:$B$14576,'MONTHLY DATA'!$B160)</f>
        <v>433.75</v>
      </c>
      <c r="AL160" s="78">
        <f>AVERAGEIFS('WEEKLY DATA'!AL$11:AL$14576,'WEEKLY DATA'!$A$11:$A$14576,'MONTHLY DATA'!$A160,'WEEKLY DATA'!$B$11:$B$14576,'MONTHLY DATA'!$B160)</f>
        <v>428.75</v>
      </c>
      <c r="AM160" s="154">
        <f t="shared" si="116"/>
        <v>0.20140105078809101</v>
      </c>
      <c r="AN160" s="169">
        <f>AVERAGEIFS('WEEKLY DATA'!AN$11:AN$14576,'WEEKLY DATA'!$A$11:$A$14576,'MONTHLY DATA'!$A160,'WEEKLY DATA'!$B$11:$B$14576,'MONTHLY DATA'!$B160)</f>
        <v>387.5</v>
      </c>
      <c r="AO160" s="78">
        <f>AVERAGEIFS('WEEKLY DATA'!AO$11:AO$14576,'WEEKLY DATA'!$A$11:$A$14576,'MONTHLY DATA'!$A160,'WEEKLY DATA'!$B$11:$B$14576,'MONTHLY DATA'!$B160)</f>
        <v>397.5</v>
      </c>
      <c r="AP160" s="78">
        <f>AVERAGEIFS('WEEKLY DATA'!AP$11:AP$14576,'WEEKLY DATA'!$A$11:$A$14576,'MONTHLY DATA'!$A160,'WEEKLY DATA'!$B$11:$B$14576,'MONTHLY DATA'!$B160)</f>
        <v>392.5</v>
      </c>
      <c r="AQ160" s="154">
        <f t="shared" si="117"/>
        <v>0.1234347048300537</v>
      </c>
      <c r="AR160" s="169">
        <f>AVERAGEIFS('WEEKLY DATA'!AR$11:AR$14576,'WEEKLY DATA'!$A$11:$A$14576,'MONTHLY DATA'!$A160,'WEEKLY DATA'!$B$11:$B$14576,'MONTHLY DATA'!$B160)</f>
        <v>412.5</v>
      </c>
      <c r="AS160" s="78">
        <f>AVERAGEIFS('WEEKLY DATA'!AS$11:AS$14576,'WEEKLY DATA'!$A$11:$A$14576,'MONTHLY DATA'!$A160,'WEEKLY DATA'!$B$11:$B$14576,'MONTHLY DATA'!$B160)</f>
        <v>422.5</v>
      </c>
      <c r="AT160" s="78">
        <f>AVERAGEIFS('WEEKLY DATA'!AT$11:AT$14576,'WEEKLY DATA'!$A$11:$A$14576,'MONTHLY DATA'!$A160,'WEEKLY DATA'!$B$11:$B$14576,'MONTHLY DATA'!$B160)</f>
        <v>417.5</v>
      </c>
      <c r="AU160" s="154">
        <f t="shared" si="118"/>
        <v>2.1406727828746197E-2</v>
      </c>
      <c r="AV160" s="169">
        <f>AVERAGEIFS('WEEKLY DATA'!AV$11:AV$14576,'WEEKLY DATA'!$A$11:$A$14576,'MONTHLY DATA'!$A160,'WEEKLY DATA'!$B$11:$B$14576,'MONTHLY DATA'!$B160)</f>
        <v>340</v>
      </c>
      <c r="AW160" s="78">
        <f>AVERAGEIFS('WEEKLY DATA'!AW$11:AW$14576,'WEEKLY DATA'!$A$11:$A$14576,'MONTHLY DATA'!$A160,'WEEKLY DATA'!$B$11:$B$14576,'MONTHLY DATA'!$B160)</f>
        <v>350</v>
      </c>
      <c r="AX160" s="78">
        <f>AVERAGEIFS('WEEKLY DATA'!AX$11:AX$14576,'WEEKLY DATA'!$A$11:$A$14576,'MONTHLY DATA'!$A160,'WEEKLY DATA'!$B$11:$B$14576,'MONTHLY DATA'!$B160)</f>
        <v>345</v>
      </c>
      <c r="AY160" s="154">
        <f t="shared" si="119"/>
        <v>6.5637065637065728E-2</v>
      </c>
      <c r="AZ160" s="169">
        <f>AVERAGEIFS('WEEKLY DATA'!AZ$11:AZ$14576,'WEEKLY DATA'!$A$11:$A$14576,'MONTHLY DATA'!$A160,'WEEKLY DATA'!$B$11:$B$14576,'MONTHLY DATA'!$B160)</f>
        <v>440</v>
      </c>
      <c r="BA160" s="78">
        <f>AVERAGEIFS('WEEKLY DATA'!BA$11:BA$14576,'WEEKLY DATA'!$A$11:$A$14576,'MONTHLY DATA'!$A160,'WEEKLY DATA'!$B$11:$B$14576,'MONTHLY DATA'!$B160)</f>
        <v>450</v>
      </c>
      <c r="BB160" s="78">
        <f>AVERAGEIFS('WEEKLY DATA'!BB$11:BB$14576,'WEEKLY DATA'!$A$11:$A$14576,'MONTHLY DATA'!$A160,'WEEKLY DATA'!$B$11:$B$14576,'MONTHLY DATA'!$B160)</f>
        <v>445</v>
      </c>
      <c r="BC160" s="154">
        <f t="shared" si="120"/>
        <v>2.5936599423631135E-2</v>
      </c>
      <c r="BD160" s="169">
        <f>AVERAGEIFS('WEEKLY DATA'!BD$11:BD$14576,'WEEKLY DATA'!$A$11:$A$14576,'MONTHLY DATA'!$A160,'WEEKLY DATA'!$B$11:$B$14576,'MONTHLY DATA'!$B160)</f>
        <v>373.75</v>
      </c>
      <c r="BE160" s="78">
        <f>AVERAGEIFS('WEEKLY DATA'!BE$11:BE$14576,'WEEKLY DATA'!$A$11:$A$14576,'MONTHLY DATA'!$A160,'WEEKLY DATA'!$B$11:$B$14576,'MONTHLY DATA'!$B160)</f>
        <v>383.75</v>
      </c>
      <c r="BF160" s="78">
        <f>AVERAGEIFS('WEEKLY DATA'!BF$11:BF$14576,'WEEKLY DATA'!$A$11:$A$14576,'MONTHLY DATA'!$A160,'WEEKLY DATA'!$B$11:$B$14576,'MONTHLY DATA'!$B160)</f>
        <v>378.75</v>
      </c>
      <c r="BG160" s="154">
        <f t="shared" si="121"/>
        <v>8.3194675540765317E-3</v>
      </c>
      <c r="BH160" s="169">
        <f>AVERAGEIFS('WEEKLY DATA'!BH$11:BH$14576,'WEEKLY DATA'!$A$11:$A$14576,'MONTHLY DATA'!$A160,'WEEKLY DATA'!$B$11:$B$14576,'MONTHLY DATA'!$B160)</f>
        <v>411.25</v>
      </c>
      <c r="BI160" s="78">
        <f>AVERAGEIFS('WEEKLY DATA'!BI$11:BI$14576,'WEEKLY DATA'!$A$11:$A$14576,'MONTHLY DATA'!$A160,'WEEKLY DATA'!$B$11:$B$14576,'MONTHLY DATA'!$B160)</f>
        <v>421.25</v>
      </c>
      <c r="BJ160" s="78">
        <f>AVERAGEIFS('WEEKLY DATA'!BJ$11:BJ$14576,'WEEKLY DATA'!$A$11:$A$14576,'MONTHLY DATA'!$A160,'WEEKLY DATA'!$B$11:$B$14576,'MONTHLY DATA'!$B160)</f>
        <v>416.25</v>
      </c>
      <c r="BK160" s="154">
        <f t="shared" si="122"/>
        <v>2.7777777777777679E-2</v>
      </c>
      <c r="BL160" s="169">
        <f>AVERAGEIFS('WEEKLY DATA'!BL$11:BL$14576,'WEEKLY DATA'!$A$11:$A$14576,'MONTHLY DATA'!$A160,'WEEKLY DATA'!$B$11:$B$14576,'MONTHLY DATA'!$B160)</f>
        <v>328.75</v>
      </c>
      <c r="BM160" s="78">
        <f>AVERAGEIFS('WEEKLY DATA'!BM$11:BM$14576,'WEEKLY DATA'!$A$11:$A$14576,'MONTHLY DATA'!$A160,'WEEKLY DATA'!$B$11:$B$14576,'MONTHLY DATA'!$B160)</f>
        <v>338.75</v>
      </c>
      <c r="BN160" s="78">
        <f>AVERAGEIFS('WEEKLY DATA'!BN$11:BN$14576,'WEEKLY DATA'!$A$11:$A$14576,'MONTHLY DATA'!$A160,'WEEKLY DATA'!$B$11:$B$14576,'MONTHLY DATA'!$B160)</f>
        <v>333.75</v>
      </c>
      <c r="BO160" s="154">
        <f t="shared" si="123"/>
        <v>0.1583514099783081</v>
      </c>
      <c r="BP160" s="78">
        <f>AVERAGEIFS('WEEKLY DATA'!BP$11:BP$14576,'WEEKLY DATA'!$A$11:$A$14576,'MONTHLY DATA'!$A160,'WEEKLY DATA'!$B$11:$B$14576,'MONTHLY DATA'!$B160)</f>
        <v>433.75</v>
      </c>
      <c r="BQ160" s="78">
        <f>AVERAGEIFS('WEEKLY DATA'!BQ$11:BQ$14576,'WEEKLY DATA'!$A$11:$A$14576,'MONTHLY DATA'!$A160,'WEEKLY DATA'!$B$11:$B$14576,'MONTHLY DATA'!$B160)</f>
        <v>443.75</v>
      </c>
      <c r="BR160" s="78">
        <f>AVERAGEIFS('WEEKLY DATA'!BR$11:BR$14576,'WEEKLY DATA'!$A$11:$A$14576,'MONTHLY DATA'!$A160,'WEEKLY DATA'!$B$11:$B$14576,'MONTHLY DATA'!$B160)</f>
        <v>438.75</v>
      </c>
      <c r="BS160" s="154">
        <f t="shared" si="124"/>
        <v>5.0898203592814273E-2</v>
      </c>
      <c r="BT160" s="78">
        <f>AVERAGEIFS('WEEKLY DATA'!BT$11:BT$14576,'WEEKLY DATA'!$A$11:$A$14576,'MONTHLY DATA'!$A160,'WEEKLY DATA'!$B$11:$B$14576,'MONTHLY DATA'!$B160)</f>
        <v>392.5</v>
      </c>
      <c r="BU160" s="78">
        <f>AVERAGEIFS('WEEKLY DATA'!BU$11:BU$14576,'WEEKLY DATA'!$A$11:$A$14576,'MONTHLY DATA'!$A160,'WEEKLY DATA'!$B$11:$B$14576,'MONTHLY DATA'!$B160)</f>
        <v>402.5</v>
      </c>
      <c r="BV160" s="78">
        <f>AVERAGEIFS('WEEKLY DATA'!BV$11:BV$14576,'WEEKLY DATA'!$A$11:$A$14576,'MONTHLY DATA'!$A160,'WEEKLY DATA'!$B$11:$B$14576,'MONTHLY DATA'!$B160)</f>
        <v>397.5</v>
      </c>
      <c r="BW160" s="154">
        <f t="shared" si="125"/>
        <v>0.10225303292894283</v>
      </c>
      <c r="BX160" s="78">
        <f>AVERAGEIFS('WEEKLY DATA'!BX$11:BX$14576,'WEEKLY DATA'!$A$11:$A$14576,'MONTHLY DATA'!$A160,'WEEKLY DATA'!$B$11:$B$14576,'MONTHLY DATA'!$B160)</f>
        <v>440</v>
      </c>
      <c r="BY160" s="78">
        <f>AVERAGEIFS('WEEKLY DATA'!BY$11:BY$14576,'WEEKLY DATA'!$A$11:$A$14576,'MONTHLY DATA'!$A160,'WEEKLY DATA'!$B$11:$B$14576,'MONTHLY DATA'!$B160)</f>
        <v>450</v>
      </c>
      <c r="BZ160" s="78">
        <f>AVERAGEIFS('WEEKLY DATA'!BZ$11:BZ$14576,'WEEKLY DATA'!$A$11:$A$14576,'MONTHLY DATA'!$A160,'WEEKLY DATA'!$B$11:$B$14576,'MONTHLY DATA'!$B160)</f>
        <v>445</v>
      </c>
      <c r="CA160" s="154">
        <f t="shared" si="126"/>
        <v>7.8787878787878851E-2</v>
      </c>
      <c r="CB160" s="78">
        <f>AVERAGEIFS('WEEKLY DATA'!CB$11:CB$14576,'WEEKLY DATA'!$A$11:$A$14576,'MONTHLY DATA'!$A160,'WEEKLY DATA'!$B$11:$B$14576,'MONTHLY DATA'!$B160)</f>
        <v>567.5</v>
      </c>
      <c r="CC160" s="78">
        <f>AVERAGEIFS('WEEKLY DATA'!CC$11:CC$14576,'WEEKLY DATA'!$A$11:$A$14576,'MONTHLY DATA'!$A160,'WEEKLY DATA'!$B$11:$B$14576,'MONTHLY DATA'!$B160)</f>
        <v>577.5</v>
      </c>
      <c r="CD160" s="78">
        <f>AVERAGEIFS('WEEKLY DATA'!CD$11:CD$14576,'WEEKLY DATA'!$A$11:$A$14576,'MONTHLY DATA'!$A160,'WEEKLY DATA'!$B$11:$B$14576,'MONTHLY DATA'!$B160)</f>
        <v>572.5</v>
      </c>
      <c r="CE160" s="154">
        <f t="shared" si="127"/>
        <v>1.8909899888765347E-2</v>
      </c>
      <c r="CF160" s="78">
        <f>AVERAGEIFS('WEEKLY DATA'!CF$11:CF$14576,'WEEKLY DATA'!$A$11:$A$14576,'MONTHLY DATA'!$A160,'WEEKLY DATA'!$B$11:$B$14576,'MONTHLY DATA'!$B160)</f>
        <v>450</v>
      </c>
      <c r="CG160" s="78">
        <f>AVERAGEIFS('WEEKLY DATA'!CG$11:CG$14576,'WEEKLY DATA'!$A$11:$A$14576,'MONTHLY DATA'!$A160,'WEEKLY DATA'!$B$11:$B$14576,'MONTHLY DATA'!$B160)</f>
        <v>460</v>
      </c>
      <c r="CH160" s="78">
        <f>AVERAGEIFS('WEEKLY DATA'!CH$11:CH$14576,'WEEKLY DATA'!$A$11:$A$14576,'MONTHLY DATA'!$A160,'WEEKLY DATA'!$B$11:$B$14576,'MONTHLY DATA'!$B160)</f>
        <v>455</v>
      </c>
      <c r="CI160" s="154">
        <f t="shared" si="128"/>
        <v>1.3927576601671321E-2</v>
      </c>
      <c r="CJ160" s="78">
        <f>AVERAGEIFS('WEEKLY DATA'!CJ$11:CJ$14576,'WEEKLY DATA'!$A$11:$A$14576,'MONTHLY DATA'!$A160,'WEEKLY DATA'!$B$11:$B$14576,'MONTHLY DATA'!$B160)</f>
        <v>418.75</v>
      </c>
      <c r="CK160" s="78">
        <f>AVERAGEIFS('WEEKLY DATA'!CK$11:CK$14576,'WEEKLY DATA'!$A$11:$A$14576,'MONTHLY DATA'!$A160,'WEEKLY DATA'!$B$11:$B$14576,'MONTHLY DATA'!$B160)</f>
        <v>428.75</v>
      </c>
      <c r="CL160" s="78">
        <f>AVERAGEIFS('WEEKLY DATA'!CL$11:CL$14576,'WEEKLY DATA'!$A$11:$A$14576,'MONTHLY DATA'!$A160,'WEEKLY DATA'!$B$11:$B$14576,'MONTHLY DATA'!$B160)</f>
        <v>423.75</v>
      </c>
      <c r="CM160" s="154">
        <f t="shared" si="129"/>
        <v>1.4970059880239583E-2</v>
      </c>
      <c r="CN160" s="78">
        <f>AVERAGEIFS('WEEKLY DATA'!CN$11:CN$14576,'WEEKLY DATA'!$A$11:$A$14576,'MONTHLY DATA'!$A160,'WEEKLY DATA'!$B$11:$B$14576,'MONTHLY DATA'!$B160)</f>
        <v>440</v>
      </c>
      <c r="CO160" s="78">
        <f>AVERAGEIFS('WEEKLY DATA'!CO$11:CO$14576,'WEEKLY DATA'!$A$11:$A$14576,'MONTHLY DATA'!$A160,'WEEKLY DATA'!$B$11:$B$14576,'MONTHLY DATA'!$B160)</f>
        <v>450</v>
      </c>
      <c r="CP160" s="78">
        <f>AVERAGEIFS('WEEKLY DATA'!CP$11:CP$14576,'WEEKLY DATA'!$A$11:$A$14576,'MONTHLY DATA'!$A160,'WEEKLY DATA'!$B$11:$B$14576,'MONTHLY DATA'!$B160)</f>
        <v>445</v>
      </c>
      <c r="CQ160" s="154">
        <f t="shared" si="130"/>
        <v>7.8787878787878851E-2</v>
      </c>
      <c r="CR160" s="78">
        <f>AVERAGEIFS('WEEKLY DATA'!CR$11:CR$14576,'WEEKLY DATA'!$A$11:$A$14576,'MONTHLY DATA'!$A160,'WEEKLY DATA'!$B$11:$B$14576,'MONTHLY DATA'!$B160)</f>
        <v>480</v>
      </c>
      <c r="CS160" s="78">
        <f>AVERAGEIFS('WEEKLY DATA'!CS$11:CS$14576,'WEEKLY DATA'!$A$11:$A$14576,'MONTHLY DATA'!$A160,'WEEKLY DATA'!$B$11:$B$14576,'MONTHLY DATA'!$B160)</f>
        <v>490</v>
      </c>
      <c r="CT160" s="78">
        <f>AVERAGEIFS('WEEKLY DATA'!CT$11:CT$14576,'WEEKLY DATA'!$A$11:$A$14576,'MONTHLY DATA'!$A160,'WEEKLY DATA'!$B$11:$B$14576,'MONTHLY DATA'!$B160)</f>
        <v>485</v>
      </c>
      <c r="CU160" s="154">
        <f t="shared" si="131"/>
        <v>0</v>
      </c>
      <c r="CV160" s="169">
        <f>AVERAGEIFS('WEEKLY DATA'!CV$11:CV$14576,'WEEKLY DATA'!$A$11:$A$14576,'MONTHLY DATA'!$A160,'WEEKLY DATA'!$B$11:$B$14576,'MONTHLY DATA'!$B160)</f>
        <v>475</v>
      </c>
      <c r="CW160" s="78">
        <f>AVERAGEIFS('WEEKLY DATA'!CW$11:CW$14576,'WEEKLY DATA'!$A$11:$A$14576,'MONTHLY DATA'!$A160,'WEEKLY DATA'!$B$11:$B$14576,'MONTHLY DATA'!$B160)</f>
        <v>485</v>
      </c>
      <c r="CX160" s="78">
        <f>AVERAGEIFS('WEEKLY DATA'!CX$11:CX$14576,'WEEKLY DATA'!$A$11:$A$14576,'MONTHLY DATA'!$A160,'WEEKLY DATA'!$B$11:$B$14576,'MONTHLY DATA'!$B160)</f>
        <v>480</v>
      </c>
      <c r="CY160" s="154">
        <f t="shared" si="132"/>
        <v>9.1984231274637729E-3</v>
      </c>
      <c r="CZ160" s="169">
        <f>AVERAGEIFS('WEEKLY DATA'!CZ$11:CZ$14576,'WEEKLY DATA'!$A$11:$A$14576,'MONTHLY DATA'!$A160,'WEEKLY DATA'!$B$11:$B$14576,'MONTHLY DATA'!$B160)</f>
        <v>448.75</v>
      </c>
      <c r="DA160" s="78">
        <f>AVERAGEIFS('WEEKLY DATA'!DA$11:DA$14576,'WEEKLY DATA'!$A$11:$A$14576,'MONTHLY DATA'!$A160,'WEEKLY DATA'!$B$11:$B$14576,'MONTHLY DATA'!$B160)</f>
        <v>458.75</v>
      </c>
      <c r="DB160" s="78">
        <f>AVERAGEIFS('WEEKLY DATA'!DB$11:DB$14576,'WEEKLY DATA'!$A$11:$A$14576,'MONTHLY DATA'!$A160,'WEEKLY DATA'!$B$11:$B$14576,'MONTHLY DATA'!$B160)</f>
        <v>453.75</v>
      </c>
      <c r="DC160" s="154">
        <f t="shared" si="133"/>
        <v>2.8328611898017053E-2</v>
      </c>
      <c r="DD160" s="78">
        <f>AVERAGEIFS('WEEKLY DATA'!DD$11:DD$14576,'WEEKLY DATA'!$A$11:$A$14576,'MONTHLY DATA'!$A160,'WEEKLY DATA'!$B$11:$B$14576,'MONTHLY DATA'!$B160)</f>
        <v>500</v>
      </c>
      <c r="DE160" s="78">
        <f>AVERAGEIFS('WEEKLY DATA'!DE$11:DE$14576,'WEEKLY DATA'!$A$11:$A$14576,'MONTHLY DATA'!$A160,'WEEKLY DATA'!$B$11:$B$14576,'MONTHLY DATA'!$B160)</f>
        <v>510</v>
      </c>
      <c r="DF160" s="78">
        <f>AVERAGEIFS('WEEKLY DATA'!DF$11:DF$14576,'WEEKLY DATA'!$A$11:$A$14576,'MONTHLY DATA'!$A160,'WEEKLY DATA'!$B$11:$B$14576,'MONTHLY DATA'!$B160)</f>
        <v>505</v>
      </c>
      <c r="DG160" s="154">
        <f t="shared" si="134"/>
        <v>8.1659973226238192E-2</v>
      </c>
      <c r="DH160" s="78">
        <f>AVERAGEIFS('WEEKLY DATA'!DH$11:DH$14576,'WEEKLY DATA'!$A$11:$A$14576,'MONTHLY DATA'!$A160,'WEEKLY DATA'!$B$11:$B$14576,'MONTHLY DATA'!$B160)</f>
        <v>610</v>
      </c>
      <c r="DI160" s="78">
        <f>AVERAGEIFS('WEEKLY DATA'!DI$11:DI$14576,'WEEKLY DATA'!$A$11:$A$14576,'MONTHLY DATA'!$A160,'WEEKLY DATA'!$B$11:$B$14576,'MONTHLY DATA'!$B160)</f>
        <v>620</v>
      </c>
      <c r="DJ160" s="78">
        <f>AVERAGEIFS('WEEKLY DATA'!DJ$11:DJ$14576,'WEEKLY DATA'!$A$11:$A$14576,'MONTHLY DATA'!$A160,'WEEKLY DATA'!$B$11:$B$14576,'MONTHLY DATA'!$B160)</f>
        <v>615</v>
      </c>
      <c r="DK160" s="154">
        <f t="shared" si="135"/>
        <v>3.1446540880503138E-2</v>
      </c>
      <c r="DL160" s="169">
        <f>AVERAGEIFS('WEEKLY DATA'!DL$11:DL$14576,'WEEKLY DATA'!$A$11:$A$14576,'MONTHLY DATA'!$A160,'WEEKLY DATA'!$B$11:$B$14576,'MONTHLY DATA'!$B160)</f>
        <v>462.5</v>
      </c>
      <c r="DM160" s="78">
        <f>AVERAGEIFS('WEEKLY DATA'!DM$11:DM$14576,'WEEKLY DATA'!$A$11:$A$14576,'MONTHLY DATA'!$A160,'WEEKLY DATA'!$B$11:$B$14576,'MONTHLY DATA'!$B160)</f>
        <v>472.5</v>
      </c>
      <c r="DN160" s="78">
        <f>AVERAGEIFS('WEEKLY DATA'!DN$11:DN$14576,'WEEKLY DATA'!$A$11:$A$14576,'MONTHLY DATA'!$A160,'WEEKLY DATA'!$B$11:$B$14576,'MONTHLY DATA'!$B160)</f>
        <v>467.5</v>
      </c>
      <c r="DO160" s="154">
        <f t="shared" si="136"/>
        <v>3.8888888888888973E-2</v>
      </c>
      <c r="DP160" s="78">
        <f>AVERAGEIFS('WEEKLY DATA'!DP$11:DP$14576,'WEEKLY DATA'!$A$11:$A$14576,'MONTHLY DATA'!$A160,'WEEKLY DATA'!$B$11:$B$14576,'MONTHLY DATA'!$B160)</f>
        <v>415</v>
      </c>
      <c r="DQ160" s="78">
        <f>AVERAGEIFS('WEEKLY DATA'!DQ$11:DQ$14576,'WEEKLY DATA'!$A$11:$A$14576,'MONTHLY DATA'!$A160,'WEEKLY DATA'!$B$11:$B$14576,'MONTHLY DATA'!$B160)</f>
        <v>425</v>
      </c>
      <c r="DR160" s="78">
        <f>AVERAGEIFS('WEEKLY DATA'!DR$11:DR$14576,'WEEKLY DATA'!$A$11:$A$14576,'MONTHLY DATA'!$A160,'WEEKLY DATA'!$B$11:$B$14576,'MONTHLY DATA'!$B160)</f>
        <v>420</v>
      </c>
      <c r="DS160" s="154">
        <f t="shared" si="137"/>
        <v>5.6603773584905648E-2</v>
      </c>
      <c r="DT160" s="78">
        <f>AVERAGEIFS('WEEKLY DATA'!DT$11:DT$14576,'WEEKLY DATA'!$A$11:$A$14576,'MONTHLY DATA'!$A160,'WEEKLY DATA'!$B$11:$B$14576,'MONTHLY DATA'!$B160)</f>
        <v>500</v>
      </c>
      <c r="DU160" s="78">
        <f>AVERAGEIFS('WEEKLY DATA'!DU$11:DU$14576,'WEEKLY DATA'!$A$11:$A$14576,'MONTHLY DATA'!$A160,'WEEKLY DATA'!$B$11:$B$14576,'MONTHLY DATA'!$B160)</f>
        <v>510</v>
      </c>
      <c r="DV160" s="78">
        <f>AVERAGEIFS('WEEKLY DATA'!DV$11:DV$14576,'WEEKLY DATA'!$A$11:$A$14576,'MONTHLY DATA'!$A160,'WEEKLY DATA'!$B$11:$B$14576,'MONTHLY DATA'!$B160)</f>
        <v>505</v>
      </c>
      <c r="DW160" s="154">
        <f t="shared" si="138"/>
        <v>8.1659973226238192E-2</v>
      </c>
      <c r="DX160" s="78">
        <f>AVERAGEIFS('WEEKLY DATA'!DX$11:DX$14576,'WEEKLY DATA'!$A$11:$A$14576,'MONTHLY DATA'!$A160,'WEEKLY DATA'!$B$11:$B$14576,'MONTHLY DATA'!$B160)</f>
        <v>595</v>
      </c>
      <c r="DY160" s="78">
        <f>AVERAGEIFS('WEEKLY DATA'!DY$11:DY$14576,'WEEKLY DATA'!$A$11:$A$14576,'MONTHLY DATA'!$A160,'WEEKLY DATA'!$B$11:$B$14576,'MONTHLY DATA'!$B160)</f>
        <v>605</v>
      </c>
      <c r="DZ160" s="78">
        <f>AVERAGEIFS('WEEKLY DATA'!DZ$11:DZ$14576,'WEEKLY DATA'!$A$11:$A$14576,'MONTHLY DATA'!$A160,'WEEKLY DATA'!$B$11:$B$14576,'MONTHLY DATA'!$B160)</f>
        <v>600</v>
      </c>
      <c r="EA160" s="154">
        <f t="shared" si="139"/>
        <v>3.2258064516129004E-2</v>
      </c>
      <c r="EB160" s="78">
        <f>AVERAGEIFS('WEEKLY DATA'!EB$11:EB$14576,'WEEKLY DATA'!$A$11:$A$14576,'MONTHLY DATA'!$A160,'WEEKLY DATA'!$B$11:$B$14576,'MONTHLY DATA'!$B160)</f>
        <v>482.5</v>
      </c>
      <c r="EC160" s="78">
        <f>AVERAGEIFS('WEEKLY DATA'!EC$11:EC$14576,'WEEKLY DATA'!$A$11:$A$14576,'MONTHLY DATA'!$A160,'WEEKLY DATA'!$B$11:$B$14576,'MONTHLY DATA'!$B160)</f>
        <v>492.5</v>
      </c>
      <c r="ED160" s="78">
        <f>AVERAGEIFS('WEEKLY DATA'!ED$11:ED$14576,'WEEKLY DATA'!$A$11:$A$14576,'MONTHLY DATA'!$A160,'WEEKLY DATA'!$B$11:$B$14576,'MONTHLY DATA'!$B160)</f>
        <v>487.5</v>
      </c>
      <c r="EE160" s="154">
        <f t="shared" si="140"/>
        <v>4.0000000000000036E-2</v>
      </c>
      <c r="EF160" s="169">
        <f>AVERAGEIFS('WEEKLY DATA'!EF$11:EF$14576,'WEEKLY DATA'!$A$11:$A$14576,'MONTHLY DATA'!$A160,'WEEKLY DATA'!$B$11:$B$14576,'MONTHLY DATA'!$B160)</f>
        <v>435</v>
      </c>
      <c r="EG160" s="78">
        <f>AVERAGEIFS('WEEKLY DATA'!EG$11:EG$14576,'WEEKLY DATA'!$A$11:$A$14576,'MONTHLY DATA'!$A160,'WEEKLY DATA'!$B$11:$B$14576,'MONTHLY DATA'!$B160)</f>
        <v>445</v>
      </c>
      <c r="EH160" s="78">
        <f>AVERAGEIFS('WEEKLY DATA'!EH$11:EH$14576,'WEEKLY DATA'!$A$11:$A$14576,'MONTHLY DATA'!$A160,'WEEKLY DATA'!$B$11:$B$14576,'MONTHLY DATA'!$B160)</f>
        <v>440</v>
      </c>
      <c r="EI160" s="154">
        <f t="shared" si="141"/>
        <v>-1.4184397163120588E-3</v>
      </c>
      <c r="EJ160" s="78">
        <f>AVERAGEIFS('WEEKLY DATA'!EJ$11:EJ$14576,'WEEKLY DATA'!$A$11:$A$14576,'MONTHLY DATA'!$A160,'WEEKLY DATA'!$B$11:$B$14576,'MONTHLY DATA'!$B160)</f>
        <v>453.75</v>
      </c>
      <c r="EK160" s="78">
        <f>AVERAGEIFS('WEEKLY DATA'!EK$11:EK$14576,'WEEKLY DATA'!$A$11:$A$14576,'MONTHLY DATA'!$A160,'WEEKLY DATA'!$B$11:$B$14576,'MONTHLY DATA'!$B160)</f>
        <v>463.75</v>
      </c>
      <c r="EL160" s="78">
        <f>AVERAGEIFS('WEEKLY DATA'!EL$11:EL$14576,'WEEKLY DATA'!$A$11:$A$14576,'MONTHLY DATA'!$A160,'WEEKLY DATA'!$B$11:$B$14576,'MONTHLY DATA'!$B160)</f>
        <v>458.75</v>
      </c>
      <c r="EM160" s="154">
        <f t="shared" si="142"/>
        <v>2.732240437158362E-3</v>
      </c>
      <c r="EN160" s="78">
        <f>AVERAGEIFS('WEEKLY DATA'!EN$11:EN$14576,'WEEKLY DATA'!$A$11:$A$14576,'MONTHLY DATA'!$A160,'WEEKLY DATA'!$B$11:$B$14576,'MONTHLY DATA'!$B160)</f>
        <v>640</v>
      </c>
      <c r="EO160" s="78">
        <f>AVERAGEIFS('WEEKLY DATA'!EO$11:EO$14576,'WEEKLY DATA'!$A$11:$A$14576,'MONTHLY DATA'!$A160,'WEEKLY DATA'!$B$11:$B$14576,'MONTHLY DATA'!$B160)</f>
        <v>650</v>
      </c>
      <c r="EP160" s="78">
        <f>AVERAGEIFS('WEEKLY DATA'!EP$11:EP$14576,'WEEKLY DATA'!$A$11:$A$14576,'MONTHLY DATA'!$A160,'WEEKLY DATA'!$B$11:$B$14576,'MONTHLY DATA'!$B160)</f>
        <v>645</v>
      </c>
      <c r="EQ160" s="154">
        <f t="shared" si="143"/>
        <v>2.9940119760478945E-2</v>
      </c>
      <c r="ER160" s="78">
        <f>AVERAGEIFS('WEEKLY DATA'!ER$11:ER$14576,'WEEKLY DATA'!$A$11:$A$14576,'MONTHLY DATA'!$A160,'WEEKLY DATA'!$B$11:$B$14576,'MONTHLY DATA'!$B160)</f>
        <v>452.5</v>
      </c>
      <c r="ES160" s="78">
        <f>AVERAGEIFS('WEEKLY DATA'!ES$11:ES$14576,'WEEKLY DATA'!$A$11:$A$14576,'MONTHLY DATA'!$A160,'WEEKLY DATA'!$B$11:$B$14576,'MONTHLY DATA'!$B160)</f>
        <v>462.5</v>
      </c>
      <c r="ET160" s="78">
        <f>AVERAGEIFS('WEEKLY DATA'!ET$11:ET$14576,'WEEKLY DATA'!$A$11:$A$14576,'MONTHLY DATA'!$A160,'WEEKLY DATA'!$B$11:$B$14576,'MONTHLY DATA'!$B160)</f>
        <v>457.5</v>
      </c>
      <c r="EU160" s="154">
        <f t="shared" si="144"/>
        <v>2.6647966339411022E-2</v>
      </c>
      <c r="EV160" s="78">
        <f>AVERAGEIFS('WEEKLY DATA'!EV$11:EV$14576,'WEEKLY DATA'!$A$11:$A$14576,'MONTHLY DATA'!$A160,'WEEKLY DATA'!$B$11:$B$14576,'MONTHLY DATA'!$B160)</f>
        <v>415</v>
      </c>
      <c r="EW160" s="78">
        <f>AVERAGEIFS('WEEKLY DATA'!EW$11:EW$14576,'WEEKLY DATA'!$A$11:$A$14576,'MONTHLY DATA'!$A160,'WEEKLY DATA'!$B$11:$B$14576,'MONTHLY DATA'!$B160)</f>
        <v>425</v>
      </c>
      <c r="EX160" s="78">
        <f>AVERAGEIFS('WEEKLY DATA'!EX$11:EX$14576,'WEEKLY DATA'!$A$11:$A$14576,'MONTHLY DATA'!$A160,'WEEKLY DATA'!$B$11:$B$14576,'MONTHLY DATA'!$B160)</f>
        <v>420</v>
      </c>
      <c r="EY160" s="154">
        <f t="shared" si="145"/>
        <v>8.0385852090032239E-2</v>
      </c>
      <c r="EZ160" s="78">
        <f>AVERAGEIFS('WEEKLY DATA'!EZ$11:EZ$14576,'WEEKLY DATA'!$A$11:$A$14576,'MONTHLY DATA'!$A160,'WEEKLY DATA'!$B$11:$B$14576,'MONTHLY DATA'!$B160)</f>
        <v>452.5</v>
      </c>
      <c r="FA160" s="78">
        <f>AVERAGEIFS('WEEKLY DATA'!FA$11:FA$14576,'WEEKLY DATA'!$A$11:$A$14576,'MONTHLY DATA'!$A160,'WEEKLY DATA'!$B$11:$B$14576,'MONTHLY DATA'!$B160)</f>
        <v>462.5</v>
      </c>
      <c r="FB160" s="78">
        <f>AVERAGEIFS('WEEKLY DATA'!FB$11:FB$14576,'WEEKLY DATA'!$A$11:$A$14576,'MONTHLY DATA'!$A160,'WEEKLY DATA'!$B$11:$B$14576,'MONTHLY DATA'!$B160)</f>
        <v>457.5</v>
      </c>
      <c r="FC160" s="154">
        <f t="shared" si="146"/>
        <v>0</v>
      </c>
      <c r="FD160" s="78">
        <f>AVERAGEIFS('WEEKLY DATA'!FD$11:FD$14576,'WEEKLY DATA'!$A$11:$A$14576,'MONTHLY DATA'!$A160,'WEEKLY DATA'!$B$11:$B$14576,'MONTHLY DATA'!$B160)</f>
        <v>403.75</v>
      </c>
      <c r="FE160" s="78">
        <f>AVERAGEIFS('WEEKLY DATA'!FE$11:FE$14576,'WEEKLY DATA'!$A$11:$A$14576,'MONTHLY DATA'!$A160,'WEEKLY DATA'!$B$11:$B$14576,'MONTHLY DATA'!$B160)</f>
        <v>413.75</v>
      </c>
      <c r="FF160" s="78">
        <f>AVERAGEIFS('WEEKLY DATA'!FF$11:FF$14576,'WEEKLY DATA'!$A$11:$A$14576,'MONTHLY DATA'!$A160,'WEEKLY DATA'!$B$11:$B$14576,'MONTHLY DATA'!$B160)</f>
        <v>408.75</v>
      </c>
      <c r="FG160" s="154">
        <f t="shared" si="147"/>
        <v>0.18264014466546108</v>
      </c>
      <c r="FH160" s="78">
        <f>AVERAGEIFS('WEEKLY DATA'!FH$11:FH$14576,'WEEKLY DATA'!$A$11:$A$14576,'MONTHLY DATA'!$A160,'WEEKLY DATA'!$B$11:$B$14576,'MONTHLY DATA'!$B160)</f>
        <v>418.75</v>
      </c>
      <c r="FI160" s="78">
        <f>AVERAGEIFS('WEEKLY DATA'!FI$11:FI$14576,'WEEKLY DATA'!$A$11:$A$14576,'MONTHLY DATA'!$A160,'WEEKLY DATA'!$B$11:$B$14576,'MONTHLY DATA'!$B160)</f>
        <v>428.75</v>
      </c>
      <c r="FJ160" s="78">
        <f>AVERAGEIFS('WEEKLY DATA'!FJ$11:FJ$14576,'WEEKLY DATA'!$A$11:$A$14576,'MONTHLY DATA'!$A160,'WEEKLY DATA'!$B$11:$B$14576,'MONTHLY DATA'!$B160)</f>
        <v>423.75</v>
      </c>
      <c r="FK160" s="154">
        <f t="shared" si="148"/>
        <v>3.9877300613496924E-2</v>
      </c>
      <c r="FL160" s="169">
        <f>AVERAGEIFS('WEEKLY DATA'!FL$11:FL$14576,'WEEKLY DATA'!$A$11:$A$14576,'MONTHLY DATA'!$A160,'WEEKLY DATA'!$B$11:$B$14576,'MONTHLY DATA'!$B160)</f>
        <v>400</v>
      </c>
      <c r="FM160" s="78">
        <f>AVERAGEIFS('WEEKLY DATA'!FM$11:FM$14576,'WEEKLY DATA'!$A$11:$A$14576,'MONTHLY DATA'!$A160,'WEEKLY DATA'!$B$11:$B$14576,'MONTHLY DATA'!$B160)</f>
        <v>410</v>
      </c>
      <c r="FN160" s="78">
        <f>AVERAGEIFS('WEEKLY DATA'!FN$11:FN$14576,'WEEKLY DATA'!$A$11:$A$14576,'MONTHLY DATA'!$A160,'WEEKLY DATA'!$B$11:$B$14576,'MONTHLY DATA'!$B160)</f>
        <v>405</v>
      </c>
      <c r="FO160" s="154">
        <f t="shared" si="149"/>
        <v>2.0472440944881987E-2</v>
      </c>
      <c r="FP160" s="78">
        <f>AVERAGEIFS('WEEKLY DATA'!FP$11:FP$14576,'WEEKLY DATA'!$A$11:$A$14576,'MONTHLY DATA'!$A160,'WEEKLY DATA'!$B$11:$B$14576,'MONTHLY DATA'!$B160)</f>
        <v>358.75</v>
      </c>
      <c r="FQ160" s="78">
        <f>AVERAGEIFS('WEEKLY DATA'!FQ$11:FQ$14576,'WEEKLY DATA'!$A$11:$A$14576,'MONTHLY DATA'!$A160,'WEEKLY DATA'!$B$11:$B$14576,'MONTHLY DATA'!$B160)</f>
        <v>368.75</v>
      </c>
      <c r="FR160" s="78">
        <f>AVERAGEIFS('WEEKLY DATA'!FR$11:FR$14576,'WEEKLY DATA'!$A$11:$A$14576,'MONTHLY DATA'!$A160,'WEEKLY DATA'!$B$11:$B$14576,'MONTHLY DATA'!$B160)</f>
        <v>363.75</v>
      </c>
      <c r="FS160" s="154">
        <f t="shared" si="150"/>
        <v>2.1052631578947434E-2</v>
      </c>
      <c r="FT160" s="78">
        <f>AVERAGEIFS('WEEKLY DATA'!FT$11:FT$14576,'WEEKLY DATA'!$A$11:$A$14576,'MONTHLY DATA'!$A160,'WEEKLY DATA'!$B$11:$B$14576,'MONTHLY DATA'!$B160)</f>
        <v>295</v>
      </c>
      <c r="FU160" s="78">
        <f>AVERAGEIFS('WEEKLY DATA'!FU$11:FU$14576,'WEEKLY DATA'!$A$11:$A$14576,'MONTHLY DATA'!$A160,'WEEKLY DATA'!$B$11:$B$14576,'MONTHLY DATA'!$B160)</f>
        <v>305</v>
      </c>
      <c r="FV160" s="78">
        <f>AVERAGEIFS('WEEKLY DATA'!FV$11:FV$14576,'WEEKLY DATA'!$A$11:$A$14576,'MONTHLY DATA'!$A160,'WEEKLY DATA'!$B$11:$B$14576,'MONTHLY DATA'!$B160)</f>
        <v>300</v>
      </c>
      <c r="FW160" s="154">
        <f t="shared" si="151"/>
        <v>-2.6369168356997985E-2</v>
      </c>
      <c r="FX160" s="78">
        <f>AVERAGEIFS('WEEKLY DATA'!FX$11:FX$14576,'WEEKLY DATA'!$A$11:$A$14576,'MONTHLY DATA'!$A160,'WEEKLY DATA'!$B$11:$B$14576,'MONTHLY DATA'!$B160)</f>
        <v>298.75</v>
      </c>
      <c r="FY160" s="78">
        <f>AVERAGEIFS('WEEKLY DATA'!FY$11:FY$14576,'WEEKLY DATA'!$A$11:$A$14576,'MONTHLY DATA'!$A160,'WEEKLY DATA'!$B$11:$B$14576,'MONTHLY DATA'!$B160)</f>
        <v>308.75</v>
      </c>
      <c r="FZ160" s="78">
        <f>AVERAGEIFS('WEEKLY DATA'!FZ$11:FZ$14576,'WEEKLY DATA'!$A$11:$A$14576,'MONTHLY DATA'!$A160,'WEEKLY DATA'!$B$11:$B$14576,'MONTHLY DATA'!$B160)</f>
        <v>303.75</v>
      </c>
      <c r="GA160" s="154">
        <f t="shared" si="152"/>
        <v>2.9661016949152463E-2</v>
      </c>
      <c r="GB160" s="78">
        <f>AVERAGEIFS('WEEKLY DATA'!GB$11:GB$14576,'WEEKLY DATA'!$A$11:$A$14576,'MONTHLY DATA'!$A160,'WEEKLY DATA'!$B$11:$B$14576,'MONTHLY DATA'!$B160)</f>
        <v>565</v>
      </c>
      <c r="GC160" s="78">
        <f>AVERAGEIFS('WEEKLY DATA'!GC$11:GC$14576,'WEEKLY DATA'!$A$11:$A$14576,'MONTHLY DATA'!$A160,'WEEKLY DATA'!$B$11:$B$14576,'MONTHLY DATA'!$B160)</f>
        <v>575</v>
      </c>
      <c r="GD160" s="78">
        <f>AVERAGEIFS('WEEKLY DATA'!GD$11:GD$14576,'WEEKLY DATA'!$A$11:$A$14576,'MONTHLY DATA'!$A160,'WEEKLY DATA'!$B$11:$B$14576,'MONTHLY DATA'!$B160)</f>
        <v>570</v>
      </c>
      <c r="GE160" s="154">
        <f t="shared" si="153"/>
        <v>7.7348066298341678E-3</v>
      </c>
      <c r="GF160" s="169">
        <f>AVERAGEIFS('WEEKLY DATA'!GF$11:GF$14576,'WEEKLY DATA'!$A$11:$A$14576,'MONTHLY DATA'!$A160,'WEEKLY DATA'!$B$11:$B$14576,'MONTHLY DATA'!$B160)</f>
        <v>538.75</v>
      </c>
      <c r="GG160" s="78">
        <f>AVERAGEIFS('WEEKLY DATA'!GG$11:GG$14576,'WEEKLY DATA'!$A$11:$A$14576,'MONTHLY DATA'!$A160,'WEEKLY DATA'!$B$11:$B$14576,'MONTHLY DATA'!$B160)</f>
        <v>548.75</v>
      </c>
      <c r="GH160" s="78">
        <f>AVERAGEIFS('WEEKLY DATA'!GH$11:GH$14576,'WEEKLY DATA'!$A$11:$A$14576,'MONTHLY DATA'!$A160,'WEEKLY DATA'!$B$11:$B$14576,'MONTHLY DATA'!$B160)</f>
        <v>543.75</v>
      </c>
      <c r="GI160" s="154">
        <f t="shared" si="154"/>
        <v>2.3529411764705799E-2</v>
      </c>
      <c r="GJ160" s="78">
        <f>AVERAGEIFS('WEEKLY DATA'!GJ$11:GJ$14576,'WEEKLY DATA'!$A$11:$A$14576,'MONTHLY DATA'!$A160,'WEEKLY DATA'!$B$11:$B$14576,'MONTHLY DATA'!$B160)</f>
        <v>510</v>
      </c>
      <c r="GK160" s="78">
        <f>AVERAGEIFS('WEEKLY DATA'!GK$11:GK$14576,'WEEKLY DATA'!$A$11:$A$14576,'MONTHLY DATA'!$A160,'WEEKLY DATA'!$B$11:$B$14576,'MONTHLY DATA'!$B160)</f>
        <v>520</v>
      </c>
      <c r="GL160" s="78">
        <f>AVERAGEIFS('WEEKLY DATA'!GL$11:GL$14576,'WEEKLY DATA'!$A$11:$A$14576,'MONTHLY DATA'!$A160,'WEEKLY DATA'!$B$11:$B$14576,'MONTHLY DATA'!$B160)</f>
        <v>515</v>
      </c>
      <c r="GM160" s="154">
        <f t="shared" si="155"/>
        <v>7.9947575360419298E-2</v>
      </c>
      <c r="GN160" s="78">
        <f>AVERAGEIFS('WEEKLY DATA'!GN$11:GN$14576,'WEEKLY DATA'!$A$11:$A$14576,'MONTHLY DATA'!$A160,'WEEKLY DATA'!$B$11:$B$14576,'MONTHLY DATA'!$B160)</f>
        <v>700</v>
      </c>
      <c r="GO160" s="78">
        <f>AVERAGEIFS('WEEKLY DATA'!GO$11:GO$14576,'WEEKLY DATA'!$A$11:$A$14576,'MONTHLY DATA'!$A160,'WEEKLY DATA'!$B$11:$B$14576,'MONTHLY DATA'!$B160)</f>
        <v>710</v>
      </c>
      <c r="GP160" s="78">
        <f>AVERAGEIFS('WEEKLY DATA'!GP$11:GP$14576,'WEEKLY DATA'!$A$11:$A$14576,'MONTHLY DATA'!$A160,'WEEKLY DATA'!$B$11:$B$14576,'MONTHLY DATA'!$B160)</f>
        <v>705</v>
      </c>
      <c r="GQ160" s="154">
        <f t="shared" si="156"/>
        <v>2.732240437158473E-2</v>
      </c>
      <c r="GR160" s="78"/>
    </row>
    <row r="161" spans="1:200" ht="15.75" x14ac:dyDescent="0.25">
      <c r="A161">
        <f t="shared" si="106"/>
        <v>7</v>
      </c>
      <c r="B161">
        <f t="shared" si="107"/>
        <v>2022</v>
      </c>
      <c r="C161" s="86">
        <v>44743</v>
      </c>
      <c r="D161" s="78">
        <f>AVERAGEIFS('WEEKLY DATA'!D$11:D$14576,'WEEKLY DATA'!$A$11:$A$14576,'MONTHLY DATA'!$A161,'WEEKLY DATA'!$B$11:$B$14576,'MONTHLY DATA'!$B161)</f>
        <v>454</v>
      </c>
      <c r="E161" s="78">
        <f>AVERAGEIFS('WEEKLY DATA'!E$11:E$14576,'WEEKLY DATA'!$A$11:$A$14576,'MONTHLY DATA'!$A161,'WEEKLY DATA'!$B$11:$B$14576,'MONTHLY DATA'!$B161)</f>
        <v>464</v>
      </c>
      <c r="F161" s="78">
        <f>AVERAGEIFS('WEEKLY DATA'!F$11:F$14576,'WEEKLY DATA'!$A$11:$A$14576,'MONTHLY DATA'!$A161,'WEEKLY DATA'!$B$11:$B$14576,'MONTHLY DATA'!$B161)</f>
        <v>459</v>
      </c>
      <c r="G161" s="154">
        <f t="shared" si="108"/>
        <v>-6.0869565217391286E-2</v>
      </c>
      <c r="H161" s="169">
        <f>AVERAGEIFS('WEEKLY DATA'!H$11:H$14576,'WEEKLY DATA'!$A$11:$A$14576,'MONTHLY DATA'!$A161,'WEEKLY DATA'!$B$11:$B$14576,'MONTHLY DATA'!$B161)</f>
        <v>416.5</v>
      </c>
      <c r="I161" s="78">
        <f>AVERAGEIFS('WEEKLY DATA'!I$11:I$14576,'WEEKLY DATA'!$A$11:$A$14576,'MONTHLY DATA'!$A161,'WEEKLY DATA'!$B$11:$B$14576,'MONTHLY DATA'!$B161)</f>
        <v>426.5</v>
      </c>
      <c r="J161" s="78">
        <f>AVERAGEIFS('WEEKLY DATA'!J$11:J$14576,'WEEKLY DATA'!$A$11:$A$14576,'MONTHLY DATA'!$A161,'WEEKLY DATA'!$B$11:$B$14576,'MONTHLY DATA'!$B161)</f>
        <v>421.5</v>
      </c>
      <c r="K161" s="154">
        <f t="shared" si="109"/>
        <v>-3.6571428571428588E-2</v>
      </c>
      <c r="L161" s="169">
        <f>AVERAGEIFS('WEEKLY DATA'!L$11:L$14576,'WEEKLY DATA'!$A$11:$A$14576,'MONTHLY DATA'!$A161,'WEEKLY DATA'!$B$11:$B$14576,'MONTHLY DATA'!$B161)</f>
        <v>433.5</v>
      </c>
      <c r="M161" s="78">
        <f>AVERAGEIFS('WEEKLY DATA'!M$11:M$14576,'WEEKLY DATA'!$A$11:$A$14576,'MONTHLY DATA'!$A161,'WEEKLY DATA'!$B$11:$B$14576,'MONTHLY DATA'!$B161)</f>
        <v>443.5</v>
      </c>
      <c r="N161" s="78">
        <f>AVERAGEIFS('WEEKLY DATA'!N$11:N$14576,'WEEKLY DATA'!$A$11:$A$14576,'MONTHLY DATA'!$A161,'WEEKLY DATA'!$B$11:$B$14576,'MONTHLY DATA'!$B161)</f>
        <v>438.5</v>
      </c>
      <c r="O161" s="154">
        <f t="shared" si="110"/>
        <v>-4.4141689373296988E-2</v>
      </c>
      <c r="P161" s="169">
        <f>AVERAGEIFS('WEEKLY DATA'!P$11:P$14576,'WEEKLY DATA'!$A$11:$A$14576,'MONTHLY DATA'!$A161,'WEEKLY DATA'!$B$11:$B$14576,'MONTHLY DATA'!$B161)</f>
        <v>395</v>
      </c>
      <c r="Q161" s="78">
        <f>AVERAGEIFS('WEEKLY DATA'!Q$11:Q$14576,'WEEKLY DATA'!$A$11:$A$14576,'MONTHLY DATA'!$A161,'WEEKLY DATA'!$B$11:$B$14576,'MONTHLY DATA'!$B161)</f>
        <v>405</v>
      </c>
      <c r="R161" s="78">
        <f>AVERAGEIFS('WEEKLY DATA'!R$11:R$14576,'WEEKLY DATA'!$A$11:$A$14576,'MONTHLY DATA'!$A161,'WEEKLY DATA'!$B$11:$B$14576,'MONTHLY DATA'!$B161)</f>
        <v>400</v>
      </c>
      <c r="S161" s="154">
        <f t="shared" si="111"/>
        <v>-8.5714285714285743E-2</v>
      </c>
      <c r="T161" s="169">
        <f>AVERAGEIFS('WEEKLY DATA'!T$11:T$14576,'WEEKLY DATA'!$A$11:$A$14576,'MONTHLY DATA'!$A161,'WEEKLY DATA'!$B$11:$B$14576,'MONTHLY DATA'!$B161)</f>
        <v>418.5</v>
      </c>
      <c r="U161" s="78">
        <f>AVERAGEIFS('WEEKLY DATA'!U$11:U$14576,'WEEKLY DATA'!$A$11:$A$14576,'MONTHLY DATA'!$A161,'WEEKLY DATA'!$B$11:$B$14576,'MONTHLY DATA'!$B161)</f>
        <v>428.5</v>
      </c>
      <c r="V161" s="78">
        <f>AVERAGEIFS('WEEKLY DATA'!V$11:V$14576,'WEEKLY DATA'!$A$11:$A$14576,'MONTHLY DATA'!$A161,'WEEKLY DATA'!$B$11:$B$14576,'MONTHLY DATA'!$B161)</f>
        <v>423.5</v>
      </c>
      <c r="W161" s="154">
        <f t="shared" si="112"/>
        <v>-9.8936170212765906E-2</v>
      </c>
      <c r="X161" s="169">
        <f>AVERAGEIFS('WEEKLY DATA'!X$11:X$14576,'WEEKLY DATA'!$A$11:$A$14576,'MONTHLY DATA'!$A161,'WEEKLY DATA'!$B$11:$B$14576,'MONTHLY DATA'!$B161)</f>
        <v>444</v>
      </c>
      <c r="Y161" s="78">
        <f>AVERAGEIFS('WEEKLY DATA'!Y$11:Y$14576,'WEEKLY DATA'!$A$11:$A$14576,'MONTHLY DATA'!$A161,'WEEKLY DATA'!$B$11:$B$14576,'MONTHLY DATA'!$B161)</f>
        <v>454</v>
      </c>
      <c r="Z161" s="78">
        <f>AVERAGEIFS('WEEKLY DATA'!Z$11:Z$14576,'WEEKLY DATA'!$A$11:$A$14576,'MONTHLY DATA'!$A161,'WEEKLY DATA'!$B$11:$B$14576,'MONTHLY DATA'!$B161)</f>
        <v>449</v>
      </c>
      <c r="AA161" s="154">
        <f t="shared" si="113"/>
        <v>-3.1805929919137443E-2</v>
      </c>
      <c r="AB161" s="169">
        <f>AVERAGEIFS('WEEKLY DATA'!AB$11:AB$14576,'WEEKLY DATA'!$A$11:$A$14576,'MONTHLY DATA'!$A161,'WEEKLY DATA'!$B$11:$B$14576,'MONTHLY DATA'!$B161)</f>
        <v>426.5</v>
      </c>
      <c r="AC161" s="78">
        <f>AVERAGEIFS('WEEKLY DATA'!AC$11:AC$14576,'WEEKLY DATA'!$A$11:$A$14576,'MONTHLY DATA'!$A161,'WEEKLY DATA'!$B$11:$B$14576,'MONTHLY DATA'!$B161)</f>
        <v>436.5</v>
      </c>
      <c r="AD161" s="78">
        <f>AVERAGEIFS('WEEKLY DATA'!AD$11:AD$14576,'WEEKLY DATA'!$A$11:$A$14576,'MONTHLY DATA'!$A161,'WEEKLY DATA'!$B$11:$B$14576,'MONTHLY DATA'!$B161)</f>
        <v>431.5</v>
      </c>
      <c r="AE161" s="154">
        <f t="shared" si="114"/>
        <v>-4.9035812672176271E-2</v>
      </c>
      <c r="AF161" s="169">
        <f>AVERAGEIFS('WEEKLY DATA'!AF$11:AF$14576,'WEEKLY DATA'!$A$11:$A$14576,'MONTHLY DATA'!$A161,'WEEKLY DATA'!$B$11:$B$14576,'MONTHLY DATA'!$B161)</f>
        <v>352.5</v>
      </c>
      <c r="AG161" s="78">
        <f>AVERAGEIFS('WEEKLY DATA'!AG$11:AG$14576,'WEEKLY DATA'!$A$11:$A$14576,'MONTHLY DATA'!$A161,'WEEKLY DATA'!$B$11:$B$14576,'MONTHLY DATA'!$B161)</f>
        <v>362.5</v>
      </c>
      <c r="AH161" s="78">
        <f>AVERAGEIFS('WEEKLY DATA'!AH$11:AH$14576,'WEEKLY DATA'!$A$11:$A$14576,'MONTHLY DATA'!$A161,'WEEKLY DATA'!$B$11:$B$14576,'MONTHLY DATA'!$B161)</f>
        <v>357.5</v>
      </c>
      <c r="AI161" s="154">
        <f t="shared" si="115"/>
        <v>-8.333333333333337E-2</v>
      </c>
      <c r="AJ161" s="169">
        <f>AVERAGEIFS('WEEKLY DATA'!AJ$11:AJ$14576,'WEEKLY DATA'!$A$11:$A$14576,'MONTHLY DATA'!$A161,'WEEKLY DATA'!$B$11:$B$14576,'MONTHLY DATA'!$B161)</f>
        <v>403.5</v>
      </c>
      <c r="AK161" s="78">
        <f>AVERAGEIFS('WEEKLY DATA'!AK$11:AK$14576,'WEEKLY DATA'!$A$11:$A$14576,'MONTHLY DATA'!$A161,'WEEKLY DATA'!$B$11:$B$14576,'MONTHLY DATA'!$B161)</f>
        <v>413.5</v>
      </c>
      <c r="AL161" s="78">
        <f>AVERAGEIFS('WEEKLY DATA'!AL$11:AL$14576,'WEEKLY DATA'!$A$11:$A$14576,'MONTHLY DATA'!$A161,'WEEKLY DATA'!$B$11:$B$14576,'MONTHLY DATA'!$B161)</f>
        <v>408.5</v>
      </c>
      <c r="AM161" s="154">
        <f t="shared" si="116"/>
        <v>-4.723032069970845E-2</v>
      </c>
      <c r="AN161" s="169">
        <f>AVERAGEIFS('WEEKLY DATA'!AN$11:AN$14576,'WEEKLY DATA'!$A$11:$A$14576,'MONTHLY DATA'!$A161,'WEEKLY DATA'!$B$11:$B$14576,'MONTHLY DATA'!$B161)</f>
        <v>354.5</v>
      </c>
      <c r="AO161" s="78">
        <f>AVERAGEIFS('WEEKLY DATA'!AO$11:AO$14576,'WEEKLY DATA'!$A$11:$A$14576,'MONTHLY DATA'!$A161,'WEEKLY DATA'!$B$11:$B$14576,'MONTHLY DATA'!$B161)</f>
        <v>364.5</v>
      </c>
      <c r="AP161" s="78">
        <f>AVERAGEIFS('WEEKLY DATA'!AP$11:AP$14576,'WEEKLY DATA'!$A$11:$A$14576,'MONTHLY DATA'!$A161,'WEEKLY DATA'!$B$11:$B$14576,'MONTHLY DATA'!$B161)</f>
        <v>359.5</v>
      </c>
      <c r="AQ161" s="154">
        <f t="shared" si="117"/>
        <v>-8.407643312101909E-2</v>
      </c>
      <c r="AR161" s="169">
        <f>AVERAGEIFS('WEEKLY DATA'!AR$11:AR$14576,'WEEKLY DATA'!$A$11:$A$14576,'MONTHLY DATA'!$A161,'WEEKLY DATA'!$B$11:$B$14576,'MONTHLY DATA'!$B161)</f>
        <v>412.5</v>
      </c>
      <c r="AS161" s="78">
        <f>AVERAGEIFS('WEEKLY DATA'!AS$11:AS$14576,'WEEKLY DATA'!$A$11:$A$14576,'MONTHLY DATA'!$A161,'WEEKLY DATA'!$B$11:$B$14576,'MONTHLY DATA'!$B161)</f>
        <v>422.5</v>
      </c>
      <c r="AT161" s="78">
        <f>AVERAGEIFS('WEEKLY DATA'!AT$11:AT$14576,'WEEKLY DATA'!$A$11:$A$14576,'MONTHLY DATA'!$A161,'WEEKLY DATA'!$B$11:$B$14576,'MONTHLY DATA'!$B161)</f>
        <v>417.5</v>
      </c>
      <c r="AU161" s="154">
        <f t="shared" si="118"/>
        <v>0</v>
      </c>
      <c r="AV161" s="169">
        <f>AVERAGEIFS('WEEKLY DATA'!AV$11:AV$14576,'WEEKLY DATA'!$A$11:$A$14576,'MONTHLY DATA'!$A161,'WEEKLY DATA'!$B$11:$B$14576,'MONTHLY DATA'!$B161)</f>
        <v>308</v>
      </c>
      <c r="AW161" s="78">
        <f>AVERAGEIFS('WEEKLY DATA'!AW$11:AW$14576,'WEEKLY DATA'!$A$11:$A$14576,'MONTHLY DATA'!$A161,'WEEKLY DATA'!$B$11:$B$14576,'MONTHLY DATA'!$B161)</f>
        <v>318</v>
      </c>
      <c r="AX161" s="78">
        <f>AVERAGEIFS('WEEKLY DATA'!AX$11:AX$14576,'WEEKLY DATA'!$A$11:$A$14576,'MONTHLY DATA'!$A161,'WEEKLY DATA'!$B$11:$B$14576,'MONTHLY DATA'!$B161)</f>
        <v>313</v>
      </c>
      <c r="AY161" s="154">
        <f t="shared" si="119"/>
        <v>-9.2753623188405743E-2</v>
      </c>
      <c r="AZ161" s="169">
        <f>AVERAGEIFS('WEEKLY DATA'!AZ$11:AZ$14576,'WEEKLY DATA'!$A$11:$A$14576,'MONTHLY DATA'!$A161,'WEEKLY DATA'!$B$11:$B$14576,'MONTHLY DATA'!$B161)</f>
        <v>409</v>
      </c>
      <c r="BA161" s="78">
        <f>AVERAGEIFS('WEEKLY DATA'!BA$11:BA$14576,'WEEKLY DATA'!$A$11:$A$14576,'MONTHLY DATA'!$A161,'WEEKLY DATA'!$B$11:$B$14576,'MONTHLY DATA'!$B161)</f>
        <v>419</v>
      </c>
      <c r="BB161" s="78">
        <f>AVERAGEIFS('WEEKLY DATA'!BB$11:BB$14576,'WEEKLY DATA'!$A$11:$A$14576,'MONTHLY DATA'!$A161,'WEEKLY DATA'!$B$11:$B$14576,'MONTHLY DATA'!$B161)</f>
        <v>414</v>
      </c>
      <c r="BC161" s="154">
        <f t="shared" si="120"/>
        <v>-6.9662921348314644E-2</v>
      </c>
      <c r="BD161" s="169">
        <f>AVERAGEIFS('WEEKLY DATA'!BD$11:BD$14576,'WEEKLY DATA'!$A$11:$A$14576,'MONTHLY DATA'!$A161,'WEEKLY DATA'!$B$11:$B$14576,'MONTHLY DATA'!$B161)</f>
        <v>317</v>
      </c>
      <c r="BE161" s="78">
        <f>AVERAGEIFS('WEEKLY DATA'!BE$11:BE$14576,'WEEKLY DATA'!$A$11:$A$14576,'MONTHLY DATA'!$A161,'WEEKLY DATA'!$B$11:$B$14576,'MONTHLY DATA'!$B161)</f>
        <v>327</v>
      </c>
      <c r="BF161" s="78">
        <f>AVERAGEIFS('WEEKLY DATA'!BF$11:BF$14576,'WEEKLY DATA'!$A$11:$A$14576,'MONTHLY DATA'!$A161,'WEEKLY DATA'!$B$11:$B$14576,'MONTHLY DATA'!$B161)</f>
        <v>322</v>
      </c>
      <c r="BG161" s="154">
        <f t="shared" si="121"/>
        <v>-0.14983498349834978</v>
      </c>
      <c r="BH161" s="169">
        <f>AVERAGEIFS('WEEKLY DATA'!BH$11:BH$14576,'WEEKLY DATA'!$A$11:$A$14576,'MONTHLY DATA'!$A161,'WEEKLY DATA'!$B$11:$B$14576,'MONTHLY DATA'!$B161)</f>
        <v>411</v>
      </c>
      <c r="BI161" s="78">
        <f>AVERAGEIFS('WEEKLY DATA'!BI$11:BI$14576,'WEEKLY DATA'!$A$11:$A$14576,'MONTHLY DATA'!$A161,'WEEKLY DATA'!$B$11:$B$14576,'MONTHLY DATA'!$B161)</f>
        <v>421</v>
      </c>
      <c r="BJ161" s="78">
        <f>AVERAGEIFS('WEEKLY DATA'!BJ$11:BJ$14576,'WEEKLY DATA'!$A$11:$A$14576,'MONTHLY DATA'!$A161,'WEEKLY DATA'!$B$11:$B$14576,'MONTHLY DATA'!$B161)</f>
        <v>416</v>
      </c>
      <c r="BK161" s="154">
        <f t="shared" si="122"/>
        <v>-6.0060060060063147E-4</v>
      </c>
      <c r="BL161" s="169">
        <f>AVERAGEIFS('WEEKLY DATA'!BL$11:BL$14576,'WEEKLY DATA'!$A$11:$A$14576,'MONTHLY DATA'!$A161,'WEEKLY DATA'!$B$11:$B$14576,'MONTHLY DATA'!$B161)</f>
        <v>318.5</v>
      </c>
      <c r="BM161" s="78">
        <f>AVERAGEIFS('WEEKLY DATA'!BM$11:BM$14576,'WEEKLY DATA'!$A$11:$A$14576,'MONTHLY DATA'!$A161,'WEEKLY DATA'!$B$11:$B$14576,'MONTHLY DATA'!$B161)</f>
        <v>328.5</v>
      </c>
      <c r="BN161" s="78">
        <f>AVERAGEIFS('WEEKLY DATA'!BN$11:BN$14576,'WEEKLY DATA'!$A$11:$A$14576,'MONTHLY DATA'!$A161,'WEEKLY DATA'!$B$11:$B$14576,'MONTHLY DATA'!$B161)</f>
        <v>323.5</v>
      </c>
      <c r="BO161" s="154">
        <f t="shared" si="123"/>
        <v>-3.0711610486891416E-2</v>
      </c>
      <c r="BP161" s="78">
        <f>AVERAGEIFS('WEEKLY DATA'!BP$11:BP$14576,'WEEKLY DATA'!$A$11:$A$14576,'MONTHLY DATA'!$A161,'WEEKLY DATA'!$B$11:$B$14576,'MONTHLY DATA'!$B161)</f>
        <v>392</v>
      </c>
      <c r="BQ161" s="78">
        <f>AVERAGEIFS('WEEKLY DATA'!BQ$11:BQ$14576,'WEEKLY DATA'!$A$11:$A$14576,'MONTHLY DATA'!$A161,'WEEKLY DATA'!$B$11:$B$14576,'MONTHLY DATA'!$B161)</f>
        <v>402</v>
      </c>
      <c r="BR161" s="78">
        <f>AVERAGEIFS('WEEKLY DATA'!BR$11:BR$14576,'WEEKLY DATA'!$A$11:$A$14576,'MONTHLY DATA'!$A161,'WEEKLY DATA'!$B$11:$B$14576,'MONTHLY DATA'!$B161)</f>
        <v>397</v>
      </c>
      <c r="BS161" s="154">
        <f t="shared" si="124"/>
        <v>-9.5156695156695115E-2</v>
      </c>
      <c r="BT161" s="78">
        <f>AVERAGEIFS('WEEKLY DATA'!BT$11:BT$14576,'WEEKLY DATA'!$A$11:$A$14576,'MONTHLY DATA'!$A161,'WEEKLY DATA'!$B$11:$B$14576,'MONTHLY DATA'!$B161)</f>
        <v>338</v>
      </c>
      <c r="BU161" s="78">
        <f>AVERAGEIFS('WEEKLY DATA'!BU$11:BU$14576,'WEEKLY DATA'!$A$11:$A$14576,'MONTHLY DATA'!$A161,'WEEKLY DATA'!$B$11:$B$14576,'MONTHLY DATA'!$B161)</f>
        <v>348</v>
      </c>
      <c r="BV161" s="78">
        <f>AVERAGEIFS('WEEKLY DATA'!BV$11:BV$14576,'WEEKLY DATA'!$A$11:$A$14576,'MONTHLY DATA'!$A161,'WEEKLY DATA'!$B$11:$B$14576,'MONTHLY DATA'!$B161)</f>
        <v>343</v>
      </c>
      <c r="BW161" s="154">
        <f t="shared" si="125"/>
        <v>-0.13710691823899368</v>
      </c>
      <c r="BX161" s="78">
        <f>AVERAGEIFS('WEEKLY DATA'!BX$11:BX$14576,'WEEKLY DATA'!$A$11:$A$14576,'MONTHLY DATA'!$A161,'WEEKLY DATA'!$B$11:$B$14576,'MONTHLY DATA'!$B161)</f>
        <v>416.5</v>
      </c>
      <c r="BY161" s="78">
        <f>AVERAGEIFS('WEEKLY DATA'!BY$11:BY$14576,'WEEKLY DATA'!$A$11:$A$14576,'MONTHLY DATA'!$A161,'WEEKLY DATA'!$B$11:$B$14576,'MONTHLY DATA'!$B161)</f>
        <v>426.5</v>
      </c>
      <c r="BZ161" s="78">
        <f>AVERAGEIFS('WEEKLY DATA'!BZ$11:BZ$14576,'WEEKLY DATA'!$A$11:$A$14576,'MONTHLY DATA'!$A161,'WEEKLY DATA'!$B$11:$B$14576,'MONTHLY DATA'!$B161)</f>
        <v>421.5</v>
      </c>
      <c r="CA161" s="154">
        <f t="shared" si="126"/>
        <v>-5.280898876404494E-2</v>
      </c>
      <c r="CB161" s="78">
        <f>AVERAGEIFS('WEEKLY DATA'!CB$11:CB$14576,'WEEKLY DATA'!$A$11:$A$14576,'MONTHLY DATA'!$A161,'WEEKLY DATA'!$B$11:$B$14576,'MONTHLY DATA'!$B161)</f>
        <v>573.5</v>
      </c>
      <c r="CC161" s="78">
        <f>AVERAGEIFS('WEEKLY DATA'!CC$11:CC$14576,'WEEKLY DATA'!$A$11:$A$14576,'MONTHLY DATA'!$A161,'WEEKLY DATA'!$B$11:$B$14576,'MONTHLY DATA'!$B161)</f>
        <v>583.5</v>
      </c>
      <c r="CD161" s="78">
        <f>AVERAGEIFS('WEEKLY DATA'!CD$11:CD$14576,'WEEKLY DATA'!$A$11:$A$14576,'MONTHLY DATA'!$A161,'WEEKLY DATA'!$B$11:$B$14576,'MONTHLY DATA'!$B161)</f>
        <v>578.5</v>
      </c>
      <c r="CE161" s="154">
        <f t="shared" si="127"/>
        <v>1.0480349344978102E-2</v>
      </c>
      <c r="CF161" s="78">
        <f>AVERAGEIFS('WEEKLY DATA'!CF$11:CF$14576,'WEEKLY DATA'!$A$11:$A$14576,'MONTHLY DATA'!$A161,'WEEKLY DATA'!$B$11:$B$14576,'MONTHLY DATA'!$B161)</f>
        <v>399.5</v>
      </c>
      <c r="CG161" s="78">
        <f>AVERAGEIFS('WEEKLY DATA'!CG$11:CG$14576,'WEEKLY DATA'!$A$11:$A$14576,'MONTHLY DATA'!$A161,'WEEKLY DATA'!$B$11:$B$14576,'MONTHLY DATA'!$B161)</f>
        <v>409.5</v>
      </c>
      <c r="CH161" s="78">
        <f>AVERAGEIFS('WEEKLY DATA'!CH$11:CH$14576,'WEEKLY DATA'!$A$11:$A$14576,'MONTHLY DATA'!$A161,'WEEKLY DATA'!$B$11:$B$14576,'MONTHLY DATA'!$B161)</f>
        <v>404.5</v>
      </c>
      <c r="CI161" s="154">
        <f t="shared" si="128"/>
        <v>-0.11098901098901104</v>
      </c>
      <c r="CJ161" s="78">
        <f>AVERAGEIFS('WEEKLY DATA'!CJ$11:CJ$14576,'WEEKLY DATA'!$A$11:$A$14576,'MONTHLY DATA'!$A161,'WEEKLY DATA'!$B$11:$B$14576,'MONTHLY DATA'!$B161)</f>
        <v>382</v>
      </c>
      <c r="CK161" s="78">
        <f>AVERAGEIFS('WEEKLY DATA'!CK$11:CK$14576,'WEEKLY DATA'!$A$11:$A$14576,'MONTHLY DATA'!$A161,'WEEKLY DATA'!$B$11:$B$14576,'MONTHLY DATA'!$B161)</f>
        <v>392</v>
      </c>
      <c r="CL161" s="78">
        <f>AVERAGEIFS('WEEKLY DATA'!CL$11:CL$14576,'WEEKLY DATA'!$A$11:$A$14576,'MONTHLY DATA'!$A161,'WEEKLY DATA'!$B$11:$B$14576,'MONTHLY DATA'!$B161)</f>
        <v>387</v>
      </c>
      <c r="CM161" s="154">
        <f t="shared" si="129"/>
        <v>-8.6725663716814116E-2</v>
      </c>
      <c r="CN161" s="78">
        <f>AVERAGEIFS('WEEKLY DATA'!CN$11:CN$14576,'WEEKLY DATA'!$A$11:$A$14576,'MONTHLY DATA'!$A161,'WEEKLY DATA'!$B$11:$B$14576,'MONTHLY DATA'!$B161)</f>
        <v>416.5</v>
      </c>
      <c r="CO161" s="78">
        <f>AVERAGEIFS('WEEKLY DATA'!CO$11:CO$14576,'WEEKLY DATA'!$A$11:$A$14576,'MONTHLY DATA'!$A161,'WEEKLY DATA'!$B$11:$B$14576,'MONTHLY DATA'!$B161)</f>
        <v>426.5</v>
      </c>
      <c r="CP161" s="78">
        <f>AVERAGEIFS('WEEKLY DATA'!CP$11:CP$14576,'WEEKLY DATA'!$A$11:$A$14576,'MONTHLY DATA'!$A161,'WEEKLY DATA'!$B$11:$B$14576,'MONTHLY DATA'!$B161)</f>
        <v>421.5</v>
      </c>
      <c r="CQ161" s="154">
        <f t="shared" si="130"/>
        <v>-5.280898876404494E-2</v>
      </c>
      <c r="CR161" s="78">
        <f>AVERAGEIFS('WEEKLY DATA'!CR$11:CR$14576,'WEEKLY DATA'!$A$11:$A$14576,'MONTHLY DATA'!$A161,'WEEKLY DATA'!$B$11:$B$14576,'MONTHLY DATA'!$B161)</f>
        <v>480</v>
      </c>
      <c r="CS161" s="78">
        <f>AVERAGEIFS('WEEKLY DATA'!CS$11:CS$14576,'WEEKLY DATA'!$A$11:$A$14576,'MONTHLY DATA'!$A161,'WEEKLY DATA'!$B$11:$B$14576,'MONTHLY DATA'!$B161)</f>
        <v>490</v>
      </c>
      <c r="CT161" s="78">
        <f>AVERAGEIFS('WEEKLY DATA'!CT$11:CT$14576,'WEEKLY DATA'!$A$11:$A$14576,'MONTHLY DATA'!$A161,'WEEKLY DATA'!$B$11:$B$14576,'MONTHLY DATA'!$B161)</f>
        <v>485</v>
      </c>
      <c r="CU161" s="154">
        <f t="shared" si="131"/>
        <v>0</v>
      </c>
      <c r="CV161" s="169">
        <f>AVERAGEIFS('WEEKLY DATA'!CV$11:CV$14576,'WEEKLY DATA'!$A$11:$A$14576,'MONTHLY DATA'!$A161,'WEEKLY DATA'!$B$11:$B$14576,'MONTHLY DATA'!$B161)</f>
        <v>432.5</v>
      </c>
      <c r="CW161" s="78">
        <f>AVERAGEIFS('WEEKLY DATA'!CW$11:CW$14576,'WEEKLY DATA'!$A$11:$A$14576,'MONTHLY DATA'!$A161,'WEEKLY DATA'!$B$11:$B$14576,'MONTHLY DATA'!$B161)</f>
        <v>442.5</v>
      </c>
      <c r="CX161" s="78">
        <f>AVERAGEIFS('WEEKLY DATA'!CX$11:CX$14576,'WEEKLY DATA'!$A$11:$A$14576,'MONTHLY DATA'!$A161,'WEEKLY DATA'!$B$11:$B$14576,'MONTHLY DATA'!$B161)</f>
        <v>437.5</v>
      </c>
      <c r="CY161" s="154">
        <f t="shared" si="132"/>
        <v>-8.854166666666663E-2</v>
      </c>
      <c r="CZ161" s="169">
        <f>AVERAGEIFS('WEEKLY DATA'!CZ$11:CZ$14576,'WEEKLY DATA'!$A$11:$A$14576,'MONTHLY DATA'!$A161,'WEEKLY DATA'!$B$11:$B$14576,'MONTHLY DATA'!$B161)</f>
        <v>407</v>
      </c>
      <c r="DA161" s="78">
        <f>AVERAGEIFS('WEEKLY DATA'!DA$11:DA$14576,'WEEKLY DATA'!$A$11:$A$14576,'MONTHLY DATA'!$A161,'WEEKLY DATA'!$B$11:$B$14576,'MONTHLY DATA'!$B161)</f>
        <v>417</v>
      </c>
      <c r="DB161" s="78">
        <f>AVERAGEIFS('WEEKLY DATA'!DB$11:DB$14576,'WEEKLY DATA'!$A$11:$A$14576,'MONTHLY DATA'!$A161,'WEEKLY DATA'!$B$11:$B$14576,'MONTHLY DATA'!$B161)</f>
        <v>412</v>
      </c>
      <c r="DC161" s="154">
        <f t="shared" si="133"/>
        <v>-9.2011019283746553E-2</v>
      </c>
      <c r="DD161" s="78">
        <f>AVERAGEIFS('WEEKLY DATA'!DD$11:DD$14576,'WEEKLY DATA'!$A$11:$A$14576,'MONTHLY DATA'!$A161,'WEEKLY DATA'!$B$11:$B$14576,'MONTHLY DATA'!$B161)</f>
        <v>480</v>
      </c>
      <c r="DE161" s="78">
        <f>AVERAGEIFS('WEEKLY DATA'!DE$11:DE$14576,'WEEKLY DATA'!$A$11:$A$14576,'MONTHLY DATA'!$A161,'WEEKLY DATA'!$B$11:$B$14576,'MONTHLY DATA'!$B161)</f>
        <v>490</v>
      </c>
      <c r="DF161" s="78">
        <f>AVERAGEIFS('WEEKLY DATA'!DF$11:DF$14576,'WEEKLY DATA'!$A$11:$A$14576,'MONTHLY DATA'!$A161,'WEEKLY DATA'!$B$11:$B$14576,'MONTHLY DATA'!$B161)</f>
        <v>485</v>
      </c>
      <c r="DG161" s="154">
        <f t="shared" si="134"/>
        <v>-3.9603960396039639E-2</v>
      </c>
      <c r="DH161" s="78">
        <f>AVERAGEIFS('WEEKLY DATA'!DH$11:DH$14576,'WEEKLY DATA'!$A$11:$A$14576,'MONTHLY DATA'!$A161,'WEEKLY DATA'!$B$11:$B$14576,'MONTHLY DATA'!$B161)</f>
        <v>595.5</v>
      </c>
      <c r="DI161" s="78">
        <f>AVERAGEIFS('WEEKLY DATA'!DI$11:DI$14576,'WEEKLY DATA'!$A$11:$A$14576,'MONTHLY DATA'!$A161,'WEEKLY DATA'!$B$11:$B$14576,'MONTHLY DATA'!$B161)</f>
        <v>605.5</v>
      </c>
      <c r="DJ161" s="78">
        <f>AVERAGEIFS('WEEKLY DATA'!DJ$11:DJ$14576,'WEEKLY DATA'!$A$11:$A$14576,'MONTHLY DATA'!$A161,'WEEKLY DATA'!$B$11:$B$14576,'MONTHLY DATA'!$B161)</f>
        <v>600.5</v>
      </c>
      <c r="DK161" s="154">
        <f t="shared" si="135"/>
        <v>-2.3577235772357708E-2</v>
      </c>
      <c r="DL161" s="169">
        <f>AVERAGEIFS('WEEKLY DATA'!DL$11:DL$14576,'WEEKLY DATA'!$A$11:$A$14576,'MONTHLY DATA'!$A161,'WEEKLY DATA'!$B$11:$B$14576,'MONTHLY DATA'!$B161)</f>
        <v>415.5</v>
      </c>
      <c r="DM161" s="78">
        <f>AVERAGEIFS('WEEKLY DATA'!DM$11:DM$14576,'WEEKLY DATA'!$A$11:$A$14576,'MONTHLY DATA'!$A161,'WEEKLY DATA'!$B$11:$B$14576,'MONTHLY DATA'!$B161)</f>
        <v>425.5</v>
      </c>
      <c r="DN161" s="78">
        <f>AVERAGEIFS('WEEKLY DATA'!DN$11:DN$14576,'WEEKLY DATA'!$A$11:$A$14576,'MONTHLY DATA'!$A161,'WEEKLY DATA'!$B$11:$B$14576,'MONTHLY DATA'!$B161)</f>
        <v>420.5</v>
      </c>
      <c r="DO161" s="154">
        <f t="shared" si="136"/>
        <v>-0.10053475935828882</v>
      </c>
      <c r="DP161" s="78">
        <f>AVERAGEIFS('WEEKLY DATA'!DP$11:DP$14576,'WEEKLY DATA'!$A$11:$A$14576,'MONTHLY DATA'!$A161,'WEEKLY DATA'!$B$11:$B$14576,'MONTHLY DATA'!$B161)</f>
        <v>378.5</v>
      </c>
      <c r="DQ161" s="78">
        <f>AVERAGEIFS('WEEKLY DATA'!DQ$11:DQ$14576,'WEEKLY DATA'!$A$11:$A$14576,'MONTHLY DATA'!$A161,'WEEKLY DATA'!$B$11:$B$14576,'MONTHLY DATA'!$B161)</f>
        <v>388.5</v>
      </c>
      <c r="DR161" s="78">
        <f>AVERAGEIFS('WEEKLY DATA'!DR$11:DR$14576,'WEEKLY DATA'!$A$11:$A$14576,'MONTHLY DATA'!$A161,'WEEKLY DATA'!$B$11:$B$14576,'MONTHLY DATA'!$B161)</f>
        <v>383.5</v>
      </c>
      <c r="DS161" s="154">
        <f t="shared" si="137"/>
        <v>-8.6904761904761929E-2</v>
      </c>
      <c r="DT161" s="78">
        <f>AVERAGEIFS('WEEKLY DATA'!DT$11:DT$14576,'WEEKLY DATA'!$A$11:$A$14576,'MONTHLY DATA'!$A161,'WEEKLY DATA'!$B$11:$B$14576,'MONTHLY DATA'!$B161)</f>
        <v>480</v>
      </c>
      <c r="DU161" s="78">
        <f>AVERAGEIFS('WEEKLY DATA'!DU$11:DU$14576,'WEEKLY DATA'!$A$11:$A$14576,'MONTHLY DATA'!$A161,'WEEKLY DATA'!$B$11:$B$14576,'MONTHLY DATA'!$B161)</f>
        <v>490</v>
      </c>
      <c r="DV161" s="78">
        <f>AVERAGEIFS('WEEKLY DATA'!DV$11:DV$14576,'WEEKLY DATA'!$A$11:$A$14576,'MONTHLY DATA'!$A161,'WEEKLY DATA'!$B$11:$B$14576,'MONTHLY DATA'!$B161)</f>
        <v>485</v>
      </c>
      <c r="DW161" s="154">
        <f t="shared" si="138"/>
        <v>-3.9603960396039639E-2</v>
      </c>
      <c r="DX161" s="78">
        <f>AVERAGEIFS('WEEKLY DATA'!DX$11:DX$14576,'WEEKLY DATA'!$A$11:$A$14576,'MONTHLY DATA'!$A161,'WEEKLY DATA'!$B$11:$B$14576,'MONTHLY DATA'!$B161)</f>
        <v>580.5</v>
      </c>
      <c r="DY161" s="78">
        <f>AVERAGEIFS('WEEKLY DATA'!DY$11:DY$14576,'WEEKLY DATA'!$A$11:$A$14576,'MONTHLY DATA'!$A161,'WEEKLY DATA'!$B$11:$B$14576,'MONTHLY DATA'!$B161)</f>
        <v>590.5</v>
      </c>
      <c r="DZ161" s="78">
        <f>AVERAGEIFS('WEEKLY DATA'!DZ$11:DZ$14576,'WEEKLY DATA'!$A$11:$A$14576,'MONTHLY DATA'!$A161,'WEEKLY DATA'!$B$11:$B$14576,'MONTHLY DATA'!$B161)</f>
        <v>585.5</v>
      </c>
      <c r="EA161" s="154">
        <f t="shared" si="139"/>
        <v>-2.416666666666667E-2</v>
      </c>
      <c r="EB161" s="78">
        <f>AVERAGEIFS('WEEKLY DATA'!EB$11:EB$14576,'WEEKLY DATA'!$A$11:$A$14576,'MONTHLY DATA'!$A161,'WEEKLY DATA'!$B$11:$B$14576,'MONTHLY DATA'!$B161)</f>
        <v>437</v>
      </c>
      <c r="EC161" s="78">
        <f>AVERAGEIFS('WEEKLY DATA'!EC$11:EC$14576,'WEEKLY DATA'!$A$11:$A$14576,'MONTHLY DATA'!$A161,'WEEKLY DATA'!$B$11:$B$14576,'MONTHLY DATA'!$B161)</f>
        <v>447</v>
      </c>
      <c r="ED161" s="78">
        <f>AVERAGEIFS('WEEKLY DATA'!ED$11:ED$14576,'WEEKLY DATA'!$A$11:$A$14576,'MONTHLY DATA'!$A161,'WEEKLY DATA'!$B$11:$B$14576,'MONTHLY DATA'!$B161)</f>
        <v>442</v>
      </c>
      <c r="EE161" s="154">
        <f t="shared" si="140"/>
        <v>-9.3333333333333379E-2</v>
      </c>
      <c r="EF161" s="169">
        <f>AVERAGEIFS('WEEKLY DATA'!EF$11:EF$14576,'WEEKLY DATA'!$A$11:$A$14576,'MONTHLY DATA'!$A161,'WEEKLY DATA'!$B$11:$B$14576,'MONTHLY DATA'!$B161)</f>
        <v>388.5</v>
      </c>
      <c r="EG161" s="78">
        <f>AVERAGEIFS('WEEKLY DATA'!EG$11:EG$14576,'WEEKLY DATA'!$A$11:$A$14576,'MONTHLY DATA'!$A161,'WEEKLY DATA'!$B$11:$B$14576,'MONTHLY DATA'!$B161)</f>
        <v>398.5</v>
      </c>
      <c r="EH161" s="78">
        <f>AVERAGEIFS('WEEKLY DATA'!EH$11:EH$14576,'WEEKLY DATA'!$A$11:$A$14576,'MONTHLY DATA'!$A161,'WEEKLY DATA'!$B$11:$B$14576,'MONTHLY DATA'!$B161)</f>
        <v>393.5</v>
      </c>
      <c r="EI161" s="154">
        <f t="shared" si="141"/>
        <v>-0.10568181818181821</v>
      </c>
      <c r="EJ161" s="78">
        <f>AVERAGEIFS('WEEKLY DATA'!EJ$11:EJ$14576,'WEEKLY DATA'!$A$11:$A$14576,'MONTHLY DATA'!$A161,'WEEKLY DATA'!$B$11:$B$14576,'MONTHLY DATA'!$B161)</f>
        <v>435</v>
      </c>
      <c r="EK161" s="78">
        <f>AVERAGEIFS('WEEKLY DATA'!EK$11:EK$14576,'WEEKLY DATA'!$A$11:$A$14576,'MONTHLY DATA'!$A161,'WEEKLY DATA'!$B$11:$B$14576,'MONTHLY DATA'!$B161)</f>
        <v>445</v>
      </c>
      <c r="EL161" s="78">
        <f>AVERAGEIFS('WEEKLY DATA'!EL$11:EL$14576,'WEEKLY DATA'!$A$11:$A$14576,'MONTHLY DATA'!$A161,'WEEKLY DATA'!$B$11:$B$14576,'MONTHLY DATA'!$B161)</f>
        <v>440</v>
      </c>
      <c r="EM161" s="154">
        <f t="shared" si="142"/>
        <v>-4.0871934604904681E-2</v>
      </c>
      <c r="EN161" s="78">
        <f>AVERAGEIFS('WEEKLY DATA'!EN$11:EN$14576,'WEEKLY DATA'!$A$11:$A$14576,'MONTHLY DATA'!$A161,'WEEKLY DATA'!$B$11:$B$14576,'MONTHLY DATA'!$B161)</f>
        <v>625.5</v>
      </c>
      <c r="EO161" s="78">
        <f>AVERAGEIFS('WEEKLY DATA'!EO$11:EO$14576,'WEEKLY DATA'!$A$11:$A$14576,'MONTHLY DATA'!$A161,'WEEKLY DATA'!$B$11:$B$14576,'MONTHLY DATA'!$B161)</f>
        <v>635.5</v>
      </c>
      <c r="EP161" s="78">
        <f>AVERAGEIFS('WEEKLY DATA'!EP$11:EP$14576,'WEEKLY DATA'!$A$11:$A$14576,'MONTHLY DATA'!$A161,'WEEKLY DATA'!$B$11:$B$14576,'MONTHLY DATA'!$B161)</f>
        <v>630.5</v>
      </c>
      <c r="EQ161" s="154">
        <f t="shared" si="143"/>
        <v>-2.2480620155038711E-2</v>
      </c>
      <c r="ER161" s="78">
        <f>AVERAGEIFS('WEEKLY DATA'!ER$11:ER$14576,'WEEKLY DATA'!$A$11:$A$14576,'MONTHLY DATA'!$A161,'WEEKLY DATA'!$B$11:$B$14576,'MONTHLY DATA'!$B161)</f>
        <v>400.5</v>
      </c>
      <c r="ES161" s="78">
        <f>AVERAGEIFS('WEEKLY DATA'!ES$11:ES$14576,'WEEKLY DATA'!$A$11:$A$14576,'MONTHLY DATA'!$A161,'WEEKLY DATA'!$B$11:$B$14576,'MONTHLY DATA'!$B161)</f>
        <v>410.5</v>
      </c>
      <c r="ET161" s="78">
        <f>AVERAGEIFS('WEEKLY DATA'!ET$11:ET$14576,'WEEKLY DATA'!$A$11:$A$14576,'MONTHLY DATA'!$A161,'WEEKLY DATA'!$B$11:$B$14576,'MONTHLY DATA'!$B161)</f>
        <v>405.5</v>
      </c>
      <c r="EU161" s="154">
        <f t="shared" si="144"/>
        <v>-0.11366120218579234</v>
      </c>
      <c r="EV161" s="78">
        <f>AVERAGEIFS('WEEKLY DATA'!EV$11:EV$14576,'WEEKLY DATA'!$A$11:$A$14576,'MONTHLY DATA'!$A161,'WEEKLY DATA'!$B$11:$B$14576,'MONTHLY DATA'!$B161)</f>
        <v>369.5</v>
      </c>
      <c r="EW161" s="78">
        <f>AVERAGEIFS('WEEKLY DATA'!EW$11:EW$14576,'WEEKLY DATA'!$A$11:$A$14576,'MONTHLY DATA'!$A161,'WEEKLY DATA'!$B$11:$B$14576,'MONTHLY DATA'!$B161)</f>
        <v>379.5</v>
      </c>
      <c r="EX161" s="78">
        <f>AVERAGEIFS('WEEKLY DATA'!EX$11:EX$14576,'WEEKLY DATA'!$A$11:$A$14576,'MONTHLY DATA'!$A161,'WEEKLY DATA'!$B$11:$B$14576,'MONTHLY DATA'!$B161)</f>
        <v>374.5</v>
      </c>
      <c r="EY161" s="154">
        <f t="shared" si="145"/>
        <v>-0.10833333333333328</v>
      </c>
      <c r="EZ161" s="78">
        <f>AVERAGEIFS('WEEKLY DATA'!EZ$11:EZ$14576,'WEEKLY DATA'!$A$11:$A$14576,'MONTHLY DATA'!$A161,'WEEKLY DATA'!$B$11:$B$14576,'MONTHLY DATA'!$B161)</f>
        <v>439</v>
      </c>
      <c r="FA161" s="78">
        <f>AVERAGEIFS('WEEKLY DATA'!FA$11:FA$14576,'WEEKLY DATA'!$A$11:$A$14576,'MONTHLY DATA'!$A161,'WEEKLY DATA'!$B$11:$B$14576,'MONTHLY DATA'!$B161)</f>
        <v>449</v>
      </c>
      <c r="FB161" s="78">
        <f>AVERAGEIFS('WEEKLY DATA'!FB$11:FB$14576,'WEEKLY DATA'!$A$11:$A$14576,'MONTHLY DATA'!$A161,'WEEKLY DATA'!$B$11:$B$14576,'MONTHLY DATA'!$B161)</f>
        <v>444</v>
      </c>
      <c r="FC161" s="154">
        <f t="shared" si="146"/>
        <v>-2.9508196721311442E-2</v>
      </c>
      <c r="FD161" s="78">
        <f>AVERAGEIFS('WEEKLY DATA'!FD$11:FD$14576,'WEEKLY DATA'!$A$11:$A$14576,'MONTHLY DATA'!$A161,'WEEKLY DATA'!$B$11:$B$14576,'MONTHLY DATA'!$B161)</f>
        <v>401</v>
      </c>
      <c r="FE161" s="78">
        <f>AVERAGEIFS('WEEKLY DATA'!FE$11:FE$14576,'WEEKLY DATA'!$A$11:$A$14576,'MONTHLY DATA'!$A161,'WEEKLY DATA'!$B$11:$B$14576,'MONTHLY DATA'!$B161)</f>
        <v>411</v>
      </c>
      <c r="FF161" s="78">
        <f>AVERAGEIFS('WEEKLY DATA'!FF$11:FF$14576,'WEEKLY DATA'!$A$11:$A$14576,'MONTHLY DATA'!$A161,'WEEKLY DATA'!$B$11:$B$14576,'MONTHLY DATA'!$B161)</f>
        <v>406</v>
      </c>
      <c r="FG161" s="154">
        <f t="shared" si="147"/>
        <v>-6.7278287461773889E-3</v>
      </c>
      <c r="FH161" s="78">
        <f>AVERAGEIFS('WEEKLY DATA'!FH$11:FH$14576,'WEEKLY DATA'!$A$11:$A$14576,'MONTHLY DATA'!$A161,'WEEKLY DATA'!$B$11:$B$14576,'MONTHLY DATA'!$B161)</f>
        <v>374</v>
      </c>
      <c r="FI161" s="78">
        <f>AVERAGEIFS('WEEKLY DATA'!FI$11:FI$14576,'WEEKLY DATA'!$A$11:$A$14576,'MONTHLY DATA'!$A161,'WEEKLY DATA'!$B$11:$B$14576,'MONTHLY DATA'!$B161)</f>
        <v>384</v>
      </c>
      <c r="FJ161" s="78">
        <f>AVERAGEIFS('WEEKLY DATA'!FJ$11:FJ$14576,'WEEKLY DATA'!$A$11:$A$14576,'MONTHLY DATA'!$A161,'WEEKLY DATA'!$B$11:$B$14576,'MONTHLY DATA'!$B161)</f>
        <v>379</v>
      </c>
      <c r="FK161" s="154">
        <f t="shared" si="148"/>
        <v>-0.10560471976401176</v>
      </c>
      <c r="FL161" s="169">
        <f>AVERAGEIFS('WEEKLY DATA'!FL$11:FL$14576,'WEEKLY DATA'!$A$11:$A$14576,'MONTHLY DATA'!$A161,'WEEKLY DATA'!$B$11:$B$14576,'MONTHLY DATA'!$B161)</f>
        <v>351</v>
      </c>
      <c r="FM161" s="78">
        <f>AVERAGEIFS('WEEKLY DATA'!FM$11:FM$14576,'WEEKLY DATA'!$A$11:$A$14576,'MONTHLY DATA'!$A161,'WEEKLY DATA'!$B$11:$B$14576,'MONTHLY DATA'!$B161)</f>
        <v>361</v>
      </c>
      <c r="FN161" s="78">
        <f>AVERAGEIFS('WEEKLY DATA'!FN$11:FN$14576,'WEEKLY DATA'!$A$11:$A$14576,'MONTHLY DATA'!$A161,'WEEKLY DATA'!$B$11:$B$14576,'MONTHLY DATA'!$B161)</f>
        <v>356</v>
      </c>
      <c r="FO161" s="154">
        <f t="shared" si="149"/>
        <v>-0.12098765432098768</v>
      </c>
      <c r="FP161" s="78">
        <f>AVERAGEIFS('WEEKLY DATA'!FP$11:FP$14576,'WEEKLY DATA'!$A$11:$A$14576,'MONTHLY DATA'!$A161,'WEEKLY DATA'!$B$11:$B$14576,'MONTHLY DATA'!$B161)</f>
        <v>356</v>
      </c>
      <c r="FQ161" s="78">
        <f>AVERAGEIFS('WEEKLY DATA'!FQ$11:FQ$14576,'WEEKLY DATA'!$A$11:$A$14576,'MONTHLY DATA'!$A161,'WEEKLY DATA'!$B$11:$B$14576,'MONTHLY DATA'!$B161)</f>
        <v>366</v>
      </c>
      <c r="FR161" s="78">
        <f>AVERAGEIFS('WEEKLY DATA'!FR$11:FR$14576,'WEEKLY DATA'!$A$11:$A$14576,'MONTHLY DATA'!$A161,'WEEKLY DATA'!$B$11:$B$14576,'MONTHLY DATA'!$B161)</f>
        <v>361</v>
      </c>
      <c r="FS161" s="154">
        <f t="shared" si="150"/>
        <v>-7.5601374570446467E-3</v>
      </c>
      <c r="FT161" s="78">
        <f>AVERAGEIFS('WEEKLY DATA'!FT$11:FT$14576,'WEEKLY DATA'!$A$11:$A$14576,'MONTHLY DATA'!$A161,'WEEKLY DATA'!$B$11:$B$14576,'MONTHLY DATA'!$B161)</f>
        <v>258</v>
      </c>
      <c r="FU161" s="78">
        <f>AVERAGEIFS('WEEKLY DATA'!FU$11:FU$14576,'WEEKLY DATA'!$A$11:$A$14576,'MONTHLY DATA'!$A161,'WEEKLY DATA'!$B$11:$B$14576,'MONTHLY DATA'!$B161)</f>
        <v>268</v>
      </c>
      <c r="FV161" s="78">
        <f>AVERAGEIFS('WEEKLY DATA'!FV$11:FV$14576,'WEEKLY DATA'!$A$11:$A$14576,'MONTHLY DATA'!$A161,'WEEKLY DATA'!$B$11:$B$14576,'MONTHLY DATA'!$B161)</f>
        <v>263</v>
      </c>
      <c r="FW161" s="154">
        <f t="shared" si="151"/>
        <v>-0.12333333333333329</v>
      </c>
      <c r="FX161" s="78">
        <f>AVERAGEIFS('WEEKLY DATA'!FX$11:FX$14576,'WEEKLY DATA'!$A$11:$A$14576,'MONTHLY DATA'!$A161,'WEEKLY DATA'!$B$11:$B$14576,'MONTHLY DATA'!$B161)</f>
        <v>284</v>
      </c>
      <c r="FY161" s="78">
        <f>AVERAGEIFS('WEEKLY DATA'!FY$11:FY$14576,'WEEKLY DATA'!$A$11:$A$14576,'MONTHLY DATA'!$A161,'WEEKLY DATA'!$B$11:$B$14576,'MONTHLY DATA'!$B161)</f>
        <v>294</v>
      </c>
      <c r="FZ161" s="78">
        <f>AVERAGEIFS('WEEKLY DATA'!FZ$11:FZ$14576,'WEEKLY DATA'!$A$11:$A$14576,'MONTHLY DATA'!$A161,'WEEKLY DATA'!$B$11:$B$14576,'MONTHLY DATA'!$B161)</f>
        <v>289</v>
      </c>
      <c r="GA161" s="154">
        <f t="shared" si="152"/>
        <v>-4.855967078189305E-2</v>
      </c>
      <c r="GB161" s="78">
        <f>AVERAGEIFS('WEEKLY DATA'!GB$11:GB$14576,'WEEKLY DATA'!$A$11:$A$14576,'MONTHLY DATA'!$A161,'WEEKLY DATA'!$B$11:$B$14576,'MONTHLY DATA'!$B161)</f>
        <v>522.5</v>
      </c>
      <c r="GC161" s="78">
        <f>AVERAGEIFS('WEEKLY DATA'!GC$11:GC$14576,'WEEKLY DATA'!$A$11:$A$14576,'MONTHLY DATA'!$A161,'WEEKLY DATA'!$B$11:$B$14576,'MONTHLY DATA'!$B161)</f>
        <v>532.5</v>
      </c>
      <c r="GD161" s="78">
        <f>AVERAGEIFS('WEEKLY DATA'!GD$11:GD$14576,'WEEKLY DATA'!$A$11:$A$14576,'MONTHLY DATA'!$A161,'WEEKLY DATA'!$B$11:$B$14576,'MONTHLY DATA'!$B161)</f>
        <v>527.5</v>
      </c>
      <c r="GE161" s="154">
        <f t="shared" si="153"/>
        <v>-7.456140350877194E-2</v>
      </c>
      <c r="GF161" s="169">
        <f>AVERAGEIFS('WEEKLY DATA'!GF$11:GF$14576,'WEEKLY DATA'!$A$11:$A$14576,'MONTHLY DATA'!$A161,'WEEKLY DATA'!$B$11:$B$14576,'MONTHLY DATA'!$B161)</f>
        <v>497</v>
      </c>
      <c r="GG161" s="78">
        <f>AVERAGEIFS('WEEKLY DATA'!GG$11:GG$14576,'WEEKLY DATA'!$A$11:$A$14576,'MONTHLY DATA'!$A161,'WEEKLY DATA'!$B$11:$B$14576,'MONTHLY DATA'!$B161)</f>
        <v>507</v>
      </c>
      <c r="GH161" s="78">
        <f>AVERAGEIFS('WEEKLY DATA'!GH$11:GH$14576,'WEEKLY DATA'!$A$11:$A$14576,'MONTHLY DATA'!$A161,'WEEKLY DATA'!$B$11:$B$14576,'MONTHLY DATA'!$B161)</f>
        <v>502</v>
      </c>
      <c r="GI161" s="154">
        <f t="shared" si="154"/>
        <v>-7.6781609195402334E-2</v>
      </c>
      <c r="GJ161" s="78">
        <f>AVERAGEIFS('WEEKLY DATA'!GJ$11:GJ$14576,'WEEKLY DATA'!$A$11:$A$14576,'MONTHLY DATA'!$A161,'WEEKLY DATA'!$B$11:$B$14576,'MONTHLY DATA'!$B161)</f>
        <v>490</v>
      </c>
      <c r="GK161" s="78">
        <f>AVERAGEIFS('WEEKLY DATA'!GK$11:GK$14576,'WEEKLY DATA'!$A$11:$A$14576,'MONTHLY DATA'!$A161,'WEEKLY DATA'!$B$11:$B$14576,'MONTHLY DATA'!$B161)</f>
        <v>500</v>
      </c>
      <c r="GL161" s="78">
        <f>AVERAGEIFS('WEEKLY DATA'!GL$11:GL$14576,'WEEKLY DATA'!$A$11:$A$14576,'MONTHLY DATA'!$A161,'WEEKLY DATA'!$B$11:$B$14576,'MONTHLY DATA'!$B161)</f>
        <v>495</v>
      </c>
      <c r="GM161" s="154">
        <f t="shared" si="155"/>
        <v>-3.8834951456310662E-2</v>
      </c>
      <c r="GN161" s="78">
        <f>AVERAGEIFS('WEEKLY DATA'!GN$11:GN$14576,'WEEKLY DATA'!$A$11:$A$14576,'MONTHLY DATA'!$A161,'WEEKLY DATA'!$B$11:$B$14576,'MONTHLY DATA'!$B161)</f>
        <v>685.5</v>
      </c>
      <c r="GO161" s="78">
        <f>AVERAGEIFS('WEEKLY DATA'!GO$11:GO$14576,'WEEKLY DATA'!$A$11:$A$14576,'MONTHLY DATA'!$A161,'WEEKLY DATA'!$B$11:$B$14576,'MONTHLY DATA'!$B161)</f>
        <v>695.5</v>
      </c>
      <c r="GP161" s="78">
        <f>AVERAGEIFS('WEEKLY DATA'!GP$11:GP$14576,'WEEKLY DATA'!$A$11:$A$14576,'MONTHLY DATA'!$A161,'WEEKLY DATA'!$B$11:$B$14576,'MONTHLY DATA'!$B161)</f>
        <v>690.5</v>
      </c>
      <c r="GQ161" s="154">
        <f t="shared" si="156"/>
        <v>-2.0567375886524797E-2</v>
      </c>
      <c r="GR161" s="78"/>
    </row>
    <row r="162" spans="1:200" ht="15.75" x14ac:dyDescent="0.25">
      <c r="A162">
        <f t="shared" si="106"/>
        <v>8</v>
      </c>
      <c r="B162">
        <f t="shared" si="107"/>
        <v>2022</v>
      </c>
      <c r="C162" s="86">
        <v>44774</v>
      </c>
      <c r="D162" s="78">
        <f>AVERAGEIFS('WEEKLY DATA'!D$11:D$14576,'WEEKLY DATA'!$A$11:$A$14576,'MONTHLY DATA'!$A162,'WEEKLY DATA'!$B$11:$B$14576,'MONTHLY DATA'!$B162)</f>
        <v>433.125</v>
      </c>
      <c r="E162" s="78">
        <f>AVERAGEIFS('WEEKLY DATA'!E$11:E$14576,'WEEKLY DATA'!$A$11:$A$14576,'MONTHLY DATA'!$A162,'WEEKLY DATA'!$B$11:$B$14576,'MONTHLY DATA'!$B162)</f>
        <v>443.125</v>
      </c>
      <c r="F162" s="78">
        <f>AVERAGEIFS('WEEKLY DATA'!F$11:F$14576,'WEEKLY DATA'!$A$11:$A$14576,'MONTHLY DATA'!$A162,'WEEKLY DATA'!$B$11:$B$14576,'MONTHLY DATA'!$B162)</f>
        <v>438.125</v>
      </c>
      <c r="G162" s="154">
        <f t="shared" si="108"/>
        <v>-4.5479302832243995E-2</v>
      </c>
      <c r="H162" s="169">
        <f>AVERAGEIFS('WEEKLY DATA'!H$11:H$14576,'WEEKLY DATA'!$A$11:$A$14576,'MONTHLY DATA'!$A162,'WEEKLY DATA'!$B$11:$B$14576,'MONTHLY DATA'!$B162)</f>
        <v>396.875</v>
      </c>
      <c r="I162" s="78">
        <f>AVERAGEIFS('WEEKLY DATA'!I$11:I$14576,'WEEKLY DATA'!$A$11:$A$14576,'MONTHLY DATA'!$A162,'WEEKLY DATA'!$B$11:$B$14576,'MONTHLY DATA'!$B162)</f>
        <v>406.875</v>
      </c>
      <c r="J162" s="78">
        <f>AVERAGEIFS('WEEKLY DATA'!J$11:J$14576,'WEEKLY DATA'!$A$11:$A$14576,'MONTHLY DATA'!$A162,'WEEKLY DATA'!$B$11:$B$14576,'MONTHLY DATA'!$B162)</f>
        <v>401.875</v>
      </c>
      <c r="K162" s="154">
        <f t="shared" si="109"/>
        <v>-4.6559905100830412E-2</v>
      </c>
      <c r="L162" s="169">
        <f>AVERAGEIFS('WEEKLY DATA'!L$11:L$14576,'WEEKLY DATA'!$A$11:$A$14576,'MONTHLY DATA'!$A162,'WEEKLY DATA'!$B$11:$B$14576,'MONTHLY DATA'!$B162)</f>
        <v>427.5</v>
      </c>
      <c r="M162" s="78">
        <f>AVERAGEIFS('WEEKLY DATA'!M$11:M$14576,'WEEKLY DATA'!$A$11:$A$14576,'MONTHLY DATA'!$A162,'WEEKLY DATA'!$B$11:$B$14576,'MONTHLY DATA'!$B162)</f>
        <v>437.5</v>
      </c>
      <c r="N162" s="78">
        <f>AVERAGEIFS('WEEKLY DATA'!N$11:N$14576,'WEEKLY DATA'!$A$11:$A$14576,'MONTHLY DATA'!$A162,'WEEKLY DATA'!$B$11:$B$14576,'MONTHLY DATA'!$B162)</f>
        <v>432.5</v>
      </c>
      <c r="O162" s="154">
        <f t="shared" si="110"/>
        <v>-1.3683010262257711E-2</v>
      </c>
      <c r="P162" s="169">
        <f>AVERAGEIFS('WEEKLY DATA'!P$11:P$14576,'WEEKLY DATA'!$A$11:$A$14576,'MONTHLY DATA'!$A162,'WEEKLY DATA'!$B$11:$B$14576,'MONTHLY DATA'!$B162)</f>
        <v>373.75</v>
      </c>
      <c r="Q162" s="78">
        <f>AVERAGEIFS('WEEKLY DATA'!Q$11:Q$14576,'WEEKLY DATA'!$A$11:$A$14576,'MONTHLY DATA'!$A162,'WEEKLY DATA'!$B$11:$B$14576,'MONTHLY DATA'!$B162)</f>
        <v>383.75</v>
      </c>
      <c r="R162" s="78">
        <f>AVERAGEIFS('WEEKLY DATA'!R$11:R$14576,'WEEKLY DATA'!$A$11:$A$14576,'MONTHLY DATA'!$A162,'WEEKLY DATA'!$B$11:$B$14576,'MONTHLY DATA'!$B162)</f>
        <v>378.75</v>
      </c>
      <c r="S162" s="154">
        <f t="shared" si="111"/>
        <v>-5.3124999999999978E-2</v>
      </c>
      <c r="T162" s="169">
        <f>AVERAGEIFS('WEEKLY DATA'!T$11:T$14576,'WEEKLY DATA'!$A$11:$A$14576,'MONTHLY DATA'!$A162,'WEEKLY DATA'!$B$11:$B$14576,'MONTHLY DATA'!$B162)</f>
        <v>396.25</v>
      </c>
      <c r="U162" s="78">
        <f>AVERAGEIFS('WEEKLY DATA'!U$11:U$14576,'WEEKLY DATA'!$A$11:$A$14576,'MONTHLY DATA'!$A162,'WEEKLY DATA'!$B$11:$B$14576,'MONTHLY DATA'!$B162)</f>
        <v>406.25</v>
      </c>
      <c r="V162" s="78">
        <f>AVERAGEIFS('WEEKLY DATA'!V$11:V$14576,'WEEKLY DATA'!$A$11:$A$14576,'MONTHLY DATA'!$A162,'WEEKLY DATA'!$B$11:$B$14576,'MONTHLY DATA'!$B162)</f>
        <v>401.25</v>
      </c>
      <c r="W162" s="154">
        <f t="shared" si="112"/>
        <v>-5.2538370720188854E-2</v>
      </c>
      <c r="X162" s="169">
        <f>AVERAGEIFS('WEEKLY DATA'!X$11:X$14576,'WEEKLY DATA'!$A$11:$A$14576,'MONTHLY DATA'!$A162,'WEEKLY DATA'!$B$11:$B$14576,'MONTHLY DATA'!$B162)</f>
        <v>379.375</v>
      </c>
      <c r="Y162" s="78">
        <f>AVERAGEIFS('WEEKLY DATA'!Y$11:Y$14576,'WEEKLY DATA'!$A$11:$A$14576,'MONTHLY DATA'!$A162,'WEEKLY DATA'!$B$11:$B$14576,'MONTHLY DATA'!$B162)</f>
        <v>389.375</v>
      </c>
      <c r="Z162" s="78">
        <f>AVERAGEIFS('WEEKLY DATA'!Z$11:Z$14576,'WEEKLY DATA'!$A$11:$A$14576,'MONTHLY DATA'!$A162,'WEEKLY DATA'!$B$11:$B$14576,'MONTHLY DATA'!$B162)</f>
        <v>384.375</v>
      </c>
      <c r="AA162" s="154">
        <f t="shared" si="113"/>
        <v>-0.14393095768374164</v>
      </c>
      <c r="AB162" s="169">
        <f>AVERAGEIFS('WEEKLY DATA'!AB$11:AB$14576,'WEEKLY DATA'!$A$11:$A$14576,'MONTHLY DATA'!$A162,'WEEKLY DATA'!$B$11:$B$14576,'MONTHLY DATA'!$B162)</f>
        <v>420.625</v>
      </c>
      <c r="AC162" s="78">
        <f>AVERAGEIFS('WEEKLY DATA'!AC$11:AC$14576,'WEEKLY DATA'!$A$11:$A$14576,'MONTHLY DATA'!$A162,'WEEKLY DATA'!$B$11:$B$14576,'MONTHLY DATA'!$B162)</f>
        <v>430.625</v>
      </c>
      <c r="AD162" s="78">
        <f>AVERAGEIFS('WEEKLY DATA'!AD$11:AD$14576,'WEEKLY DATA'!$A$11:$A$14576,'MONTHLY DATA'!$A162,'WEEKLY DATA'!$B$11:$B$14576,'MONTHLY DATA'!$B162)</f>
        <v>425.625</v>
      </c>
      <c r="AE162" s="154">
        <f t="shared" si="114"/>
        <v>-1.3615295480880696E-2</v>
      </c>
      <c r="AF162" s="169">
        <f>AVERAGEIFS('WEEKLY DATA'!AF$11:AF$14576,'WEEKLY DATA'!$A$11:$A$14576,'MONTHLY DATA'!$A162,'WEEKLY DATA'!$B$11:$B$14576,'MONTHLY DATA'!$B162)</f>
        <v>343.75</v>
      </c>
      <c r="AG162" s="78">
        <f>AVERAGEIFS('WEEKLY DATA'!AG$11:AG$14576,'WEEKLY DATA'!$A$11:$A$14576,'MONTHLY DATA'!$A162,'WEEKLY DATA'!$B$11:$B$14576,'MONTHLY DATA'!$B162)</f>
        <v>353.75</v>
      </c>
      <c r="AH162" s="78">
        <f>AVERAGEIFS('WEEKLY DATA'!AH$11:AH$14576,'WEEKLY DATA'!$A$11:$A$14576,'MONTHLY DATA'!$A162,'WEEKLY DATA'!$B$11:$B$14576,'MONTHLY DATA'!$B162)</f>
        <v>348.75</v>
      </c>
      <c r="AI162" s="154">
        <f t="shared" si="115"/>
        <v>-2.4475524475524479E-2</v>
      </c>
      <c r="AJ162" s="169">
        <f>AVERAGEIFS('WEEKLY DATA'!AJ$11:AJ$14576,'WEEKLY DATA'!$A$11:$A$14576,'MONTHLY DATA'!$A162,'WEEKLY DATA'!$B$11:$B$14576,'MONTHLY DATA'!$B162)</f>
        <v>365</v>
      </c>
      <c r="AK162" s="78">
        <f>AVERAGEIFS('WEEKLY DATA'!AK$11:AK$14576,'WEEKLY DATA'!$A$11:$A$14576,'MONTHLY DATA'!$A162,'WEEKLY DATA'!$B$11:$B$14576,'MONTHLY DATA'!$B162)</f>
        <v>375</v>
      </c>
      <c r="AL162" s="78">
        <f>AVERAGEIFS('WEEKLY DATA'!AL$11:AL$14576,'WEEKLY DATA'!$A$11:$A$14576,'MONTHLY DATA'!$A162,'WEEKLY DATA'!$B$11:$B$14576,'MONTHLY DATA'!$B162)</f>
        <v>370</v>
      </c>
      <c r="AM162" s="154">
        <f t="shared" si="116"/>
        <v>-9.4247246022031828E-2</v>
      </c>
      <c r="AN162" s="169">
        <f>AVERAGEIFS('WEEKLY DATA'!AN$11:AN$14576,'WEEKLY DATA'!$A$11:$A$14576,'MONTHLY DATA'!$A162,'WEEKLY DATA'!$B$11:$B$14576,'MONTHLY DATA'!$B162)</f>
        <v>328.125</v>
      </c>
      <c r="AO162" s="78">
        <f>AVERAGEIFS('WEEKLY DATA'!AO$11:AO$14576,'WEEKLY DATA'!$A$11:$A$14576,'MONTHLY DATA'!$A162,'WEEKLY DATA'!$B$11:$B$14576,'MONTHLY DATA'!$B162)</f>
        <v>338.125</v>
      </c>
      <c r="AP162" s="78">
        <f>AVERAGEIFS('WEEKLY DATA'!AP$11:AP$14576,'WEEKLY DATA'!$A$11:$A$14576,'MONTHLY DATA'!$A162,'WEEKLY DATA'!$B$11:$B$14576,'MONTHLY DATA'!$B162)</f>
        <v>333.125</v>
      </c>
      <c r="AQ162" s="154">
        <f t="shared" si="117"/>
        <v>-7.3365785813630069E-2</v>
      </c>
      <c r="AR162" s="169">
        <f>AVERAGEIFS('WEEKLY DATA'!AR$11:AR$14576,'WEEKLY DATA'!$A$11:$A$14576,'MONTHLY DATA'!$A162,'WEEKLY DATA'!$B$11:$B$14576,'MONTHLY DATA'!$B162)</f>
        <v>401.25</v>
      </c>
      <c r="AS162" s="78">
        <f>AVERAGEIFS('WEEKLY DATA'!AS$11:AS$14576,'WEEKLY DATA'!$A$11:$A$14576,'MONTHLY DATA'!$A162,'WEEKLY DATA'!$B$11:$B$14576,'MONTHLY DATA'!$B162)</f>
        <v>411.25</v>
      </c>
      <c r="AT162" s="78">
        <f>AVERAGEIFS('WEEKLY DATA'!AT$11:AT$14576,'WEEKLY DATA'!$A$11:$A$14576,'MONTHLY DATA'!$A162,'WEEKLY DATA'!$B$11:$B$14576,'MONTHLY DATA'!$B162)</f>
        <v>406.25</v>
      </c>
      <c r="AU162" s="154">
        <f t="shared" si="118"/>
        <v>-2.6946107784431184E-2</v>
      </c>
      <c r="AV162" s="169">
        <f>AVERAGEIFS('WEEKLY DATA'!AV$11:AV$14576,'WEEKLY DATA'!$A$11:$A$14576,'MONTHLY DATA'!$A162,'WEEKLY DATA'!$B$11:$B$14576,'MONTHLY DATA'!$B162)</f>
        <v>285.625</v>
      </c>
      <c r="AW162" s="78">
        <f>AVERAGEIFS('WEEKLY DATA'!AW$11:AW$14576,'WEEKLY DATA'!$A$11:$A$14576,'MONTHLY DATA'!$A162,'WEEKLY DATA'!$B$11:$B$14576,'MONTHLY DATA'!$B162)</f>
        <v>295.625</v>
      </c>
      <c r="AX162" s="78">
        <f>AVERAGEIFS('WEEKLY DATA'!AX$11:AX$14576,'WEEKLY DATA'!$A$11:$A$14576,'MONTHLY DATA'!$A162,'WEEKLY DATA'!$B$11:$B$14576,'MONTHLY DATA'!$B162)</f>
        <v>290.625</v>
      </c>
      <c r="AY162" s="154">
        <f t="shared" si="119"/>
        <v>-7.1485623003194942E-2</v>
      </c>
      <c r="AZ162" s="169">
        <f>AVERAGEIFS('WEEKLY DATA'!AZ$11:AZ$14576,'WEEKLY DATA'!$A$11:$A$14576,'MONTHLY DATA'!$A162,'WEEKLY DATA'!$B$11:$B$14576,'MONTHLY DATA'!$B162)</f>
        <v>382.5</v>
      </c>
      <c r="BA162" s="78">
        <f>AVERAGEIFS('WEEKLY DATA'!BA$11:BA$14576,'WEEKLY DATA'!$A$11:$A$14576,'MONTHLY DATA'!$A162,'WEEKLY DATA'!$B$11:$B$14576,'MONTHLY DATA'!$B162)</f>
        <v>392.5</v>
      </c>
      <c r="BB162" s="78">
        <f>AVERAGEIFS('WEEKLY DATA'!BB$11:BB$14576,'WEEKLY DATA'!$A$11:$A$14576,'MONTHLY DATA'!$A162,'WEEKLY DATA'!$B$11:$B$14576,'MONTHLY DATA'!$B162)</f>
        <v>387.5</v>
      </c>
      <c r="BC162" s="154">
        <f t="shared" si="120"/>
        <v>-6.4009661835748743E-2</v>
      </c>
      <c r="BD162" s="169">
        <f>AVERAGEIFS('WEEKLY DATA'!BD$11:BD$14576,'WEEKLY DATA'!$A$11:$A$14576,'MONTHLY DATA'!$A162,'WEEKLY DATA'!$B$11:$B$14576,'MONTHLY DATA'!$B162)</f>
        <v>346.25</v>
      </c>
      <c r="BE162" s="78">
        <f>AVERAGEIFS('WEEKLY DATA'!BE$11:BE$14576,'WEEKLY DATA'!$A$11:$A$14576,'MONTHLY DATA'!$A162,'WEEKLY DATA'!$B$11:$B$14576,'MONTHLY DATA'!$B162)</f>
        <v>356.25</v>
      </c>
      <c r="BF162" s="78">
        <f>AVERAGEIFS('WEEKLY DATA'!BF$11:BF$14576,'WEEKLY DATA'!$A$11:$A$14576,'MONTHLY DATA'!$A162,'WEEKLY DATA'!$B$11:$B$14576,'MONTHLY DATA'!$B162)</f>
        <v>351.25</v>
      </c>
      <c r="BG162" s="154">
        <f t="shared" si="121"/>
        <v>9.0838509316770288E-2</v>
      </c>
      <c r="BH162" s="169">
        <f>AVERAGEIFS('WEEKLY DATA'!BH$11:BH$14576,'WEEKLY DATA'!$A$11:$A$14576,'MONTHLY DATA'!$A162,'WEEKLY DATA'!$B$11:$B$14576,'MONTHLY DATA'!$B162)</f>
        <v>388.75</v>
      </c>
      <c r="BI162" s="78">
        <f>AVERAGEIFS('WEEKLY DATA'!BI$11:BI$14576,'WEEKLY DATA'!$A$11:$A$14576,'MONTHLY DATA'!$A162,'WEEKLY DATA'!$B$11:$B$14576,'MONTHLY DATA'!$B162)</f>
        <v>398.75</v>
      </c>
      <c r="BJ162" s="78">
        <f>AVERAGEIFS('WEEKLY DATA'!BJ$11:BJ$14576,'WEEKLY DATA'!$A$11:$A$14576,'MONTHLY DATA'!$A162,'WEEKLY DATA'!$B$11:$B$14576,'MONTHLY DATA'!$B162)</f>
        <v>393.75</v>
      </c>
      <c r="BK162" s="154">
        <f t="shared" si="122"/>
        <v>-5.3485576923076872E-2</v>
      </c>
      <c r="BL162" s="169">
        <f>AVERAGEIFS('WEEKLY DATA'!BL$11:BL$14576,'WEEKLY DATA'!$A$11:$A$14576,'MONTHLY DATA'!$A162,'WEEKLY DATA'!$B$11:$B$14576,'MONTHLY DATA'!$B162)</f>
        <v>315</v>
      </c>
      <c r="BM162" s="78">
        <f>AVERAGEIFS('WEEKLY DATA'!BM$11:BM$14576,'WEEKLY DATA'!$A$11:$A$14576,'MONTHLY DATA'!$A162,'WEEKLY DATA'!$B$11:$B$14576,'MONTHLY DATA'!$B162)</f>
        <v>325</v>
      </c>
      <c r="BN162" s="78">
        <f>AVERAGEIFS('WEEKLY DATA'!BN$11:BN$14576,'WEEKLY DATA'!$A$11:$A$14576,'MONTHLY DATA'!$A162,'WEEKLY DATA'!$B$11:$B$14576,'MONTHLY DATA'!$B162)</f>
        <v>320</v>
      </c>
      <c r="BO162" s="154">
        <f t="shared" si="123"/>
        <v>-1.0819165378670781E-2</v>
      </c>
      <c r="BP162" s="78">
        <f>AVERAGEIFS('WEEKLY DATA'!BP$11:BP$14576,'WEEKLY DATA'!$A$11:$A$14576,'MONTHLY DATA'!$A162,'WEEKLY DATA'!$B$11:$B$14576,'MONTHLY DATA'!$B162)</f>
        <v>381.25</v>
      </c>
      <c r="BQ162" s="78">
        <f>AVERAGEIFS('WEEKLY DATA'!BQ$11:BQ$14576,'WEEKLY DATA'!$A$11:$A$14576,'MONTHLY DATA'!$A162,'WEEKLY DATA'!$B$11:$B$14576,'MONTHLY DATA'!$B162)</f>
        <v>391.25</v>
      </c>
      <c r="BR162" s="78">
        <f>AVERAGEIFS('WEEKLY DATA'!BR$11:BR$14576,'WEEKLY DATA'!$A$11:$A$14576,'MONTHLY DATA'!$A162,'WEEKLY DATA'!$B$11:$B$14576,'MONTHLY DATA'!$B162)</f>
        <v>386.25</v>
      </c>
      <c r="BS162" s="154">
        <f t="shared" si="124"/>
        <v>-2.7078085642317395E-2</v>
      </c>
      <c r="BT162" s="78">
        <f>AVERAGEIFS('WEEKLY DATA'!BT$11:BT$14576,'WEEKLY DATA'!$A$11:$A$14576,'MONTHLY DATA'!$A162,'WEEKLY DATA'!$B$11:$B$14576,'MONTHLY DATA'!$B162)</f>
        <v>316.25</v>
      </c>
      <c r="BU162" s="78">
        <f>AVERAGEIFS('WEEKLY DATA'!BU$11:BU$14576,'WEEKLY DATA'!$A$11:$A$14576,'MONTHLY DATA'!$A162,'WEEKLY DATA'!$B$11:$B$14576,'MONTHLY DATA'!$B162)</f>
        <v>326.25</v>
      </c>
      <c r="BV162" s="78">
        <f>AVERAGEIFS('WEEKLY DATA'!BV$11:BV$14576,'WEEKLY DATA'!$A$11:$A$14576,'MONTHLY DATA'!$A162,'WEEKLY DATA'!$B$11:$B$14576,'MONTHLY DATA'!$B162)</f>
        <v>321.25</v>
      </c>
      <c r="BW162" s="154">
        <f t="shared" si="125"/>
        <v>-6.3411078717201197E-2</v>
      </c>
      <c r="BX162" s="78">
        <f>AVERAGEIFS('WEEKLY DATA'!BX$11:BX$14576,'WEEKLY DATA'!$A$11:$A$14576,'MONTHLY DATA'!$A162,'WEEKLY DATA'!$B$11:$B$14576,'MONTHLY DATA'!$B162)</f>
        <v>385.625</v>
      </c>
      <c r="BY162" s="78">
        <f>AVERAGEIFS('WEEKLY DATA'!BY$11:BY$14576,'WEEKLY DATA'!$A$11:$A$14576,'MONTHLY DATA'!$A162,'WEEKLY DATA'!$B$11:$B$14576,'MONTHLY DATA'!$B162)</f>
        <v>395.625</v>
      </c>
      <c r="BZ162" s="78">
        <f>AVERAGEIFS('WEEKLY DATA'!BZ$11:BZ$14576,'WEEKLY DATA'!$A$11:$A$14576,'MONTHLY DATA'!$A162,'WEEKLY DATA'!$B$11:$B$14576,'MONTHLY DATA'!$B162)</f>
        <v>390.625</v>
      </c>
      <c r="CA162" s="154">
        <f t="shared" si="126"/>
        <v>-7.3250296559905115E-2</v>
      </c>
      <c r="CB162" s="78">
        <f>AVERAGEIFS('WEEKLY DATA'!CB$11:CB$14576,'WEEKLY DATA'!$A$11:$A$14576,'MONTHLY DATA'!$A162,'WEEKLY DATA'!$B$11:$B$14576,'MONTHLY DATA'!$B162)</f>
        <v>594.375</v>
      </c>
      <c r="CC162" s="78">
        <f>AVERAGEIFS('WEEKLY DATA'!CC$11:CC$14576,'WEEKLY DATA'!$A$11:$A$14576,'MONTHLY DATA'!$A162,'WEEKLY DATA'!$B$11:$B$14576,'MONTHLY DATA'!$B162)</f>
        <v>604.375</v>
      </c>
      <c r="CD162" s="78">
        <f>AVERAGEIFS('WEEKLY DATA'!CD$11:CD$14576,'WEEKLY DATA'!$A$11:$A$14576,'MONTHLY DATA'!$A162,'WEEKLY DATA'!$B$11:$B$14576,'MONTHLY DATA'!$B162)</f>
        <v>599.375</v>
      </c>
      <c r="CE162" s="154">
        <f t="shared" si="127"/>
        <v>3.6084701815038978E-2</v>
      </c>
      <c r="CF162" s="78">
        <f>AVERAGEIFS('WEEKLY DATA'!CF$11:CF$14576,'WEEKLY DATA'!$A$11:$A$14576,'MONTHLY DATA'!$A162,'WEEKLY DATA'!$B$11:$B$14576,'MONTHLY DATA'!$B162)</f>
        <v>375</v>
      </c>
      <c r="CG162" s="78">
        <f>AVERAGEIFS('WEEKLY DATA'!CG$11:CG$14576,'WEEKLY DATA'!$A$11:$A$14576,'MONTHLY DATA'!$A162,'WEEKLY DATA'!$B$11:$B$14576,'MONTHLY DATA'!$B162)</f>
        <v>385</v>
      </c>
      <c r="CH162" s="78">
        <f>AVERAGEIFS('WEEKLY DATA'!CH$11:CH$14576,'WEEKLY DATA'!$A$11:$A$14576,'MONTHLY DATA'!$A162,'WEEKLY DATA'!$B$11:$B$14576,'MONTHLY DATA'!$B162)</f>
        <v>380</v>
      </c>
      <c r="CI162" s="154">
        <f t="shared" si="128"/>
        <v>-6.0568603213844274E-2</v>
      </c>
      <c r="CJ162" s="78">
        <f>AVERAGEIFS('WEEKLY DATA'!CJ$11:CJ$14576,'WEEKLY DATA'!$A$11:$A$14576,'MONTHLY DATA'!$A162,'WEEKLY DATA'!$B$11:$B$14576,'MONTHLY DATA'!$B162)</f>
        <v>351.25</v>
      </c>
      <c r="CK162" s="78">
        <f>AVERAGEIFS('WEEKLY DATA'!CK$11:CK$14576,'WEEKLY DATA'!$A$11:$A$14576,'MONTHLY DATA'!$A162,'WEEKLY DATA'!$B$11:$B$14576,'MONTHLY DATA'!$B162)</f>
        <v>361.25</v>
      </c>
      <c r="CL162" s="78">
        <f>AVERAGEIFS('WEEKLY DATA'!CL$11:CL$14576,'WEEKLY DATA'!$A$11:$A$14576,'MONTHLY DATA'!$A162,'WEEKLY DATA'!$B$11:$B$14576,'MONTHLY DATA'!$B162)</f>
        <v>356.25</v>
      </c>
      <c r="CM162" s="154">
        <f t="shared" si="129"/>
        <v>-7.9457364341085301E-2</v>
      </c>
      <c r="CN162" s="78">
        <f>AVERAGEIFS('WEEKLY DATA'!CN$11:CN$14576,'WEEKLY DATA'!$A$11:$A$14576,'MONTHLY DATA'!$A162,'WEEKLY DATA'!$B$11:$B$14576,'MONTHLY DATA'!$B162)</f>
        <v>385.625</v>
      </c>
      <c r="CO162" s="78">
        <f>AVERAGEIFS('WEEKLY DATA'!CO$11:CO$14576,'WEEKLY DATA'!$A$11:$A$14576,'MONTHLY DATA'!$A162,'WEEKLY DATA'!$B$11:$B$14576,'MONTHLY DATA'!$B162)</f>
        <v>395.625</v>
      </c>
      <c r="CP162" s="78">
        <f>AVERAGEIFS('WEEKLY DATA'!CP$11:CP$14576,'WEEKLY DATA'!$A$11:$A$14576,'MONTHLY DATA'!$A162,'WEEKLY DATA'!$B$11:$B$14576,'MONTHLY DATA'!$B162)</f>
        <v>390.625</v>
      </c>
      <c r="CQ162" s="154">
        <f t="shared" si="130"/>
        <v>-7.3250296559905115E-2</v>
      </c>
      <c r="CR162" s="78">
        <f>AVERAGEIFS('WEEKLY DATA'!CR$11:CR$14576,'WEEKLY DATA'!$A$11:$A$14576,'MONTHLY DATA'!$A162,'WEEKLY DATA'!$B$11:$B$14576,'MONTHLY DATA'!$B162)</f>
        <v>480</v>
      </c>
      <c r="CS162" s="78">
        <f>AVERAGEIFS('WEEKLY DATA'!CS$11:CS$14576,'WEEKLY DATA'!$A$11:$A$14576,'MONTHLY DATA'!$A162,'WEEKLY DATA'!$B$11:$B$14576,'MONTHLY DATA'!$B162)</f>
        <v>490</v>
      </c>
      <c r="CT162" s="78">
        <f>AVERAGEIFS('WEEKLY DATA'!CT$11:CT$14576,'WEEKLY DATA'!$A$11:$A$14576,'MONTHLY DATA'!$A162,'WEEKLY DATA'!$B$11:$B$14576,'MONTHLY DATA'!$B162)</f>
        <v>485</v>
      </c>
      <c r="CU162" s="154">
        <f t="shared" si="131"/>
        <v>0</v>
      </c>
      <c r="CV162" s="169">
        <f>AVERAGEIFS('WEEKLY DATA'!CV$11:CV$14576,'WEEKLY DATA'!$A$11:$A$14576,'MONTHLY DATA'!$A162,'WEEKLY DATA'!$B$11:$B$14576,'MONTHLY DATA'!$B162)</f>
        <v>411.25</v>
      </c>
      <c r="CW162" s="78">
        <f>AVERAGEIFS('WEEKLY DATA'!CW$11:CW$14576,'WEEKLY DATA'!$A$11:$A$14576,'MONTHLY DATA'!$A162,'WEEKLY DATA'!$B$11:$B$14576,'MONTHLY DATA'!$B162)</f>
        <v>421.25</v>
      </c>
      <c r="CX162" s="78">
        <f>AVERAGEIFS('WEEKLY DATA'!CX$11:CX$14576,'WEEKLY DATA'!$A$11:$A$14576,'MONTHLY DATA'!$A162,'WEEKLY DATA'!$B$11:$B$14576,'MONTHLY DATA'!$B162)</f>
        <v>416.25</v>
      </c>
      <c r="CY162" s="154">
        <f t="shared" si="132"/>
        <v>-4.8571428571428599E-2</v>
      </c>
      <c r="CZ162" s="169">
        <f>AVERAGEIFS('WEEKLY DATA'!CZ$11:CZ$14576,'WEEKLY DATA'!$A$11:$A$14576,'MONTHLY DATA'!$A162,'WEEKLY DATA'!$B$11:$B$14576,'MONTHLY DATA'!$B162)</f>
        <v>370</v>
      </c>
      <c r="DA162" s="78">
        <f>AVERAGEIFS('WEEKLY DATA'!DA$11:DA$14576,'WEEKLY DATA'!$A$11:$A$14576,'MONTHLY DATA'!$A162,'WEEKLY DATA'!$B$11:$B$14576,'MONTHLY DATA'!$B162)</f>
        <v>380</v>
      </c>
      <c r="DB162" s="78">
        <f>AVERAGEIFS('WEEKLY DATA'!DB$11:DB$14576,'WEEKLY DATA'!$A$11:$A$14576,'MONTHLY DATA'!$A162,'WEEKLY DATA'!$B$11:$B$14576,'MONTHLY DATA'!$B162)</f>
        <v>375</v>
      </c>
      <c r="DC162" s="154">
        <f t="shared" si="133"/>
        <v>-8.9805825242718407E-2</v>
      </c>
      <c r="DD162" s="78">
        <f>AVERAGEIFS('WEEKLY DATA'!DD$11:DD$14576,'WEEKLY DATA'!$A$11:$A$14576,'MONTHLY DATA'!$A162,'WEEKLY DATA'!$B$11:$B$14576,'MONTHLY DATA'!$B162)</f>
        <v>438.75</v>
      </c>
      <c r="DE162" s="78">
        <f>AVERAGEIFS('WEEKLY DATA'!DE$11:DE$14576,'WEEKLY DATA'!$A$11:$A$14576,'MONTHLY DATA'!$A162,'WEEKLY DATA'!$B$11:$B$14576,'MONTHLY DATA'!$B162)</f>
        <v>448.75</v>
      </c>
      <c r="DF162" s="78">
        <f>AVERAGEIFS('WEEKLY DATA'!DF$11:DF$14576,'WEEKLY DATA'!$A$11:$A$14576,'MONTHLY DATA'!$A162,'WEEKLY DATA'!$B$11:$B$14576,'MONTHLY DATA'!$B162)</f>
        <v>443.75</v>
      </c>
      <c r="DG162" s="154">
        <f t="shared" si="134"/>
        <v>-8.5051546391752608E-2</v>
      </c>
      <c r="DH162" s="78">
        <f>AVERAGEIFS('WEEKLY DATA'!DH$11:DH$14576,'WEEKLY DATA'!$A$11:$A$14576,'MONTHLY DATA'!$A162,'WEEKLY DATA'!$B$11:$B$14576,'MONTHLY DATA'!$B162)</f>
        <v>590</v>
      </c>
      <c r="DI162" s="78">
        <f>AVERAGEIFS('WEEKLY DATA'!DI$11:DI$14576,'WEEKLY DATA'!$A$11:$A$14576,'MONTHLY DATA'!$A162,'WEEKLY DATA'!$B$11:$B$14576,'MONTHLY DATA'!$B162)</f>
        <v>600</v>
      </c>
      <c r="DJ162" s="78">
        <f>AVERAGEIFS('WEEKLY DATA'!DJ$11:DJ$14576,'WEEKLY DATA'!$A$11:$A$14576,'MONTHLY DATA'!$A162,'WEEKLY DATA'!$B$11:$B$14576,'MONTHLY DATA'!$B162)</f>
        <v>595</v>
      </c>
      <c r="DK162" s="154">
        <f t="shared" si="135"/>
        <v>-9.1590341382181695E-3</v>
      </c>
      <c r="DL162" s="169">
        <f>AVERAGEIFS('WEEKLY DATA'!DL$11:DL$14576,'WEEKLY DATA'!$A$11:$A$14576,'MONTHLY DATA'!$A162,'WEEKLY DATA'!$B$11:$B$14576,'MONTHLY DATA'!$B162)</f>
        <v>402.5</v>
      </c>
      <c r="DM162" s="78">
        <f>AVERAGEIFS('WEEKLY DATA'!DM$11:DM$14576,'WEEKLY DATA'!$A$11:$A$14576,'MONTHLY DATA'!$A162,'WEEKLY DATA'!$B$11:$B$14576,'MONTHLY DATA'!$B162)</f>
        <v>412.5</v>
      </c>
      <c r="DN162" s="78">
        <f>AVERAGEIFS('WEEKLY DATA'!DN$11:DN$14576,'WEEKLY DATA'!$A$11:$A$14576,'MONTHLY DATA'!$A162,'WEEKLY DATA'!$B$11:$B$14576,'MONTHLY DATA'!$B162)</f>
        <v>407.5</v>
      </c>
      <c r="DO162" s="154">
        <f t="shared" si="136"/>
        <v>-3.0915576694411362E-2</v>
      </c>
      <c r="DP162" s="78">
        <f>AVERAGEIFS('WEEKLY DATA'!DP$11:DP$14576,'WEEKLY DATA'!$A$11:$A$14576,'MONTHLY DATA'!$A162,'WEEKLY DATA'!$B$11:$B$14576,'MONTHLY DATA'!$B162)</f>
        <v>347.5</v>
      </c>
      <c r="DQ162" s="78">
        <f>AVERAGEIFS('WEEKLY DATA'!DQ$11:DQ$14576,'WEEKLY DATA'!$A$11:$A$14576,'MONTHLY DATA'!$A162,'WEEKLY DATA'!$B$11:$B$14576,'MONTHLY DATA'!$B162)</f>
        <v>357.5</v>
      </c>
      <c r="DR162" s="78">
        <f>AVERAGEIFS('WEEKLY DATA'!DR$11:DR$14576,'WEEKLY DATA'!$A$11:$A$14576,'MONTHLY DATA'!$A162,'WEEKLY DATA'!$B$11:$B$14576,'MONTHLY DATA'!$B162)</f>
        <v>352.5</v>
      </c>
      <c r="DS162" s="154">
        <f t="shared" si="137"/>
        <v>-8.0834419817470637E-2</v>
      </c>
      <c r="DT162" s="78">
        <f>AVERAGEIFS('WEEKLY DATA'!DT$11:DT$14576,'WEEKLY DATA'!$A$11:$A$14576,'MONTHLY DATA'!$A162,'WEEKLY DATA'!$B$11:$B$14576,'MONTHLY DATA'!$B162)</f>
        <v>438.75</v>
      </c>
      <c r="DU162" s="78">
        <f>AVERAGEIFS('WEEKLY DATA'!DU$11:DU$14576,'WEEKLY DATA'!$A$11:$A$14576,'MONTHLY DATA'!$A162,'WEEKLY DATA'!$B$11:$B$14576,'MONTHLY DATA'!$B162)</f>
        <v>448.75</v>
      </c>
      <c r="DV162" s="78">
        <f>AVERAGEIFS('WEEKLY DATA'!DV$11:DV$14576,'WEEKLY DATA'!$A$11:$A$14576,'MONTHLY DATA'!$A162,'WEEKLY DATA'!$B$11:$B$14576,'MONTHLY DATA'!$B162)</f>
        <v>443.75</v>
      </c>
      <c r="DW162" s="154">
        <f t="shared" si="138"/>
        <v>-8.5051546391752608E-2</v>
      </c>
      <c r="DX162" s="78">
        <f>AVERAGEIFS('WEEKLY DATA'!DX$11:DX$14576,'WEEKLY DATA'!$A$11:$A$14576,'MONTHLY DATA'!$A162,'WEEKLY DATA'!$B$11:$B$14576,'MONTHLY DATA'!$B162)</f>
        <v>575</v>
      </c>
      <c r="DY162" s="78">
        <f>AVERAGEIFS('WEEKLY DATA'!DY$11:DY$14576,'WEEKLY DATA'!$A$11:$A$14576,'MONTHLY DATA'!$A162,'WEEKLY DATA'!$B$11:$B$14576,'MONTHLY DATA'!$B162)</f>
        <v>585</v>
      </c>
      <c r="DZ162" s="78">
        <f>AVERAGEIFS('WEEKLY DATA'!DZ$11:DZ$14576,'WEEKLY DATA'!$A$11:$A$14576,'MONTHLY DATA'!$A162,'WEEKLY DATA'!$B$11:$B$14576,'MONTHLY DATA'!$B162)</f>
        <v>580</v>
      </c>
      <c r="EA162" s="154">
        <f t="shared" si="139"/>
        <v>-9.3936806148591234E-3</v>
      </c>
      <c r="EB162" s="78">
        <f>AVERAGEIFS('WEEKLY DATA'!EB$11:EB$14576,'WEEKLY DATA'!$A$11:$A$14576,'MONTHLY DATA'!$A162,'WEEKLY DATA'!$B$11:$B$14576,'MONTHLY DATA'!$B162)</f>
        <v>418.75</v>
      </c>
      <c r="EC162" s="78">
        <f>AVERAGEIFS('WEEKLY DATA'!EC$11:EC$14576,'WEEKLY DATA'!$A$11:$A$14576,'MONTHLY DATA'!$A162,'WEEKLY DATA'!$B$11:$B$14576,'MONTHLY DATA'!$B162)</f>
        <v>428.75</v>
      </c>
      <c r="ED162" s="78">
        <f>AVERAGEIFS('WEEKLY DATA'!ED$11:ED$14576,'WEEKLY DATA'!$A$11:$A$14576,'MONTHLY DATA'!$A162,'WEEKLY DATA'!$B$11:$B$14576,'MONTHLY DATA'!$B162)</f>
        <v>423.75</v>
      </c>
      <c r="EE162" s="154">
        <f t="shared" si="140"/>
        <v>-4.128959276018096E-2</v>
      </c>
      <c r="EF162" s="169">
        <f>AVERAGEIFS('WEEKLY DATA'!EF$11:EF$14576,'WEEKLY DATA'!$A$11:$A$14576,'MONTHLY DATA'!$A162,'WEEKLY DATA'!$B$11:$B$14576,'MONTHLY DATA'!$B162)</f>
        <v>353.75</v>
      </c>
      <c r="EG162" s="78">
        <f>AVERAGEIFS('WEEKLY DATA'!EG$11:EG$14576,'WEEKLY DATA'!$A$11:$A$14576,'MONTHLY DATA'!$A162,'WEEKLY DATA'!$B$11:$B$14576,'MONTHLY DATA'!$B162)</f>
        <v>363.75</v>
      </c>
      <c r="EH162" s="78">
        <f>AVERAGEIFS('WEEKLY DATA'!EH$11:EH$14576,'WEEKLY DATA'!$A$11:$A$14576,'MONTHLY DATA'!$A162,'WEEKLY DATA'!$B$11:$B$14576,'MONTHLY DATA'!$B162)</f>
        <v>358.75</v>
      </c>
      <c r="EI162" s="154">
        <f t="shared" si="141"/>
        <v>-8.8310038119440937E-2</v>
      </c>
      <c r="EJ162" s="78">
        <f>AVERAGEIFS('WEEKLY DATA'!EJ$11:EJ$14576,'WEEKLY DATA'!$A$11:$A$14576,'MONTHLY DATA'!$A162,'WEEKLY DATA'!$B$11:$B$14576,'MONTHLY DATA'!$B162)</f>
        <v>408.75</v>
      </c>
      <c r="EK162" s="78">
        <f>AVERAGEIFS('WEEKLY DATA'!EK$11:EK$14576,'WEEKLY DATA'!$A$11:$A$14576,'MONTHLY DATA'!$A162,'WEEKLY DATA'!$B$11:$B$14576,'MONTHLY DATA'!$B162)</f>
        <v>418.75</v>
      </c>
      <c r="EL162" s="78">
        <f>AVERAGEIFS('WEEKLY DATA'!EL$11:EL$14576,'WEEKLY DATA'!$A$11:$A$14576,'MONTHLY DATA'!$A162,'WEEKLY DATA'!$B$11:$B$14576,'MONTHLY DATA'!$B162)</f>
        <v>413.75</v>
      </c>
      <c r="EM162" s="154">
        <f t="shared" si="142"/>
        <v>-5.9659090909090939E-2</v>
      </c>
      <c r="EN162" s="78">
        <f>AVERAGEIFS('WEEKLY DATA'!EN$11:EN$14576,'WEEKLY DATA'!$A$11:$A$14576,'MONTHLY DATA'!$A162,'WEEKLY DATA'!$B$11:$B$14576,'MONTHLY DATA'!$B162)</f>
        <v>620</v>
      </c>
      <c r="EO162" s="78">
        <f>AVERAGEIFS('WEEKLY DATA'!EO$11:EO$14576,'WEEKLY DATA'!$A$11:$A$14576,'MONTHLY DATA'!$A162,'WEEKLY DATA'!$B$11:$B$14576,'MONTHLY DATA'!$B162)</f>
        <v>630</v>
      </c>
      <c r="EP162" s="78">
        <f>AVERAGEIFS('WEEKLY DATA'!EP$11:EP$14576,'WEEKLY DATA'!$A$11:$A$14576,'MONTHLY DATA'!$A162,'WEEKLY DATA'!$B$11:$B$14576,'MONTHLY DATA'!$B162)</f>
        <v>625</v>
      </c>
      <c r="EQ162" s="154">
        <f t="shared" si="143"/>
        <v>-8.7232355273592077E-3</v>
      </c>
      <c r="ER162" s="78">
        <f>AVERAGEIFS('WEEKLY DATA'!ER$11:ER$14576,'WEEKLY DATA'!$A$11:$A$14576,'MONTHLY DATA'!$A162,'WEEKLY DATA'!$B$11:$B$14576,'MONTHLY DATA'!$B162)</f>
        <v>401.25</v>
      </c>
      <c r="ES162" s="78">
        <f>AVERAGEIFS('WEEKLY DATA'!ES$11:ES$14576,'WEEKLY DATA'!$A$11:$A$14576,'MONTHLY DATA'!$A162,'WEEKLY DATA'!$B$11:$B$14576,'MONTHLY DATA'!$B162)</f>
        <v>411.25</v>
      </c>
      <c r="ET162" s="78">
        <f>AVERAGEIFS('WEEKLY DATA'!ET$11:ET$14576,'WEEKLY DATA'!$A$11:$A$14576,'MONTHLY DATA'!$A162,'WEEKLY DATA'!$B$11:$B$14576,'MONTHLY DATA'!$B162)</f>
        <v>406.25</v>
      </c>
      <c r="EU162" s="154">
        <f t="shared" si="144"/>
        <v>1.8495684340320562E-3</v>
      </c>
      <c r="EV162" s="78">
        <f>AVERAGEIFS('WEEKLY DATA'!EV$11:EV$14576,'WEEKLY DATA'!$A$11:$A$14576,'MONTHLY DATA'!$A162,'WEEKLY DATA'!$B$11:$B$14576,'MONTHLY DATA'!$B162)</f>
        <v>366.25</v>
      </c>
      <c r="EW162" s="78">
        <f>AVERAGEIFS('WEEKLY DATA'!EW$11:EW$14576,'WEEKLY DATA'!$A$11:$A$14576,'MONTHLY DATA'!$A162,'WEEKLY DATA'!$B$11:$B$14576,'MONTHLY DATA'!$B162)</f>
        <v>376.25</v>
      </c>
      <c r="EX162" s="78">
        <f>AVERAGEIFS('WEEKLY DATA'!EX$11:EX$14576,'WEEKLY DATA'!$A$11:$A$14576,'MONTHLY DATA'!$A162,'WEEKLY DATA'!$B$11:$B$14576,'MONTHLY DATA'!$B162)</f>
        <v>371.25</v>
      </c>
      <c r="EY162" s="154">
        <f t="shared" si="145"/>
        <v>-8.6782376502002601E-3</v>
      </c>
      <c r="EZ162" s="78">
        <f>AVERAGEIFS('WEEKLY DATA'!EZ$11:EZ$14576,'WEEKLY DATA'!$A$11:$A$14576,'MONTHLY DATA'!$A162,'WEEKLY DATA'!$B$11:$B$14576,'MONTHLY DATA'!$B162)</f>
        <v>423.75</v>
      </c>
      <c r="FA162" s="78">
        <f>AVERAGEIFS('WEEKLY DATA'!FA$11:FA$14576,'WEEKLY DATA'!$A$11:$A$14576,'MONTHLY DATA'!$A162,'WEEKLY DATA'!$B$11:$B$14576,'MONTHLY DATA'!$B162)</f>
        <v>433.75</v>
      </c>
      <c r="FB162" s="78">
        <f>AVERAGEIFS('WEEKLY DATA'!FB$11:FB$14576,'WEEKLY DATA'!$A$11:$A$14576,'MONTHLY DATA'!$A162,'WEEKLY DATA'!$B$11:$B$14576,'MONTHLY DATA'!$B162)</f>
        <v>428.75</v>
      </c>
      <c r="FC162" s="154">
        <f t="shared" si="146"/>
        <v>-3.4346846846846857E-2</v>
      </c>
      <c r="FD162" s="78">
        <f>AVERAGEIFS('WEEKLY DATA'!FD$11:FD$14576,'WEEKLY DATA'!$A$11:$A$14576,'MONTHLY DATA'!$A162,'WEEKLY DATA'!$B$11:$B$14576,'MONTHLY DATA'!$B162)</f>
        <v>399.375</v>
      </c>
      <c r="FE162" s="78">
        <f>AVERAGEIFS('WEEKLY DATA'!FE$11:FE$14576,'WEEKLY DATA'!$A$11:$A$14576,'MONTHLY DATA'!$A162,'WEEKLY DATA'!$B$11:$B$14576,'MONTHLY DATA'!$B162)</f>
        <v>409.375</v>
      </c>
      <c r="FF162" s="78">
        <f>AVERAGEIFS('WEEKLY DATA'!FF$11:FF$14576,'WEEKLY DATA'!$A$11:$A$14576,'MONTHLY DATA'!$A162,'WEEKLY DATA'!$B$11:$B$14576,'MONTHLY DATA'!$B162)</f>
        <v>404.375</v>
      </c>
      <c r="FG162" s="154">
        <f t="shared" si="147"/>
        <v>-4.0024630541871664E-3</v>
      </c>
      <c r="FH162" s="78">
        <f>AVERAGEIFS('WEEKLY DATA'!FH$11:FH$14576,'WEEKLY DATA'!$A$11:$A$14576,'MONTHLY DATA'!$A162,'WEEKLY DATA'!$B$11:$B$14576,'MONTHLY DATA'!$B162)</f>
        <v>380.625</v>
      </c>
      <c r="FI162" s="78">
        <f>AVERAGEIFS('WEEKLY DATA'!FI$11:FI$14576,'WEEKLY DATA'!$A$11:$A$14576,'MONTHLY DATA'!$A162,'WEEKLY DATA'!$B$11:$B$14576,'MONTHLY DATA'!$B162)</f>
        <v>390.625</v>
      </c>
      <c r="FJ162" s="78">
        <f>AVERAGEIFS('WEEKLY DATA'!FJ$11:FJ$14576,'WEEKLY DATA'!$A$11:$A$14576,'MONTHLY DATA'!$A162,'WEEKLY DATA'!$B$11:$B$14576,'MONTHLY DATA'!$B162)</f>
        <v>385.625</v>
      </c>
      <c r="FK162" s="154">
        <f t="shared" si="148"/>
        <v>1.7480211081794206E-2</v>
      </c>
      <c r="FL162" s="169">
        <f>AVERAGEIFS('WEEKLY DATA'!FL$11:FL$14576,'WEEKLY DATA'!$A$11:$A$14576,'MONTHLY DATA'!$A162,'WEEKLY DATA'!$B$11:$B$14576,'MONTHLY DATA'!$B162)</f>
        <v>321.875</v>
      </c>
      <c r="FM162" s="78">
        <f>AVERAGEIFS('WEEKLY DATA'!FM$11:FM$14576,'WEEKLY DATA'!$A$11:$A$14576,'MONTHLY DATA'!$A162,'WEEKLY DATA'!$B$11:$B$14576,'MONTHLY DATA'!$B162)</f>
        <v>331.875</v>
      </c>
      <c r="FN162" s="78">
        <f>AVERAGEIFS('WEEKLY DATA'!FN$11:FN$14576,'WEEKLY DATA'!$A$11:$A$14576,'MONTHLY DATA'!$A162,'WEEKLY DATA'!$B$11:$B$14576,'MONTHLY DATA'!$B162)</f>
        <v>326.875</v>
      </c>
      <c r="FO162" s="154">
        <f t="shared" si="149"/>
        <v>-8.1811797752809001E-2</v>
      </c>
      <c r="FP162" s="78">
        <f>AVERAGEIFS('WEEKLY DATA'!FP$11:FP$14576,'WEEKLY DATA'!$A$11:$A$14576,'MONTHLY DATA'!$A162,'WEEKLY DATA'!$B$11:$B$14576,'MONTHLY DATA'!$B162)</f>
        <v>342.5</v>
      </c>
      <c r="FQ162" s="78">
        <f>AVERAGEIFS('WEEKLY DATA'!FQ$11:FQ$14576,'WEEKLY DATA'!$A$11:$A$14576,'MONTHLY DATA'!$A162,'WEEKLY DATA'!$B$11:$B$14576,'MONTHLY DATA'!$B162)</f>
        <v>352.5</v>
      </c>
      <c r="FR162" s="78">
        <f>AVERAGEIFS('WEEKLY DATA'!FR$11:FR$14576,'WEEKLY DATA'!$A$11:$A$14576,'MONTHLY DATA'!$A162,'WEEKLY DATA'!$B$11:$B$14576,'MONTHLY DATA'!$B162)</f>
        <v>347.5</v>
      </c>
      <c r="FS162" s="154">
        <f t="shared" si="150"/>
        <v>-3.7396121883656486E-2</v>
      </c>
      <c r="FT162" s="78">
        <f>AVERAGEIFS('WEEKLY DATA'!FT$11:FT$14576,'WEEKLY DATA'!$A$11:$A$14576,'MONTHLY DATA'!$A162,'WEEKLY DATA'!$B$11:$B$14576,'MONTHLY DATA'!$B162)</f>
        <v>216.25</v>
      </c>
      <c r="FU162" s="78">
        <f>AVERAGEIFS('WEEKLY DATA'!FU$11:FU$14576,'WEEKLY DATA'!$A$11:$A$14576,'MONTHLY DATA'!$A162,'WEEKLY DATA'!$B$11:$B$14576,'MONTHLY DATA'!$B162)</f>
        <v>226.25</v>
      </c>
      <c r="FV162" s="78">
        <f>AVERAGEIFS('WEEKLY DATA'!FV$11:FV$14576,'WEEKLY DATA'!$A$11:$A$14576,'MONTHLY DATA'!$A162,'WEEKLY DATA'!$B$11:$B$14576,'MONTHLY DATA'!$B162)</f>
        <v>221.25</v>
      </c>
      <c r="FW162" s="154">
        <f t="shared" si="151"/>
        <v>-0.15874524714828897</v>
      </c>
      <c r="FX162" s="78">
        <f>AVERAGEIFS('WEEKLY DATA'!FX$11:FX$14576,'WEEKLY DATA'!$A$11:$A$14576,'MONTHLY DATA'!$A162,'WEEKLY DATA'!$B$11:$B$14576,'MONTHLY DATA'!$B162)</f>
        <v>259.375</v>
      </c>
      <c r="FY162" s="78">
        <f>AVERAGEIFS('WEEKLY DATA'!FY$11:FY$14576,'WEEKLY DATA'!$A$11:$A$14576,'MONTHLY DATA'!$A162,'WEEKLY DATA'!$B$11:$B$14576,'MONTHLY DATA'!$B162)</f>
        <v>269.375</v>
      </c>
      <c r="FZ162" s="78">
        <f>AVERAGEIFS('WEEKLY DATA'!FZ$11:FZ$14576,'WEEKLY DATA'!$A$11:$A$14576,'MONTHLY DATA'!$A162,'WEEKLY DATA'!$B$11:$B$14576,'MONTHLY DATA'!$B162)</f>
        <v>264.375</v>
      </c>
      <c r="GA162" s="154">
        <f t="shared" si="152"/>
        <v>-8.520761245674735E-2</v>
      </c>
      <c r="GB162" s="78">
        <f>AVERAGEIFS('WEEKLY DATA'!GB$11:GB$14576,'WEEKLY DATA'!$A$11:$A$14576,'MONTHLY DATA'!$A162,'WEEKLY DATA'!$B$11:$B$14576,'MONTHLY DATA'!$B162)</f>
        <v>501.25</v>
      </c>
      <c r="GC162" s="78">
        <f>AVERAGEIFS('WEEKLY DATA'!GC$11:GC$14576,'WEEKLY DATA'!$A$11:$A$14576,'MONTHLY DATA'!$A162,'WEEKLY DATA'!$B$11:$B$14576,'MONTHLY DATA'!$B162)</f>
        <v>511.25</v>
      </c>
      <c r="GD162" s="78">
        <f>AVERAGEIFS('WEEKLY DATA'!GD$11:GD$14576,'WEEKLY DATA'!$A$11:$A$14576,'MONTHLY DATA'!$A162,'WEEKLY DATA'!$B$11:$B$14576,'MONTHLY DATA'!$B162)</f>
        <v>506.25</v>
      </c>
      <c r="GE162" s="154">
        <f t="shared" si="153"/>
        <v>-4.0284360189573487E-2</v>
      </c>
      <c r="GF162" s="169">
        <f>AVERAGEIFS('WEEKLY DATA'!GF$11:GF$14576,'WEEKLY DATA'!$A$11:$A$14576,'MONTHLY DATA'!$A162,'WEEKLY DATA'!$B$11:$B$14576,'MONTHLY DATA'!$B162)</f>
        <v>460</v>
      </c>
      <c r="GG162" s="78">
        <f>AVERAGEIFS('WEEKLY DATA'!GG$11:GG$14576,'WEEKLY DATA'!$A$11:$A$14576,'MONTHLY DATA'!$A162,'WEEKLY DATA'!$B$11:$B$14576,'MONTHLY DATA'!$B162)</f>
        <v>470</v>
      </c>
      <c r="GH162" s="78">
        <f>AVERAGEIFS('WEEKLY DATA'!GH$11:GH$14576,'WEEKLY DATA'!$A$11:$A$14576,'MONTHLY DATA'!$A162,'WEEKLY DATA'!$B$11:$B$14576,'MONTHLY DATA'!$B162)</f>
        <v>465</v>
      </c>
      <c r="GI162" s="154">
        <f t="shared" si="154"/>
        <v>-7.3705179282868571E-2</v>
      </c>
      <c r="GJ162" s="78">
        <f>AVERAGEIFS('WEEKLY DATA'!GJ$11:GJ$14576,'WEEKLY DATA'!$A$11:$A$14576,'MONTHLY DATA'!$A162,'WEEKLY DATA'!$B$11:$B$14576,'MONTHLY DATA'!$B162)</f>
        <v>448.75</v>
      </c>
      <c r="GK162" s="78">
        <f>AVERAGEIFS('WEEKLY DATA'!GK$11:GK$14576,'WEEKLY DATA'!$A$11:$A$14576,'MONTHLY DATA'!$A162,'WEEKLY DATA'!$B$11:$B$14576,'MONTHLY DATA'!$B162)</f>
        <v>458.75</v>
      </c>
      <c r="GL162" s="78">
        <f>AVERAGEIFS('WEEKLY DATA'!GL$11:GL$14576,'WEEKLY DATA'!$A$11:$A$14576,'MONTHLY DATA'!$A162,'WEEKLY DATA'!$B$11:$B$14576,'MONTHLY DATA'!$B162)</f>
        <v>453.75</v>
      </c>
      <c r="GM162" s="154">
        <f t="shared" si="155"/>
        <v>-8.333333333333337E-2</v>
      </c>
      <c r="GN162" s="78">
        <f>AVERAGEIFS('WEEKLY DATA'!GN$11:GN$14576,'WEEKLY DATA'!$A$11:$A$14576,'MONTHLY DATA'!$A162,'WEEKLY DATA'!$B$11:$B$14576,'MONTHLY DATA'!$B162)</f>
        <v>680</v>
      </c>
      <c r="GO162" s="78">
        <f>AVERAGEIFS('WEEKLY DATA'!GO$11:GO$14576,'WEEKLY DATA'!$A$11:$A$14576,'MONTHLY DATA'!$A162,'WEEKLY DATA'!$B$11:$B$14576,'MONTHLY DATA'!$B162)</f>
        <v>690</v>
      </c>
      <c r="GP162" s="78">
        <f>AVERAGEIFS('WEEKLY DATA'!GP$11:GP$14576,'WEEKLY DATA'!$A$11:$A$14576,'MONTHLY DATA'!$A162,'WEEKLY DATA'!$B$11:$B$14576,'MONTHLY DATA'!$B162)</f>
        <v>685</v>
      </c>
      <c r="GQ162" s="154">
        <f t="shared" si="156"/>
        <v>-7.9652425778421465E-3</v>
      </c>
      <c r="GR162" s="78"/>
    </row>
    <row r="163" spans="1:200" ht="15.75" x14ac:dyDescent="0.25">
      <c r="A163">
        <f t="shared" si="106"/>
        <v>9</v>
      </c>
      <c r="B163">
        <f t="shared" si="107"/>
        <v>2022</v>
      </c>
      <c r="C163" s="86">
        <v>44805</v>
      </c>
      <c r="D163" s="78">
        <f>AVERAGEIFS('WEEKLY DATA'!D$11:D$14576,'WEEKLY DATA'!$A$11:$A$14576,'MONTHLY DATA'!$A163,'WEEKLY DATA'!$B$11:$B$14576,'MONTHLY DATA'!$B163)</f>
        <v>404</v>
      </c>
      <c r="E163" s="78">
        <f>AVERAGEIFS('WEEKLY DATA'!E$11:E$14576,'WEEKLY DATA'!$A$11:$A$14576,'MONTHLY DATA'!$A163,'WEEKLY DATA'!$B$11:$B$14576,'MONTHLY DATA'!$B163)</f>
        <v>414</v>
      </c>
      <c r="F163" s="78">
        <f>AVERAGEIFS('WEEKLY DATA'!F$11:F$14576,'WEEKLY DATA'!$A$11:$A$14576,'MONTHLY DATA'!$A163,'WEEKLY DATA'!$B$11:$B$14576,'MONTHLY DATA'!$B163)</f>
        <v>409</v>
      </c>
      <c r="G163" s="154">
        <f t="shared" si="108"/>
        <v>-6.6476462196861652E-2</v>
      </c>
      <c r="H163" s="169">
        <f>AVERAGEIFS('WEEKLY DATA'!H$11:H$14576,'WEEKLY DATA'!$A$11:$A$14576,'MONTHLY DATA'!$A163,'WEEKLY DATA'!$B$11:$B$14576,'MONTHLY DATA'!$B163)</f>
        <v>364</v>
      </c>
      <c r="I163" s="78">
        <f>AVERAGEIFS('WEEKLY DATA'!I$11:I$14576,'WEEKLY DATA'!$A$11:$A$14576,'MONTHLY DATA'!$A163,'WEEKLY DATA'!$B$11:$B$14576,'MONTHLY DATA'!$B163)</f>
        <v>374</v>
      </c>
      <c r="J163" s="78">
        <f>AVERAGEIFS('WEEKLY DATA'!J$11:J$14576,'WEEKLY DATA'!$A$11:$A$14576,'MONTHLY DATA'!$A163,'WEEKLY DATA'!$B$11:$B$14576,'MONTHLY DATA'!$B163)</f>
        <v>369</v>
      </c>
      <c r="K163" s="154">
        <f t="shared" si="109"/>
        <v>-8.1804043545878669E-2</v>
      </c>
      <c r="L163" s="169">
        <f>AVERAGEIFS('WEEKLY DATA'!L$11:L$14576,'WEEKLY DATA'!$A$11:$A$14576,'MONTHLY DATA'!$A163,'WEEKLY DATA'!$B$11:$B$14576,'MONTHLY DATA'!$B163)</f>
        <v>433</v>
      </c>
      <c r="M163" s="78">
        <f>AVERAGEIFS('WEEKLY DATA'!M$11:M$14576,'WEEKLY DATA'!$A$11:$A$14576,'MONTHLY DATA'!$A163,'WEEKLY DATA'!$B$11:$B$14576,'MONTHLY DATA'!$B163)</f>
        <v>443</v>
      </c>
      <c r="N163" s="78">
        <f>AVERAGEIFS('WEEKLY DATA'!N$11:N$14576,'WEEKLY DATA'!$A$11:$A$14576,'MONTHLY DATA'!$A163,'WEEKLY DATA'!$B$11:$B$14576,'MONTHLY DATA'!$B163)</f>
        <v>438</v>
      </c>
      <c r="O163" s="154">
        <f t="shared" si="110"/>
        <v>1.2716763005780285E-2</v>
      </c>
      <c r="P163" s="169">
        <f>AVERAGEIFS('WEEKLY DATA'!P$11:P$14576,'WEEKLY DATA'!$A$11:$A$14576,'MONTHLY DATA'!$A163,'WEEKLY DATA'!$B$11:$B$14576,'MONTHLY DATA'!$B163)</f>
        <v>363.5</v>
      </c>
      <c r="Q163" s="78">
        <f>AVERAGEIFS('WEEKLY DATA'!Q$11:Q$14576,'WEEKLY DATA'!$A$11:$A$14576,'MONTHLY DATA'!$A163,'WEEKLY DATA'!$B$11:$B$14576,'MONTHLY DATA'!$B163)</f>
        <v>373.5</v>
      </c>
      <c r="R163" s="78">
        <f>AVERAGEIFS('WEEKLY DATA'!R$11:R$14576,'WEEKLY DATA'!$A$11:$A$14576,'MONTHLY DATA'!$A163,'WEEKLY DATA'!$B$11:$B$14576,'MONTHLY DATA'!$B163)</f>
        <v>368.5</v>
      </c>
      <c r="S163" s="154">
        <f t="shared" si="111"/>
        <v>-2.7062706270627013E-2</v>
      </c>
      <c r="T163" s="169">
        <f>AVERAGEIFS('WEEKLY DATA'!T$11:T$14576,'WEEKLY DATA'!$A$11:$A$14576,'MONTHLY DATA'!$A163,'WEEKLY DATA'!$B$11:$B$14576,'MONTHLY DATA'!$B163)</f>
        <v>369.5</v>
      </c>
      <c r="U163" s="78">
        <f>AVERAGEIFS('WEEKLY DATA'!U$11:U$14576,'WEEKLY DATA'!$A$11:$A$14576,'MONTHLY DATA'!$A163,'WEEKLY DATA'!$B$11:$B$14576,'MONTHLY DATA'!$B163)</f>
        <v>379.5</v>
      </c>
      <c r="V163" s="78">
        <f>AVERAGEIFS('WEEKLY DATA'!V$11:V$14576,'WEEKLY DATA'!$A$11:$A$14576,'MONTHLY DATA'!$A163,'WEEKLY DATA'!$B$11:$B$14576,'MONTHLY DATA'!$B163)</f>
        <v>374.5</v>
      </c>
      <c r="W163" s="154">
        <f t="shared" si="112"/>
        <v>-6.6666666666666652E-2</v>
      </c>
      <c r="X163" s="169">
        <f>AVERAGEIFS('WEEKLY DATA'!X$11:X$14576,'WEEKLY DATA'!$A$11:$A$14576,'MONTHLY DATA'!$A163,'WEEKLY DATA'!$B$11:$B$14576,'MONTHLY DATA'!$B163)</f>
        <v>356.5</v>
      </c>
      <c r="Y163" s="78">
        <f>AVERAGEIFS('WEEKLY DATA'!Y$11:Y$14576,'WEEKLY DATA'!$A$11:$A$14576,'MONTHLY DATA'!$A163,'WEEKLY DATA'!$B$11:$B$14576,'MONTHLY DATA'!$B163)</f>
        <v>366.5</v>
      </c>
      <c r="Z163" s="78">
        <f>AVERAGEIFS('WEEKLY DATA'!Z$11:Z$14576,'WEEKLY DATA'!$A$11:$A$14576,'MONTHLY DATA'!$A163,'WEEKLY DATA'!$B$11:$B$14576,'MONTHLY DATA'!$B163)</f>
        <v>361.5</v>
      </c>
      <c r="AA163" s="154">
        <f t="shared" si="113"/>
        <v>-5.9512195121951272E-2</v>
      </c>
      <c r="AB163" s="169">
        <f>AVERAGEIFS('WEEKLY DATA'!AB$11:AB$14576,'WEEKLY DATA'!$A$11:$A$14576,'MONTHLY DATA'!$A163,'WEEKLY DATA'!$B$11:$B$14576,'MONTHLY DATA'!$B163)</f>
        <v>424.5</v>
      </c>
      <c r="AC163" s="78">
        <f>AVERAGEIFS('WEEKLY DATA'!AC$11:AC$14576,'WEEKLY DATA'!$A$11:$A$14576,'MONTHLY DATA'!$A163,'WEEKLY DATA'!$B$11:$B$14576,'MONTHLY DATA'!$B163)</f>
        <v>434.5</v>
      </c>
      <c r="AD163" s="78">
        <f>AVERAGEIFS('WEEKLY DATA'!AD$11:AD$14576,'WEEKLY DATA'!$A$11:$A$14576,'MONTHLY DATA'!$A163,'WEEKLY DATA'!$B$11:$B$14576,'MONTHLY DATA'!$B163)</f>
        <v>429.5</v>
      </c>
      <c r="AE163" s="154">
        <f t="shared" si="114"/>
        <v>9.1042584434655183E-3</v>
      </c>
      <c r="AF163" s="169">
        <f>AVERAGEIFS('WEEKLY DATA'!AF$11:AF$14576,'WEEKLY DATA'!$A$11:$A$14576,'MONTHLY DATA'!$A163,'WEEKLY DATA'!$B$11:$B$14576,'MONTHLY DATA'!$B163)</f>
        <v>350</v>
      </c>
      <c r="AG163" s="78">
        <f>AVERAGEIFS('WEEKLY DATA'!AG$11:AG$14576,'WEEKLY DATA'!$A$11:$A$14576,'MONTHLY DATA'!$A163,'WEEKLY DATA'!$B$11:$B$14576,'MONTHLY DATA'!$B163)</f>
        <v>360</v>
      </c>
      <c r="AH163" s="78">
        <f>AVERAGEIFS('WEEKLY DATA'!AH$11:AH$14576,'WEEKLY DATA'!$A$11:$A$14576,'MONTHLY DATA'!$A163,'WEEKLY DATA'!$B$11:$B$14576,'MONTHLY DATA'!$B163)</f>
        <v>355</v>
      </c>
      <c r="AI163" s="154">
        <f t="shared" si="115"/>
        <v>1.7921146953405076E-2</v>
      </c>
      <c r="AJ163" s="169">
        <f>AVERAGEIFS('WEEKLY DATA'!AJ$11:AJ$14576,'WEEKLY DATA'!$A$11:$A$14576,'MONTHLY DATA'!$A163,'WEEKLY DATA'!$B$11:$B$14576,'MONTHLY DATA'!$B163)</f>
        <v>363</v>
      </c>
      <c r="AK163" s="78">
        <f>AVERAGEIFS('WEEKLY DATA'!AK$11:AK$14576,'WEEKLY DATA'!$A$11:$A$14576,'MONTHLY DATA'!$A163,'WEEKLY DATA'!$B$11:$B$14576,'MONTHLY DATA'!$B163)</f>
        <v>373</v>
      </c>
      <c r="AL163" s="78">
        <f>AVERAGEIFS('WEEKLY DATA'!AL$11:AL$14576,'WEEKLY DATA'!$A$11:$A$14576,'MONTHLY DATA'!$A163,'WEEKLY DATA'!$B$11:$B$14576,'MONTHLY DATA'!$B163)</f>
        <v>368</v>
      </c>
      <c r="AM163" s="154">
        <f t="shared" si="116"/>
        <v>-5.4054054054053502E-3</v>
      </c>
      <c r="AN163" s="169">
        <f>AVERAGEIFS('WEEKLY DATA'!AN$11:AN$14576,'WEEKLY DATA'!$A$11:$A$14576,'MONTHLY DATA'!$A163,'WEEKLY DATA'!$B$11:$B$14576,'MONTHLY DATA'!$B163)</f>
        <v>317.5</v>
      </c>
      <c r="AO163" s="78">
        <f>AVERAGEIFS('WEEKLY DATA'!AO$11:AO$14576,'WEEKLY DATA'!$A$11:$A$14576,'MONTHLY DATA'!$A163,'WEEKLY DATA'!$B$11:$B$14576,'MONTHLY DATA'!$B163)</f>
        <v>327.5</v>
      </c>
      <c r="AP163" s="78">
        <f>AVERAGEIFS('WEEKLY DATA'!AP$11:AP$14576,'WEEKLY DATA'!$A$11:$A$14576,'MONTHLY DATA'!$A163,'WEEKLY DATA'!$B$11:$B$14576,'MONTHLY DATA'!$B163)</f>
        <v>322.5</v>
      </c>
      <c r="AQ163" s="154">
        <f t="shared" si="117"/>
        <v>-3.1894934333958735E-2</v>
      </c>
      <c r="AR163" s="169">
        <f>AVERAGEIFS('WEEKLY DATA'!AR$11:AR$14576,'WEEKLY DATA'!$A$11:$A$14576,'MONTHLY DATA'!$A163,'WEEKLY DATA'!$B$11:$B$14576,'MONTHLY DATA'!$B163)</f>
        <v>381.5</v>
      </c>
      <c r="AS163" s="78">
        <f>AVERAGEIFS('WEEKLY DATA'!AS$11:AS$14576,'WEEKLY DATA'!$A$11:$A$14576,'MONTHLY DATA'!$A163,'WEEKLY DATA'!$B$11:$B$14576,'MONTHLY DATA'!$B163)</f>
        <v>391.5</v>
      </c>
      <c r="AT163" s="78">
        <f>AVERAGEIFS('WEEKLY DATA'!AT$11:AT$14576,'WEEKLY DATA'!$A$11:$A$14576,'MONTHLY DATA'!$A163,'WEEKLY DATA'!$B$11:$B$14576,'MONTHLY DATA'!$B163)</f>
        <v>386.5</v>
      </c>
      <c r="AU163" s="154">
        <f t="shared" si="118"/>
        <v>-4.8615384615384616E-2</v>
      </c>
      <c r="AV163" s="169">
        <f>AVERAGEIFS('WEEKLY DATA'!AV$11:AV$14576,'WEEKLY DATA'!$A$11:$A$14576,'MONTHLY DATA'!$A163,'WEEKLY DATA'!$B$11:$B$14576,'MONTHLY DATA'!$B163)</f>
        <v>287.5</v>
      </c>
      <c r="AW163" s="78">
        <f>AVERAGEIFS('WEEKLY DATA'!AW$11:AW$14576,'WEEKLY DATA'!$A$11:$A$14576,'MONTHLY DATA'!$A163,'WEEKLY DATA'!$B$11:$B$14576,'MONTHLY DATA'!$B163)</f>
        <v>297.5</v>
      </c>
      <c r="AX163" s="78">
        <f>AVERAGEIFS('WEEKLY DATA'!AX$11:AX$14576,'WEEKLY DATA'!$A$11:$A$14576,'MONTHLY DATA'!$A163,'WEEKLY DATA'!$B$11:$B$14576,'MONTHLY DATA'!$B163)</f>
        <v>292.5</v>
      </c>
      <c r="AY163" s="154">
        <f t="shared" si="119"/>
        <v>6.4516129032257119E-3</v>
      </c>
      <c r="AZ163" s="169">
        <f>AVERAGEIFS('WEEKLY DATA'!AZ$11:AZ$14576,'WEEKLY DATA'!$A$11:$A$14576,'MONTHLY DATA'!$A163,'WEEKLY DATA'!$B$11:$B$14576,'MONTHLY DATA'!$B163)</f>
        <v>370.5</v>
      </c>
      <c r="BA163" s="78">
        <f>AVERAGEIFS('WEEKLY DATA'!BA$11:BA$14576,'WEEKLY DATA'!$A$11:$A$14576,'MONTHLY DATA'!$A163,'WEEKLY DATA'!$B$11:$B$14576,'MONTHLY DATA'!$B163)</f>
        <v>380.5</v>
      </c>
      <c r="BB163" s="78">
        <f>AVERAGEIFS('WEEKLY DATA'!BB$11:BB$14576,'WEEKLY DATA'!$A$11:$A$14576,'MONTHLY DATA'!$A163,'WEEKLY DATA'!$B$11:$B$14576,'MONTHLY DATA'!$B163)</f>
        <v>375.5</v>
      </c>
      <c r="BC163" s="154">
        <f t="shared" si="120"/>
        <v>-3.0967741935483906E-2</v>
      </c>
      <c r="BD163" s="169">
        <f>AVERAGEIFS('WEEKLY DATA'!BD$11:BD$14576,'WEEKLY DATA'!$A$11:$A$14576,'MONTHLY DATA'!$A163,'WEEKLY DATA'!$B$11:$B$14576,'MONTHLY DATA'!$B163)</f>
        <v>341</v>
      </c>
      <c r="BE163" s="78">
        <f>AVERAGEIFS('WEEKLY DATA'!BE$11:BE$14576,'WEEKLY DATA'!$A$11:$A$14576,'MONTHLY DATA'!$A163,'WEEKLY DATA'!$B$11:$B$14576,'MONTHLY DATA'!$B163)</f>
        <v>351</v>
      </c>
      <c r="BF163" s="78">
        <f>AVERAGEIFS('WEEKLY DATA'!BF$11:BF$14576,'WEEKLY DATA'!$A$11:$A$14576,'MONTHLY DATA'!$A163,'WEEKLY DATA'!$B$11:$B$14576,'MONTHLY DATA'!$B163)</f>
        <v>346</v>
      </c>
      <c r="BG163" s="154">
        <f t="shared" si="121"/>
        <v>-1.4946619217081847E-2</v>
      </c>
      <c r="BH163" s="169">
        <f>AVERAGEIFS('WEEKLY DATA'!BH$11:BH$14576,'WEEKLY DATA'!$A$11:$A$14576,'MONTHLY DATA'!$A163,'WEEKLY DATA'!$B$11:$B$14576,'MONTHLY DATA'!$B163)</f>
        <v>370</v>
      </c>
      <c r="BI163" s="78">
        <f>AVERAGEIFS('WEEKLY DATA'!BI$11:BI$14576,'WEEKLY DATA'!$A$11:$A$14576,'MONTHLY DATA'!$A163,'WEEKLY DATA'!$B$11:$B$14576,'MONTHLY DATA'!$B163)</f>
        <v>380</v>
      </c>
      <c r="BJ163" s="78">
        <f>AVERAGEIFS('WEEKLY DATA'!BJ$11:BJ$14576,'WEEKLY DATA'!$A$11:$A$14576,'MONTHLY DATA'!$A163,'WEEKLY DATA'!$B$11:$B$14576,'MONTHLY DATA'!$B163)</f>
        <v>375</v>
      </c>
      <c r="BK163" s="154">
        <f t="shared" si="122"/>
        <v>-4.7619047619047672E-2</v>
      </c>
      <c r="BL163" s="169">
        <f>AVERAGEIFS('WEEKLY DATA'!BL$11:BL$14576,'WEEKLY DATA'!$A$11:$A$14576,'MONTHLY DATA'!$A163,'WEEKLY DATA'!$B$11:$B$14576,'MONTHLY DATA'!$B163)</f>
        <v>310</v>
      </c>
      <c r="BM163" s="78">
        <f>AVERAGEIFS('WEEKLY DATA'!BM$11:BM$14576,'WEEKLY DATA'!$A$11:$A$14576,'MONTHLY DATA'!$A163,'WEEKLY DATA'!$B$11:$B$14576,'MONTHLY DATA'!$B163)</f>
        <v>320</v>
      </c>
      <c r="BN163" s="78">
        <f>AVERAGEIFS('WEEKLY DATA'!BN$11:BN$14576,'WEEKLY DATA'!$A$11:$A$14576,'MONTHLY DATA'!$A163,'WEEKLY DATA'!$B$11:$B$14576,'MONTHLY DATA'!$B163)</f>
        <v>315</v>
      </c>
      <c r="BO163" s="154">
        <f t="shared" si="123"/>
        <v>-1.5625E-2</v>
      </c>
      <c r="BP163" s="78">
        <f>AVERAGEIFS('WEEKLY DATA'!BP$11:BP$14576,'WEEKLY DATA'!$A$11:$A$14576,'MONTHLY DATA'!$A163,'WEEKLY DATA'!$B$11:$B$14576,'MONTHLY DATA'!$B163)</f>
        <v>373</v>
      </c>
      <c r="BQ163" s="78">
        <f>AVERAGEIFS('WEEKLY DATA'!BQ$11:BQ$14576,'WEEKLY DATA'!$A$11:$A$14576,'MONTHLY DATA'!$A163,'WEEKLY DATA'!$B$11:$B$14576,'MONTHLY DATA'!$B163)</f>
        <v>383</v>
      </c>
      <c r="BR163" s="78">
        <f>AVERAGEIFS('WEEKLY DATA'!BR$11:BR$14576,'WEEKLY DATA'!$A$11:$A$14576,'MONTHLY DATA'!$A163,'WEEKLY DATA'!$B$11:$B$14576,'MONTHLY DATA'!$B163)</f>
        <v>378</v>
      </c>
      <c r="BS163" s="154">
        <f t="shared" si="124"/>
        <v>-2.1359223300970842E-2</v>
      </c>
      <c r="BT163" s="78">
        <f>AVERAGEIFS('WEEKLY DATA'!BT$11:BT$14576,'WEEKLY DATA'!$A$11:$A$14576,'MONTHLY DATA'!$A163,'WEEKLY DATA'!$B$11:$B$14576,'MONTHLY DATA'!$B163)</f>
        <v>318.5</v>
      </c>
      <c r="BU163" s="78">
        <f>AVERAGEIFS('WEEKLY DATA'!BU$11:BU$14576,'WEEKLY DATA'!$A$11:$A$14576,'MONTHLY DATA'!$A163,'WEEKLY DATA'!$B$11:$B$14576,'MONTHLY DATA'!$B163)</f>
        <v>328.5</v>
      </c>
      <c r="BV163" s="78">
        <f>AVERAGEIFS('WEEKLY DATA'!BV$11:BV$14576,'WEEKLY DATA'!$A$11:$A$14576,'MONTHLY DATA'!$A163,'WEEKLY DATA'!$B$11:$B$14576,'MONTHLY DATA'!$B163)</f>
        <v>323.5</v>
      </c>
      <c r="BW163" s="154">
        <f t="shared" si="125"/>
        <v>7.0038910505836327E-3</v>
      </c>
      <c r="BX163" s="78">
        <f>AVERAGEIFS('WEEKLY DATA'!BX$11:BX$14576,'WEEKLY DATA'!$A$11:$A$14576,'MONTHLY DATA'!$A163,'WEEKLY DATA'!$B$11:$B$14576,'MONTHLY DATA'!$B163)</f>
        <v>368.5</v>
      </c>
      <c r="BY163" s="78">
        <f>AVERAGEIFS('WEEKLY DATA'!BY$11:BY$14576,'WEEKLY DATA'!$A$11:$A$14576,'MONTHLY DATA'!$A163,'WEEKLY DATA'!$B$11:$B$14576,'MONTHLY DATA'!$B163)</f>
        <v>378.5</v>
      </c>
      <c r="BZ163" s="78">
        <f>AVERAGEIFS('WEEKLY DATA'!BZ$11:BZ$14576,'WEEKLY DATA'!$A$11:$A$14576,'MONTHLY DATA'!$A163,'WEEKLY DATA'!$B$11:$B$14576,'MONTHLY DATA'!$B163)</f>
        <v>373.5</v>
      </c>
      <c r="CA163" s="154">
        <f t="shared" si="126"/>
        <v>-4.383999999999999E-2</v>
      </c>
      <c r="CB163" s="78">
        <f>AVERAGEIFS('WEEKLY DATA'!CB$11:CB$14576,'WEEKLY DATA'!$A$11:$A$14576,'MONTHLY DATA'!$A163,'WEEKLY DATA'!$B$11:$B$14576,'MONTHLY DATA'!$B163)</f>
        <v>574</v>
      </c>
      <c r="CC163" s="78">
        <f>AVERAGEIFS('WEEKLY DATA'!CC$11:CC$14576,'WEEKLY DATA'!$A$11:$A$14576,'MONTHLY DATA'!$A163,'WEEKLY DATA'!$B$11:$B$14576,'MONTHLY DATA'!$B163)</f>
        <v>584</v>
      </c>
      <c r="CD163" s="78">
        <f>AVERAGEIFS('WEEKLY DATA'!CD$11:CD$14576,'WEEKLY DATA'!$A$11:$A$14576,'MONTHLY DATA'!$A163,'WEEKLY DATA'!$B$11:$B$14576,'MONTHLY DATA'!$B163)</f>
        <v>579</v>
      </c>
      <c r="CE163" s="154">
        <f t="shared" si="127"/>
        <v>-3.3993743482794603E-2</v>
      </c>
      <c r="CF163" s="78">
        <f>AVERAGEIFS('WEEKLY DATA'!CF$11:CF$14576,'WEEKLY DATA'!$A$11:$A$14576,'MONTHLY DATA'!$A163,'WEEKLY DATA'!$B$11:$B$14576,'MONTHLY DATA'!$B163)</f>
        <v>361.5</v>
      </c>
      <c r="CG163" s="78">
        <f>AVERAGEIFS('WEEKLY DATA'!CG$11:CG$14576,'WEEKLY DATA'!$A$11:$A$14576,'MONTHLY DATA'!$A163,'WEEKLY DATA'!$B$11:$B$14576,'MONTHLY DATA'!$B163)</f>
        <v>371.5</v>
      </c>
      <c r="CH163" s="78">
        <f>AVERAGEIFS('WEEKLY DATA'!CH$11:CH$14576,'WEEKLY DATA'!$A$11:$A$14576,'MONTHLY DATA'!$A163,'WEEKLY DATA'!$B$11:$B$14576,'MONTHLY DATA'!$B163)</f>
        <v>366.5</v>
      </c>
      <c r="CI163" s="154">
        <f t="shared" si="128"/>
        <v>-3.5526315789473739E-2</v>
      </c>
      <c r="CJ163" s="78">
        <f>AVERAGEIFS('WEEKLY DATA'!CJ$11:CJ$14576,'WEEKLY DATA'!$A$11:$A$14576,'MONTHLY DATA'!$A163,'WEEKLY DATA'!$B$11:$B$14576,'MONTHLY DATA'!$B163)</f>
        <v>336</v>
      </c>
      <c r="CK163" s="78">
        <f>AVERAGEIFS('WEEKLY DATA'!CK$11:CK$14576,'WEEKLY DATA'!$A$11:$A$14576,'MONTHLY DATA'!$A163,'WEEKLY DATA'!$B$11:$B$14576,'MONTHLY DATA'!$B163)</f>
        <v>346</v>
      </c>
      <c r="CL163" s="78">
        <f>AVERAGEIFS('WEEKLY DATA'!CL$11:CL$14576,'WEEKLY DATA'!$A$11:$A$14576,'MONTHLY DATA'!$A163,'WEEKLY DATA'!$B$11:$B$14576,'MONTHLY DATA'!$B163)</f>
        <v>341</v>
      </c>
      <c r="CM163" s="154">
        <f t="shared" si="129"/>
        <v>-4.2807017543859627E-2</v>
      </c>
      <c r="CN163" s="78">
        <f>AVERAGEIFS('WEEKLY DATA'!CN$11:CN$14576,'WEEKLY DATA'!$A$11:$A$14576,'MONTHLY DATA'!$A163,'WEEKLY DATA'!$B$11:$B$14576,'MONTHLY DATA'!$B163)</f>
        <v>371</v>
      </c>
      <c r="CO163" s="78">
        <f>AVERAGEIFS('WEEKLY DATA'!CO$11:CO$14576,'WEEKLY DATA'!$A$11:$A$14576,'MONTHLY DATA'!$A163,'WEEKLY DATA'!$B$11:$B$14576,'MONTHLY DATA'!$B163)</f>
        <v>381</v>
      </c>
      <c r="CP163" s="78">
        <f>AVERAGEIFS('WEEKLY DATA'!CP$11:CP$14576,'WEEKLY DATA'!$A$11:$A$14576,'MONTHLY DATA'!$A163,'WEEKLY DATA'!$B$11:$B$14576,'MONTHLY DATA'!$B163)</f>
        <v>376</v>
      </c>
      <c r="CQ163" s="154">
        <f t="shared" si="130"/>
        <v>-3.7440000000000029E-2</v>
      </c>
      <c r="CR163" s="78">
        <f>AVERAGEIFS('WEEKLY DATA'!CR$11:CR$14576,'WEEKLY DATA'!$A$11:$A$14576,'MONTHLY DATA'!$A163,'WEEKLY DATA'!$B$11:$B$14576,'MONTHLY DATA'!$B163)</f>
        <v>519</v>
      </c>
      <c r="CS163" s="78">
        <f>AVERAGEIFS('WEEKLY DATA'!CS$11:CS$14576,'WEEKLY DATA'!$A$11:$A$14576,'MONTHLY DATA'!$A163,'WEEKLY DATA'!$B$11:$B$14576,'MONTHLY DATA'!$B163)</f>
        <v>529</v>
      </c>
      <c r="CT163" s="78">
        <f>AVERAGEIFS('WEEKLY DATA'!CT$11:CT$14576,'WEEKLY DATA'!$A$11:$A$14576,'MONTHLY DATA'!$A163,'WEEKLY DATA'!$B$11:$B$14576,'MONTHLY DATA'!$B163)</f>
        <v>524</v>
      </c>
      <c r="CU163" s="154">
        <f t="shared" si="131"/>
        <v>8.0412371134020555E-2</v>
      </c>
      <c r="CV163" s="169">
        <f>AVERAGEIFS('WEEKLY DATA'!CV$11:CV$14576,'WEEKLY DATA'!$A$11:$A$14576,'MONTHLY DATA'!$A163,'WEEKLY DATA'!$B$11:$B$14576,'MONTHLY DATA'!$B163)</f>
        <v>400.5</v>
      </c>
      <c r="CW163" s="78">
        <f>AVERAGEIFS('WEEKLY DATA'!CW$11:CW$14576,'WEEKLY DATA'!$A$11:$A$14576,'MONTHLY DATA'!$A163,'WEEKLY DATA'!$B$11:$B$14576,'MONTHLY DATA'!$B163)</f>
        <v>410.5</v>
      </c>
      <c r="CX163" s="78">
        <f>AVERAGEIFS('WEEKLY DATA'!CX$11:CX$14576,'WEEKLY DATA'!$A$11:$A$14576,'MONTHLY DATA'!$A163,'WEEKLY DATA'!$B$11:$B$14576,'MONTHLY DATA'!$B163)</f>
        <v>405.5</v>
      </c>
      <c r="CY163" s="154">
        <f t="shared" si="132"/>
        <v>-2.5825825825825821E-2</v>
      </c>
      <c r="CZ163" s="169">
        <f>AVERAGEIFS('WEEKLY DATA'!CZ$11:CZ$14576,'WEEKLY DATA'!$A$11:$A$14576,'MONTHLY DATA'!$A163,'WEEKLY DATA'!$B$11:$B$14576,'MONTHLY DATA'!$B163)</f>
        <v>355</v>
      </c>
      <c r="DA163" s="78">
        <f>AVERAGEIFS('WEEKLY DATA'!DA$11:DA$14576,'WEEKLY DATA'!$A$11:$A$14576,'MONTHLY DATA'!$A163,'WEEKLY DATA'!$B$11:$B$14576,'MONTHLY DATA'!$B163)</f>
        <v>365</v>
      </c>
      <c r="DB163" s="78">
        <f>AVERAGEIFS('WEEKLY DATA'!DB$11:DB$14576,'WEEKLY DATA'!$A$11:$A$14576,'MONTHLY DATA'!$A163,'WEEKLY DATA'!$B$11:$B$14576,'MONTHLY DATA'!$B163)</f>
        <v>360</v>
      </c>
      <c r="DC163" s="154">
        <f t="shared" si="133"/>
        <v>-4.0000000000000036E-2</v>
      </c>
      <c r="DD163" s="78">
        <f>AVERAGEIFS('WEEKLY DATA'!DD$11:DD$14576,'WEEKLY DATA'!$A$11:$A$14576,'MONTHLY DATA'!$A163,'WEEKLY DATA'!$B$11:$B$14576,'MONTHLY DATA'!$B163)</f>
        <v>412</v>
      </c>
      <c r="DE163" s="78">
        <f>AVERAGEIFS('WEEKLY DATA'!DE$11:DE$14576,'WEEKLY DATA'!$A$11:$A$14576,'MONTHLY DATA'!$A163,'WEEKLY DATA'!$B$11:$B$14576,'MONTHLY DATA'!$B163)</f>
        <v>422</v>
      </c>
      <c r="DF163" s="78">
        <f>AVERAGEIFS('WEEKLY DATA'!DF$11:DF$14576,'WEEKLY DATA'!$A$11:$A$14576,'MONTHLY DATA'!$A163,'WEEKLY DATA'!$B$11:$B$14576,'MONTHLY DATA'!$B163)</f>
        <v>417</v>
      </c>
      <c r="DG163" s="154">
        <f t="shared" si="134"/>
        <v>-6.0281690140845057E-2</v>
      </c>
      <c r="DH163" s="78">
        <f>AVERAGEIFS('WEEKLY DATA'!DH$11:DH$14576,'WEEKLY DATA'!$A$11:$A$14576,'MONTHLY DATA'!$A163,'WEEKLY DATA'!$B$11:$B$14576,'MONTHLY DATA'!$B163)</f>
        <v>565</v>
      </c>
      <c r="DI163" s="78">
        <f>AVERAGEIFS('WEEKLY DATA'!DI$11:DI$14576,'WEEKLY DATA'!$A$11:$A$14576,'MONTHLY DATA'!$A163,'WEEKLY DATA'!$B$11:$B$14576,'MONTHLY DATA'!$B163)</f>
        <v>575</v>
      </c>
      <c r="DJ163" s="78">
        <f>AVERAGEIFS('WEEKLY DATA'!DJ$11:DJ$14576,'WEEKLY DATA'!$A$11:$A$14576,'MONTHLY DATA'!$A163,'WEEKLY DATA'!$B$11:$B$14576,'MONTHLY DATA'!$B163)</f>
        <v>570</v>
      </c>
      <c r="DK163" s="154">
        <f t="shared" si="135"/>
        <v>-4.2016806722689037E-2</v>
      </c>
      <c r="DL163" s="169">
        <f>AVERAGEIFS('WEEKLY DATA'!DL$11:DL$14576,'WEEKLY DATA'!$A$11:$A$14576,'MONTHLY DATA'!$A163,'WEEKLY DATA'!$B$11:$B$14576,'MONTHLY DATA'!$B163)</f>
        <v>390</v>
      </c>
      <c r="DM163" s="78">
        <f>AVERAGEIFS('WEEKLY DATA'!DM$11:DM$14576,'WEEKLY DATA'!$A$11:$A$14576,'MONTHLY DATA'!$A163,'WEEKLY DATA'!$B$11:$B$14576,'MONTHLY DATA'!$B163)</f>
        <v>400</v>
      </c>
      <c r="DN163" s="78">
        <f>AVERAGEIFS('WEEKLY DATA'!DN$11:DN$14576,'WEEKLY DATA'!$A$11:$A$14576,'MONTHLY DATA'!$A163,'WEEKLY DATA'!$B$11:$B$14576,'MONTHLY DATA'!$B163)</f>
        <v>395</v>
      </c>
      <c r="DO163" s="154">
        <f t="shared" si="136"/>
        <v>-3.0674846625766916E-2</v>
      </c>
      <c r="DP163" s="78">
        <f>AVERAGEIFS('WEEKLY DATA'!DP$11:DP$14576,'WEEKLY DATA'!$A$11:$A$14576,'MONTHLY DATA'!$A163,'WEEKLY DATA'!$B$11:$B$14576,'MONTHLY DATA'!$B163)</f>
        <v>329</v>
      </c>
      <c r="DQ163" s="78">
        <f>AVERAGEIFS('WEEKLY DATA'!DQ$11:DQ$14576,'WEEKLY DATA'!$A$11:$A$14576,'MONTHLY DATA'!$A163,'WEEKLY DATA'!$B$11:$B$14576,'MONTHLY DATA'!$B163)</f>
        <v>339</v>
      </c>
      <c r="DR163" s="78">
        <f>AVERAGEIFS('WEEKLY DATA'!DR$11:DR$14576,'WEEKLY DATA'!$A$11:$A$14576,'MONTHLY DATA'!$A163,'WEEKLY DATA'!$B$11:$B$14576,'MONTHLY DATA'!$B163)</f>
        <v>334</v>
      </c>
      <c r="DS163" s="154">
        <f t="shared" si="137"/>
        <v>-5.2482269503546064E-2</v>
      </c>
      <c r="DT163" s="78">
        <f>AVERAGEIFS('WEEKLY DATA'!DT$11:DT$14576,'WEEKLY DATA'!$A$11:$A$14576,'MONTHLY DATA'!$A163,'WEEKLY DATA'!$B$11:$B$14576,'MONTHLY DATA'!$B163)</f>
        <v>413</v>
      </c>
      <c r="DU163" s="78">
        <f>AVERAGEIFS('WEEKLY DATA'!DU$11:DU$14576,'WEEKLY DATA'!$A$11:$A$14576,'MONTHLY DATA'!$A163,'WEEKLY DATA'!$B$11:$B$14576,'MONTHLY DATA'!$B163)</f>
        <v>423</v>
      </c>
      <c r="DV163" s="78">
        <f>AVERAGEIFS('WEEKLY DATA'!DV$11:DV$14576,'WEEKLY DATA'!$A$11:$A$14576,'MONTHLY DATA'!$A163,'WEEKLY DATA'!$B$11:$B$14576,'MONTHLY DATA'!$B163)</f>
        <v>418</v>
      </c>
      <c r="DW163" s="154">
        <f t="shared" si="138"/>
        <v>-5.8028169014084474E-2</v>
      </c>
      <c r="DX163" s="78">
        <f>AVERAGEIFS('WEEKLY DATA'!DX$11:DX$14576,'WEEKLY DATA'!$A$11:$A$14576,'MONTHLY DATA'!$A163,'WEEKLY DATA'!$B$11:$B$14576,'MONTHLY DATA'!$B163)</f>
        <v>550</v>
      </c>
      <c r="DY163" s="78">
        <f>AVERAGEIFS('WEEKLY DATA'!DY$11:DY$14576,'WEEKLY DATA'!$A$11:$A$14576,'MONTHLY DATA'!$A163,'WEEKLY DATA'!$B$11:$B$14576,'MONTHLY DATA'!$B163)</f>
        <v>560</v>
      </c>
      <c r="DZ163" s="78">
        <f>AVERAGEIFS('WEEKLY DATA'!DZ$11:DZ$14576,'WEEKLY DATA'!$A$11:$A$14576,'MONTHLY DATA'!$A163,'WEEKLY DATA'!$B$11:$B$14576,'MONTHLY DATA'!$B163)</f>
        <v>555</v>
      </c>
      <c r="EA163" s="154">
        <f t="shared" si="139"/>
        <v>-4.31034482758621E-2</v>
      </c>
      <c r="EB163" s="78">
        <f>AVERAGEIFS('WEEKLY DATA'!EB$11:EB$14576,'WEEKLY DATA'!$A$11:$A$14576,'MONTHLY DATA'!$A163,'WEEKLY DATA'!$B$11:$B$14576,'MONTHLY DATA'!$B163)</f>
        <v>407.5</v>
      </c>
      <c r="EC163" s="78">
        <f>AVERAGEIFS('WEEKLY DATA'!EC$11:EC$14576,'WEEKLY DATA'!$A$11:$A$14576,'MONTHLY DATA'!$A163,'WEEKLY DATA'!$B$11:$B$14576,'MONTHLY DATA'!$B163)</f>
        <v>417.5</v>
      </c>
      <c r="ED163" s="78">
        <f>AVERAGEIFS('WEEKLY DATA'!ED$11:ED$14576,'WEEKLY DATA'!$A$11:$A$14576,'MONTHLY DATA'!$A163,'WEEKLY DATA'!$B$11:$B$14576,'MONTHLY DATA'!$B163)</f>
        <v>412.5</v>
      </c>
      <c r="EE163" s="154">
        <f t="shared" si="140"/>
        <v>-2.6548672566371723E-2</v>
      </c>
      <c r="EF163" s="169">
        <f>AVERAGEIFS('WEEKLY DATA'!EF$11:EF$14576,'WEEKLY DATA'!$A$11:$A$14576,'MONTHLY DATA'!$A163,'WEEKLY DATA'!$B$11:$B$14576,'MONTHLY DATA'!$B163)</f>
        <v>335.5</v>
      </c>
      <c r="EG163" s="78">
        <f>AVERAGEIFS('WEEKLY DATA'!EG$11:EG$14576,'WEEKLY DATA'!$A$11:$A$14576,'MONTHLY DATA'!$A163,'WEEKLY DATA'!$B$11:$B$14576,'MONTHLY DATA'!$B163)</f>
        <v>345.5</v>
      </c>
      <c r="EH163" s="78">
        <f>AVERAGEIFS('WEEKLY DATA'!EH$11:EH$14576,'WEEKLY DATA'!$A$11:$A$14576,'MONTHLY DATA'!$A163,'WEEKLY DATA'!$B$11:$B$14576,'MONTHLY DATA'!$B163)</f>
        <v>340.5</v>
      </c>
      <c r="EI163" s="154">
        <f t="shared" si="141"/>
        <v>-5.0871080139372804E-2</v>
      </c>
      <c r="EJ163" s="78">
        <f>AVERAGEIFS('WEEKLY DATA'!EJ$11:EJ$14576,'WEEKLY DATA'!$A$11:$A$14576,'MONTHLY DATA'!$A163,'WEEKLY DATA'!$B$11:$B$14576,'MONTHLY DATA'!$B163)</f>
        <v>398</v>
      </c>
      <c r="EK163" s="78">
        <f>AVERAGEIFS('WEEKLY DATA'!EK$11:EK$14576,'WEEKLY DATA'!$A$11:$A$14576,'MONTHLY DATA'!$A163,'WEEKLY DATA'!$B$11:$B$14576,'MONTHLY DATA'!$B163)</f>
        <v>408</v>
      </c>
      <c r="EL163" s="78">
        <f>AVERAGEIFS('WEEKLY DATA'!EL$11:EL$14576,'WEEKLY DATA'!$A$11:$A$14576,'MONTHLY DATA'!$A163,'WEEKLY DATA'!$B$11:$B$14576,'MONTHLY DATA'!$B163)</f>
        <v>403</v>
      </c>
      <c r="EM163" s="154">
        <f t="shared" si="142"/>
        <v>-2.5981873111782461E-2</v>
      </c>
      <c r="EN163" s="78">
        <f>AVERAGEIFS('WEEKLY DATA'!EN$11:EN$14576,'WEEKLY DATA'!$A$11:$A$14576,'MONTHLY DATA'!$A163,'WEEKLY DATA'!$B$11:$B$14576,'MONTHLY DATA'!$B163)</f>
        <v>595</v>
      </c>
      <c r="EO163" s="78">
        <f>AVERAGEIFS('WEEKLY DATA'!EO$11:EO$14576,'WEEKLY DATA'!$A$11:$A$14576,'MONTHLY DATA'!$A163,'WEEKLY DATA'!$B$11:$B$14576,'MONTHLY DATA'!$B163)</f>
        <v>605</v>
      </c>
      <c r="EP163" s="78">
        <f>AVERAGEIFS('WEEKLY DATA'!EP$11:EP$14576,'WEEKLY DATA'!$A$11:$A$14576,'MONTHLY DATA'!$A163,'WEEKLY DATA'!$B$11:$B$14576,'MONTHLY DATA'!$B163)</f>
        <v>600</v>
      </c>
      <c r="EQ163" s="154">
        <f t="shared" si="143"/>
        <v>-4.0000000000000036E-2</v>
      </c>
      <c r="ER163" s="78">
        <f>AVERAGEIFS('WEEKLY DATA'!ER$11:ER$14576,'WEEKLY DATA'!$A$11:$A$14576,'MONTHLY DATA'!$A163,'WEEKLY DATA'!$B$11:$B$14576,'MONTHLY DATA'!$B163)</f>
        <v>402.5</v>
      </c>
      <c r="ES163" s="78">
        <f>AVERAGEIFS('WEEKLY DATA'!ES$11:ES$14576,'WEEKLY DATA'!$A$11:$A$14576,'MONTHLY DATA'!$A163,'WEEKLY DATA'!$B$11:$B$14576,'MONTHLY DATA'!$B163)</f>
        <v>412.5</v>
      </c>
      <c r="ET163" s="78">
        <f>AVERAGEIFS('WEEKLY DATA'!ET$11:ET$14576,'WEEKLY DATA'!$A$11:$A$14576,'MONTHLY DATA'!$A163,'WEEKLY DATA'!$B$11:$B$14576,'MONTHLY DATA'!$B163)</f>
        <v>407.5</v>
      </c>
      <c r="EU163" s="154">
        <f t="shared" si="144"/>
        <v>3.0769230769229772E-3</v>
      </c>
      <c r="EV163" s="78">
        <f>AVERAGEIFS('WEEKLY DATA'!EV$11:EV$14576,'WEEKLY DATA'!$A$11:$A$14576,'MONTHLY DATA'!$A163,'WEEKLY DATA'!$B$11:$B$14576,'MONTHLY DATA'!$B163)</f>
        <v>343</v>
      </c>
      <c r="EW163" s="78">
        <f>AVERAGEIFS('WEEKLY DATA'!EW$11:EW$14576,'WEEKLY DATA'!$A$11:$A$14576,'MONTHLY DATA'!$A163,'WEEKLY DATA'!$B$11:$B$14576,'MONTHLY DATA'!$B163)</f>
        <v>353</v>
      </c>
      <c r="EX163" s="78">
        <f>AVERAGEIFS('WEEKLY DATA'!EX$11:EX$14576,'WEEKLY DATA'!$A$11:$A$14576,'MONTHLY DATA'!$A163,'WEEKLY DATA'!$B$11:$B$14576,'MONTHLY DATA'!$B163)</f>
        <v>348</v>
      </c>
      <c r="EY163" s="154">
        <f t="shared" si="145"/>
        <v>-6.2626262626262585E-2</v>
      </c>
      <c r="EZ163" s="78">
        <f>AVERAGEIFS('WEEKLY DATA'!EZ$11:EZ$14576,'WEEKLY DATA'!$A$11:$A$14576,'MONTHLY DATA'!$A163,'WEEKLY DATA'!$B$11:$B$14576,'MONTHLY DATA'!$B163)</f>
        <v>407.5</v>
      </c>
      <c r="FA163" s="78">
        <f>AVERAGEIFS('WEEKLY DATA'!FA$11:FA$14576,'WEEKLY DATA'!$A$11:$A$14576,'MONTHLY DATA'!$A163,'WEEKLY DATA'!$B$11:$B$14576,'MONTHLY DATA'!$B163)</f>
        <v>417.5</v>
      </c>
      <c r="FB163" s="78">
        <f>AVERAGEIFS('WEEKLY DATA'!FB$11:FB$14576,'WEEKLY DATA'!$A$11:$A$14576,'MONTHLY DATA'!$A163,'WEEKLY DATA'!$B$11:$B$14576,'MONTHLY DATA'!$B163)</f>
        <v>412.5</v>
      </c>
      <c r="FC163" s="154">
        <f t="shared" si="146"/>
        <v>-3.790087463556846E-2</v>
      </c>
      <c r="FD163" s="78">
        <f>AVERAGEIFS('WEEKLY DATA'!FD$11:FD$14576,'WEEKLY DATA'!$A$11:$A$14576,'MONTHLY DATA'!$A163,'WEEKLY DATA'!$B$11:$B$14576,'MONTHLY DATA'!$B163)</f>
        <v>398</v>
      </c>
      <c r="FE163" s="78">
        <f>AVERAGEIFS('WEEKLY DATA'!FE$11:FE$14576,'WEEKLY DATA'!$A$11:$A$14576,'MONTHLY DATA'!$A163,'WEEKLY DATA'!$B$11:$B$14576,'MONTHLY DATA'!$B163)</f>
        <v>408</v>
      </c>
      <c r="FF163" s="78">
        <f>AVERAGEIFS('WEEKLY DATA'!FF$11:FF$14576,'WEEKLY DATA'!$A$11:$A$14576,'MONTHLY DATA'!$A163,'WEEKLY DATA'!$B$11:$B$14576,'MONTHLY DATA'!$B163)</f>
        <v>403</v>
      </c>
      <c r="FG163" s="154">
        <f t="shared" si="147"/>
        <v>-3.4003091190107915E-3</v>
      </c>
      <c r="FH163" s="78">
        <f>AVERAGEIFS('WEEKLY DATA'!FH$11:FH$14576,'WEEKLY DATA'!$A$11:$A$14576,'MONTHLY DATA'!$A163,'WEEKLY DATA'!$B$11:$B$14576,'MONTHLY DATA'!$B163)</f>
        <v>328</v>
      </c>
      <c r="FI163" s="78">
        <f>AVERAGEIFS('WEEKLY DATA'!FI$11:FI$14576,'WEEKLY DATA'!$A$11:$A$14576,'MONTHLY DATA'!$A163,'WEEKLY DATA'!$B$11:$B$14576,'MONTHLY DATA'!$B163)</f>
        <v>338</v>
      </c>
      <c r="FJ163" s="78">
        <f>AVERAGEIFS('WEEKLY DATA'!FJ$11:FJ$14576,'WEEKLY DATA'!$A$11:$A$14576,'MONTHLY DATA'!$A163,'WEEKLY DATA'!$B$11:$B$14576,'MONTHLY DATA'!$B163)</f>
        <v>333</v>
      </c>
      <c r="FK163" s="154">
        <f t="shared" si="148"/>
        <v>-0.13646677471636948</v>
      </c>
      <c r="FL163" s="169">
        <f>AVERAGEIFS('WEEKLY DATA'!FL$11:FL$14576,'WEEKLY DATA'!$A$11:$A$14576,'MONTHLY DATA'!$A163,'WEEKLY DATA'!$B$11:$B$14576,'MONTHLY DATA'!$B163)</f>
        <v>292.5</v>
      </c>
      <c r="FM163" s="78">
        <f>AVERAGEIFS('WEEKLY DATA'!FM$11:FM$14576,'WEEKLY DATA'!$A$11:$A$14576,'MONTHLY DATA'!$A163,'WEEKLY DATA'!$B$11:$B$14576,'MONTHLY DATA'!$B163)</f>
        <v>302.5</v>
      </c>
      <c r="FN163" s="78">
        <f>AVERAGEIFS('WEEKLY DATA'!FN$11:FN$14576,'WEEKLY DATA'!$A$11:$A$14576,'MONTHLY DATA'!$A163,'WEEKLY DATA'!$B$11:$B$14576,'MONTHLY DATA'!$B163)</f>
        <v>297.5</v>
      </c>
      <c r="FO163" s="154">
        <f t="shared" si="149"/>
        <v>-8.9866156787762885E-2</v>
      </c>
      <c r="FP163" s="78">
        <f>AVERAGEIFS('WEEKLY DATA'!FP$11:FP$14576,'WEEKLY DATA'!$A$11:$A$14576,'MONTHLY DATA'!$A163,'WEEKLY DATA'!$B$11:$B$14576,'MONTHLY DATA'!$B163)</f>
        <v>306</v>
      </c>
      <c r="FQ163" s="78">
        <f>AVERAGEIFS('WEEKLY DATA'!FQ$11:FQ$14576,'WEEKLY DATA'!$A$11:$A$14576,'MONTHLY DATA'!$A163,'WEEKLY DATA'!$B$11:$B$14576,'MONTHLY DATA'!$B163)</f>
        <v>316</v>
      </c>
      <c r="FR163" s="78">
        <f>AVERAGEIFS('WEEKLY DATA'!FR$11:FR$14576,'WEEKLY DATA'!$A$11:$A$14576,'MONTHLY DATA'!$A163,'WEEKLY DATA'!$B$11:$B$14576,'MONTHLY DATA'!$B163)</f>
        <v>311</v>
      </c>
      <c r="FS163" s="154">
        <f t="shared" si="150"/>
        <v>-0.10503597122302155</v>
      </c>
      <c r="FT163" s="78">
        <f>AVERAGEIFS('WEEKLY DATA'!FT$11:FT$14576,'WEEKLY DATA'!$A$11:$A$14576,'MONTHLY DATA'!$A163,'WEEKLY DATA'!$B$11:$B$14576,'MONTHLY DATA'!$B163)</f>
        <v>231</v>
      </c>
      <c r="FU163" s="78">
        <f>AVERAGEIFS('WEEKLY DATA'!FU$11:FU$14576,'WEEKLY DATA'!$A$11:$A$14576,'MONTHLY DATA'!$A163,'WEEKLY DATA'!$B$11:$B$14576,'MONTHLY DATA'!$B163)</f>
        <v>241</v>
      </c>
      <c r="FV163" s="78">
        <f>AVERAGEIFS('WEEKLY DATA'!FV$11:FV$14576,'WEEKLY DATA'!$A$11:$A$14576,'MONTHLY DATA'!$A163,'WEEKLY DATA'!$B$11:$B$14576,'MONTHLY DATA'!$B163)</f>
        <v>236</v>
      </c>
      <c r="FW163" s="154">
        <f t="shared" si="151"/>
        <v>6.6666666666666652E-2</v>
      </c>
      <c r="FX163" s="78">
        <f>AVERAGEIFS('WEEKLY DATA'!FX$11:FX$14576,'WEEKLY DATA'!$A$11:$A$14576,'MONTHLY DATA'!$A163,'WEEKLY DATA'!$B$11:$B$14576,'MONTHLY DATA'!$B163)</f>
        <v>241</v>
      </c>
      <c r="FY163" s="78">
        <f>AVERAGEIFS('WEEKLY DATA'!FY$11:FY$14576,'WEEKLY DATA'!$A$11:$A$14576,'MONTHLY DATA'!$A163,'WEEKLY DATA'!$B$11:$B$14576,'MONTHLY DATA'!$B163)</f>
        <v>251</v>
      </c>
      <c r="FZ163" s="78">
        <f>AVERAGEIFS('WEEKLY DATA'!FZ$11:FZ$14576,'WEEKLY DATA'!$A$11:$A$14576,'MONTHLY DATA'!$A163,'WEEKLY DATA'!$B$11:$B$14576,'MONTHLY DATA'!$B163)</f>
        <v>246</v>
      </c>
      <c r="GA163" s="154">
        <f t="shared" si="152"/>
        <v>-6.9503546099290769E-2</v>
      </c>
      <c r="GB163" s="78">
        <f>AVERAGEIFS('WEEKLY DATA'!GB$11:GB$14576,'WEEKLY DATA'!$A$11:$A$14576,'MONTHLY DATA'!$A163,'WEEKLY DATA'!$B$11:$B$14576,'MONTHLY DATA'!$B163)</f>
        <v>490.5</v>
      </c>
      <c r="GC163" s="78">
        <f>AVERAGEIFS('WEEKLY DATA'!GC$11:GC$14576,'WEEKLY DATA'!$A$11:$A$14576,'MONTHLY DATA'!$A163,'WEEKLY DATA'!$B$11:$B$14576,'MONTHLY DATA'!$B163)</f>
        <v>500.5</v>
      </c>
      <c r="GD163" s="78">
        <f>AVERAGEIFS('WEEKLY DATA'!GD$11:GD$14576,'WEEKLY DATA'!$A$11:$A$14576,'MONTHLY DATA'!$A163,'WEEKLY DATA'!$B$11:$B$14576,'MONTHLY DATA'!$B163)</f>
        <v>495.5</v>
      </c>
      <c r="GE163" s="154">
        <f t="shared" si="153"/>
        <v>-2.1234567901234569E-2</v>
      </c>
      <c r="GF163" s="169">
        <f>AVERAGEIFS('WEEKLY DATA'!GF$11:GF$14576,'WEEKLY DATA'!$A$11:$A$14576,'MONTHLY DATA'!$A163,'WEEKLY DATA'!$B$11:$B$14576,'MONTHLY DATA'!$B163)</f>
        <v>445</v>
      </c>
      <c r="GG163" s="78">
        <f>AVERAGEIFS('WEEKLY DATA'!GG$11:GG$14576,'WEEKLY DATA'!$A$11:$A$14576,'MONTHLY DATA'!$A163,'WEEKLY DATA'!$B$11:$B$14576,'MONTHLY DATA'!$B163)</f>
        <v>455</v>
      </c>
      <c r="GH163" s="78">
        <f>AVERAGEIFS('WEEKLY DATA'!GH$11:GH$14576,'WEEKLY DATA'!$A$11:$A$14576,'MONTHLY DATA'!$A163,'WEEKLY DATA'!$B$11:$B$14576,'MONTHLY DATA'!$B163)</f>
        <v>450</v>
      </c>
      <c r="GI163" s="154">
        <f t="shared" si="154"/>
        <v>-3.2258064516129004E-2</v>
      </c>
      <c r="GJ163" s="78">
        <f>AVERAGEIFS('WEEKLY DATA'!GJ$11:GJ$14576,'WEEKLY DATA'!$A$11:$A$14576,'MONTHLY DATA'!$A163,'WEEKLY DATA'!$B$11:$B$14576,'MONTHLY DATA'!$B163)</f>
        <v>422</v>
      </c>
      <c r="GK163" s="78">
        <f>AVERAGEIFS('WEEKLY DATA'!GK$11:GK$14576,'WEEKLY DATA'!$A$11:$A$14576,'MONTHLY DATA'!$A163,'WEEKLY DATA'!$B$11:$B$14576,'MONTHLY DATA'!$B163)</f>
        <v>432</v>
      </c>
      <c r="GL163" s="78">
        <f>AVERAGEIFS('WEEKLY DATA'!GL$11:GL$14576,'WEEKLY DATA'!$A$11:$A$14576,'MONTHLY DATA'!$A163,'WEEKLY DATA'!$B$11:$B$14576,'MONTHLY DATA'!$B163)</f>
        <v>427</v>
      </c>
      <c r="GM163" s="154">
        <f t="shared" si="155"/>
        <v>-5.8953168044077131E-2</v>
      </c>
      <c r="GN163" s="78">
        <f>AVERAGEIFS('WEEKLY DATA'!GN$11:GN$14576,'WEEKLY DATA'!$A$11:$A$14576,'MONTHLY DATA'!$A163,'WEEKLY DATA'!$B$11:$B$14576,'MONTHLY DATA'!$B163)</f>
        <v>655</v>
      </c>
      <c r="GO163" s="78">
        <f>AVERAGEIFS('WEEKLY DATA'!GO$11:GO$14576,'WEEKLY DATA'!$A$11:$A$14576,'MONTHLY DATA'!$A163,'WEEKLY DATA'!$B$11:$B$14576,'MONTHLY DATA'!$B163)</f>
        <v>665</v>
      </c>
      <c r="GP163" s="78">
        <f>AVERAGEIFS('WEEKLY DATA'!GP$11:GP$14576,'WEEKLY DATA'!$A$11:$A$14576,'MONTHLY DATA'!$A163,'WEEKLY DATA'!$B$11:$B$14576,'MONTHLY DATA'!$B163)</f>
        <v>660</v>
      </c>
      <c r="GQ163" s="154">
        <f t="shared" si="156"/>
        <v>-3.6496350364963459E-2</v>
      </c>
      <c r="GR163" s="78"/>
    </row>
    <row r="164" spans="1:200" ht="15.75" x14ac:dyDescent="0.25">
      <c r="A164">
        <f t="shared" si="106"/>
        <v>10</v>
      </c>
      <c r="B164">
        <f t="shared" si="107"/>
        <v>2022</v>
      </c>
      <c r="C164" s="86">
        <v>44835</v>
      </c>
      <c r="D164" s="78">
        <f>AVERAGEIFS('WEEKLY DATA'!D$11:D$14576,'WEEKLY DATA'!$A$11:$A$14576,'MONTHLY DATA'!$A164,'WEEKLY DATA'!$B$11:$B$14576,'MONTHLY DATA'!$B164)</f>
        <v>438.75</v>
      </c>
      <c r="E164" s="78">
        <f>AVERAGEIFS('WEEKLY DATA'!E$11:E$14576,'WEEKLY DATA'!$A$11:$A$14576,'MONTHLY DATA'!$A164,'WEEKLY DATA'!$B$11:$B$14576,'MONTHLY DATA'!$B164)</f>
        <v>448.75</v>
      </c>
      <c r="F164" s="78">
        <f>AVERAGEIFS('WEEKLY DATA'!F$11:F$14576,'WEEKLY DATA'!$A$11:$A$14576,'MONTHLY DATA'!$A164,'WEEKLY DATA'!$B$11:$B$14576,'MONTHLY DATA'!$B164)</f>
        <v>443.75</v>
      </c>
      <c r="G164" s="154">
        <f t="shared" si="108"/>
        <v>8.4963325183374128E-2</v>
      </c>
      <c r="H164" s="169">
        <f>AVERAGEIFS('WEEKLY DATA'!H$11:H$14576,'WEEKLY DATA'!$A$11:$A$14576,'MONTHLY DATA'!$A164,'WEEKLY DATA'!$B$11:$B$14576,'MONTHLY DATA'!$B164)</f>
        <v>382.5</v>
      </c>
      <c r="I164" s="78">
        <f>AVERAGEIFS('WEEKLY DATA'!I$11:I$14576,'WEEKLY DATA'!$A$11:$A$14576,'MONTHLY DATA'!$A164,'WEEKLY DATA'!$B$11:$B$14576,'MONTHLY DATA'!$B164)</f>
        <v>392.5</v>
      </c>
      <c r="J164" s="78">
        <f>AVERAGEIFS('WEEKLY DATA'!J$11:J$14576,'WEEKLY DATA'!$A$11:$A$14576,'MONTHLY DATA'!$A164,'WEEKLY DATA'!$B$11:$B$14576,'MONTHLY DATA'!$B164)</f>
        <v>387.5</v>
      </c>
      <c r="K164" s="154">
        <f t="shared" si="109"/>
        <v>5.0135501355013545E-2</v>
      </c>
      <c r="L164" s="169">
        <f>AVERAGEIFS('WEEKLY DATA'!L$11:L$14576,'WEEKLY DATA'!$A$11:$A$14576,'MONTHLY DATA'!$A164,'WEEKLY DATA'!$B$11:$B$14576,'MONTHLY DATA'!$B164)</f>
        <v>432.5</v>
      </c>
      <c r="M164" s="78">
        <f>AVERAGEIFS('WEEKLY DATA'!M$11:M$14576,'WEEKLY DATA'!$A$11:$A$14576,'MONTHLY DATA'!$A164,'WEEKLY DATA'!$B$11:$B$14576,'MONTHLY DATA'!$B164)</f>
        <v>442.5</v>
      </c>
      <c r="N164" s="78">
        <f>AVERAGEIFS('WEEKLY DATA'!N$11:N$14576,'WEEKLY DATA'!$A$11:$A$14576,'MONTHLY DATA'!$A164,'WEEKLY DATA'!$B$11:$B$14576,'MONTHLY DATA'!$B164)</f>
        <v>437.5</v>
      </c>
      <c r="O164" s="154">
        <f t="shared" si="110"/>
        <v>-1.1415525114155667E-3</v>
      </c>
      <c r="P164" s="169">
        <f>AVERAGEIFS('WEEKLY DATA'!P$11:P$14576,'WEEKLY DATA'!$A$11:$A$14576,'MONTHLY DATA'!$A164,'WEEKLY DATA'!$B$11:$B$14576,'MONTHLY DATA'!$B164)</f>
        <v>381.25</v>
      </c>
      <c r="Q164" s="78">
        <f>AVERAGEIFS('WEEKLY DATA'!Q$11:Q$14576,'WEEKLY DATA'!$A$11:$A$14576,'MONTHLY DATA'!$A164,'WEEKLY DATA'!$B$11:$B$14576,'MONTHLY DATA'!$B164)</f>
        <v>391.25</v>
      </c>
      <c r="R164" s="78">
        <f>AVERAGEIFS('WEEKLY DATA'!R$11:R$14576,'WEEKLY DATA'!$A$11:$A$14576,'MONTHLY DATA'!$A164,'WEEKLY DATA'!$B$11:$B$14576,'MONTHLY DATA'!$B164)</f>
        <v>386.25</v>
      </c>
      <c r="S164" s="154">
        <f t="shared" si="111"/>
        <v>4.8168249660786921E-2</v>
      </c>
      <c r="T164" s="169">
        <f>AVERAGEIFS('WEEKLY DATA'!T$11:T$14576,'WEEKLY DATA'!$A$11:$A$14576,'MONTHLY DATA'!$A164,'WEEKLY DATA'!$B$11:$B$14576,'MONTHLY DATA'!$B164)</f>
        <v>393.75</v>
      </c>
      <c r="U164" s="78">
        <f>AVERAGEIFS('WEEKLY DATA'!U$11:U$14576,'WEEKLY DATA'!$A$11:$A$14576,'MONTHLY DATA'!$A164,'WEEKLY DATA'!$B$11:$B$14576,'MONTHLY DATA'!$B164)</f>
        <v>403.75</v>
      </c>
      <c r="V164" s="78">
        <f>AVERAGEIFS('WEEKLY DATA'!V$11:V$14576,'WEEKLY DATA'!$A$11:$A$14576,'MONTHLY DATA'!$A164,'WEEKLY DATA'!$B$11:$B$14576,'MONTHLY DATA'!$B164)</f>
        <v>398.75</v>
      </c>
      <c r="W164" s="154">
        <f t="shared" si="112"/>
        <v>6.4753004005340564E-2</v>
      </c>
      <c r="X164" s="169">
        <f>AVERAGEIFS('WEEKLY DATA'!X$11:X$14576,'WEEKLY DATA'!$A$11:$A$14576,'MONTHLY DATA'!$A164,'WEEKLY DATA'!$B$11:$B$14576,'MONTHLY DATA'!$B164)</f>
        <v>380</v>
      </c>
      <c r="Y164" s="78">
        <f>AVERAGEIFS('WEEKLY DATA'!Y$11:Y$14576,'WEEKLY DATA'!$A$11:$A$14576,'MONTHLY DATA'!$A164,'WEEKLY DATA'!$B$11:$B$14576,'MONTHLY DATA'!$B164)</f>
        <v>390</v>
      </c>
      <c r="Z164" s="78">
        <f>AVERAGEIFS('WEEKLY DATA'!Z$11:Z$14576,'WEEKLY DATA'!$A$11:$A$14576,'MONTHLY DATA'!$A164,'WEEKLY DATA'!$B$11:$B$14576,'MONTHLY DATA'!$B164)</f>
        <v>385</v>
      </c>
      <c r="AA164" s="154">
        <f t="shared" si="113"/>
        <v>6.5006915629322259E-2</v>
      </c>
      <c r="AB164" s="169">
        <f>AVERAGEIFS('WEEKLY DATA'!AB$11:AB$14576,'WEEKLY DATA'!$A$11:$A$14576,'MONTHLY DATA'!$A164,'WEEKLY DATA'!$B$11:$B$14576,'MONTHLY DATA'!$B164)</f>
        <v>420</v>
      </c>
      <c r="AC164" s="78">
        <f>AVERAGEIFS('WEEKLY DATA'!AC$11:AC$14576,'WEEKLY DATA'!$A$11:$A$14576,'MONTHLY DATA'!$A164,'WEEKLY DATA'!$B$11:$B$14576,'MONTHLY DATA'!$B164)</f>
        <v>430</v>
      </c>
      <c r="AD164" s="78">
        <f>AVERAGEIFS('WEEKLY DATA'!AD$11:AD$14576,'WEEKLY DATA'!$A$11:$A$14576,'MONTHLY DATA'!$A164,'WEEKLY DATA'!$B$11:$B$14576,'MONTHLY DATA'!$B164)</f>
        <v>425</v>
      </c>
      <c r="AE164" s="154">
        <f t="shared" si="114"/>
        <v>-1.0477299185098987E-2</v>
      </c>
      <c r="AF164" s="169">
        <f>AVERAGEIFS('WEEKLY DATA'!AF$11:AF$14576,'WEEKLY DATA'!$A$11:$A$14576,'MONTHLY DATA'!$A164,'WEEKLY DATA'!$B$11:$B$14576,'MONTHLY DATA'!$B164)</f>
        <v>370</v>
      </c>
      <c r="AG164" s="78">
        <f>AVERAGEIFS('WEEKLY DATA'!AG$11:AG$14576,'WEEKLY DATA'!$A$11:$A$14576,'MONTHLY DATA'!$A164,'WEEKLY DATA'!$B$11:$B$14576,'MONTHLY DATA'!$B164)</f>
        <v>380</v>
      </c>
      <c r="AH164" s="78">
        <f>AVERAGEIFS('WEEKLY DATA'!AH$11:AH$14576,'WEEKLY DATA'!$A$11:$A$14576,'MONTHLY DATA'!$A164,'WEEKLY DATA'!$B$11:$B$14576,'MONTHLY DATA'!$B164)</f>
        <v>375</v>
      </c>
      <c r="AI164" s="154">
        <f t="shared" si="115"/>
        <v>5.6338028169014009E-2</v>
      </c>
      <c r="AJ164" s="169">
        <f>AVERAGEIFS('WEEKLY DATA'!AJ$11:AJ$14576,'WEEKLY DATA'!$A$11:$A$14576,'MONTHLY DATA'!$A164,'WEEKLY DATA'!$B$11:$B$14576,'MONTHLY DATA'!$B164)</f>
        <v>386.25</v>
      </c>
      <c r="AK164" s="78">
        <f>AVERAGEIFS('WEEKLY DATA'!AK$11:AK$14576,'WEEKLY DATA'!$A$11:$A$14576,'MONTHLY DATA'!$A164,'WEEKLY DATA'!$B$11:$B$14576,'MONTHLY DATA'!$B164)</f>
        <v>396.25</v>
      </c>
      <c r="AL164" s="78">
        <f>AVERAGEIFS('WEEKLY DATA'!AL$11:AL$14576,'WEEKLY DATA'!$A$11:$A$14576,'MONTHLY DATA'!$A164,'WEEKLY DATA'!$B$11:$B$14576,'MONTHLY DATA'!$B164)</f>
        <v>391.25</v>
      </c>
      <c r="AM164" s="154">
        <f t="shared" si="116"/>
        <v>6.3179347826086918E-2</v>
      </c>
      <c r="AN164" s="169">
        <f>AVERAGEIFS('WEEKLY DATA'!AN$11:AN$14576,'WEEKLY DATA'!$A$11:$A$14576,'MONTHLY DATA'!$A164,'WEEKLY DATA'!$B$11:$B$14576,'MONTHLY DATA'!$B164)</f>
        <v>343.75</v>
      </c>
      <c r="AO164" s="78">
        <f>AVERAGEIFS('WEEKLY DATA'!AO$11:AO$14576,'WEEKLY DATA'!$A$11:$A$14576,'MONTHLY DATA'!$A164,'WEEKLY DATA'!$B$11:$B$14576,'MONTHLY DATA'!$B164)</f>
        <v>353.75</v>
      </c>
      <c r="AP164" s="78">
        <f>AVERAGEIFS('WEEKLY DATA'!AP$11:AP$14576,'WEEKLY DATA'!$A$11:$A$14576,'MONTHLY DATA'!$A164,'WEEKLY DATA'!$B$11:$B$14576,'MONTHLY DATA'!$B164)</f>
        <v>348.75</v>
      </c>
      <c r="AQ164" s="154">
        <f t="shared" si="117"/>
        <v>8.1395348837209225E-2</v>
      </c>
      <c r="AR164" s="169">
        <f>AVERAGEIFS('WEEKLY DATA'!AR$11:AR$14576,'WEEKLY DATA'!$A$11:$A$14576,'MONTHLY DATA'!$A164,'WEEKLY DATA'!$B$11:$B$14576,'MONTHLY DATA'!$B164)</f>
        <v>377.5</v>
      </c>
      <c r="AS164" s="78">
        <f>AVERAGEIFS('WEEKLY DATA'!AS$11:AS$14576,'WEEKLY DATA'!$A$11:$A$14576,'MONTHLY DATA'!$A164,'WEEKLY DATA'!$B$11:$B$14576,'MONTHLY DATA'!$B164)</f>
        <v>387.5</v>
      </c>
      <c r="AT164" s="78">
        <f>AVERAGEIFS('WEEKLY DATA'!AT$11:AT$14576,'WEEKLY DATA'!$A$11:$A$14576,'MONTHLY DATA'!$A164,'WEEKLY DATA'!$B$11:$B$14576,'MONTHLY DATA'!$B164)</f>
        <v>382.5</v>
      </c>
      <c r="AU164" s="154">
        <f t="shared" si="118"/>
        <v>-1.0349288486416586E-2</v>
      </c>
      <c r="AV164" s="169">
        <f>AVERAGEIFS('WEEKLY DATA'!AV$11:AV$14576,'WEEKLY DATA'!$A$11:$A$14576,'MONTHLY DATA'!$A164,'WEEKLY DATA'!$B$11:$B$14576,'MONTHLY DATA'!$B164)</f>
        <v>315</v>
      </c>
      <c r="AW164" s="78">
        <f>AVERAGEIFS('WEEKLY DATA'!AW$11:AW$14576,'WEEKLY DATA'!$A$11:$A$14576,'MONTHLY DATA'!$A164,'WEEKLY DATA'!$B$11:$B$14576,'MONTHLY DATA'!$B164)</f>
        <v>325</v>
      </c>
      <c r="AX164" s="78">
        <f>AVERAGEIFS('WEEKLY DATA'!AX$11:AX$14576,'WEEKLY DATA'!$A$11:$A$14576,'MONTHLY DATA'!$A164,'WEEKLY DATA'!$B$11:$B$14576,'MONTHLY DATA'!$B164)</f>
        <v>320</v>
      </c>
      <c r="AY164" s="154">
        <f t="shared" si="119"/>
        <v>9.4017094017094127E-2</v>
      </c>
      <c r="AZ164" s="169">
        <f>AVERAGEIFS('WEEKLY DATA'!AZ$11:AZ$14576,'WEEKLY DATA'!$A$11:$A$14576,'MONTHLY DATA'!$A164,'WEEKLY DATA'!$B$11:$B$14576,'MONTHLY DATA'!$B164)</f>
        <v>391.25</v>
      </c>
      <c r="BA164" s="78">
        <f>AVERAGEIFS('WEEKLY DATA'!BA$11:BA$14576,'WEEKLY DATA'!$A$11:$A$14576,'MONTHLY DATA'!$A164,'WEEKLY DATA'!$B$11:$B$14576,'MONTHLY DATA'!$B164)</f>
        <v>401.25</v>
      </c>
      <c r="BB164" s="78">
        <f>AVERAGEIFS('WEEKLY DATA'!BB$11:BB$14576,'WEEKLY DATA'!$A$11:$A$14576,'MONTHLY DATA'!$A164,'WEEKLY DATA'!$B$11:$B$14576,'MONTHLY DATA'!$B164)</f>
        <v>396.25</v>
      </c>
      <c r="BC164" s="154">
        <f t="shared" si="120"/>
        <v>5.5259653794940133E-2</v>
      </c>
      <c r="BD164" s="169">
        <f>AVERAGEIFS('WEEKLY DATA'!BD$11:BD$14576,'WEEKLY DATA'!$A$11:$A$14576,'MONTHLY DATA'!$A164,'WEEKLY DATA'!$B$11:$B$14576,'MONTHLY DATA'!$B164)</f>
        <v>362.5</v>
      </c>
      <c r="BE164" s="78">
        <f>AVERAGEIFS('WEEKLY DATA'!BE$11:BE$14576,'WEEKLY DATA'!$A$11:$A$14576,'MONTHLY DATA'!$A164,'WEEKLY DATA'!$B$11:$B$14576,'MONTHLY DATA'!$B164)</f>
        <v>372.5</v>
      </c>
      <c r="BF164" s="78">
        <f>AVERAGEIFS('WEEKLY DATA'!BF$11:BF$14576,'WEEKLY DATA'!$A$11:$A$14576,'MONTHLY DATA'!$A164,'WEEKLY DATA'!$B$11:$B$14576,'MONTHLY DATA'!$B164)</f>
        <v>367.5</v>
      </c>
      <c r="BG164" s="154">
        <f t="shared" si="121"/>
        <v>6.2138728323699377E-2</v>
      </c>
      <c r="BH164" s="169">
        <f>AVERAGEIFS('WEEKLY DATA'!BH$11:BH$14576,'WEEKLY DATA'!$A$11:$A$14576,'MONTHLY DATA'!$A164,'WEEKLY DATA'!$B$11:$B$14576,'MONTHLY DATA'!$B164)</f>
        <v>375</v>
      </c>
      <c r="BI164" s="78">
        <f>AVERAGEIFS('WEEKLY DATA'!BI$11:BI$14576,'WEEKLY DATA'!$A$11:$A$14576,'MONTHLY DATA'!$A164,'WEEKLY DATA'!$B$11:$B$14576,'MONTHLY DATA'!$B164)</f>
        <v>385</v>
      </c>
      <c r="BJ164" s="78">
        <f>AVERAGEIFS('WEEKLY DATA'!BJ$11:BJ$14576,'WEEKLY DATA'!$A$11:$A$14576,'MONTHLY DATA'!$A164,'WEEKLY DATA'!$B$11:$B$14576,'MONTHLY DATA'!$B164)</f>
        <v>380</v>
      </c>
      <c r="BK164" s="154">
        <f t="shared" si="122"/>
        <v>1.3333333333333419E-2</v>
      </c>
      <c r="BL164" s="169">
        <f>AVERAGEIFS('WEEKLY DATA'!BL$11:BL$14576,'WEEKLY DATA'!$A$11:$A$14576,'MONTHLY DATA'!$A164,'WEEKLY DATA'!$B$11:$B$14576,'MONTHLY DATA'!$B164)</f>
        <v>310</v>
      </c>
      <c r="BM164" s="78">
        <f>AVERAGEIFS('WEEKLY DATA'!BM$11:BM$14576,'WEEKLY DATA'!$A$11:$A$14576,'MONTHLY DATA'!$A164,'WEEKLY DATA'!$B$11:$B$14576,'MONTHLY DATA'!$B164)</f>
        <v>320</v>
      </c>
      <c r="BN164" s="78">
        <f>AVERAGEIFS('WEEKLY DATA'!BN$11:BN$14576,'WEEKLY DATA'!$A$11:$A$14576,'MONTHLY DATA'!$A164,'WEEKLY DATA'!$B$11:$B$14576,'MONTHLY DATA'!$B164)</f>
        <v>315</v>
      </c>
      <c r="BO164" s="154">
        <f t="shared" si="123"/>
        <v>0</v>
      </c>
      <c r="BP164" s="78">
        <f>AVERAGEIFS('WEEKLY DATA'!BP$11:BP$14576,'WEEKLY DATA'!$A$11:$A$14576,'MONTHLY DATA'!$A164,'WEEKLY DATA'!$B$11:$B$14576,'MONTHLY DATA'!$B164)</f>
        <v>398.75</v>
      </c>
      <c r="BQ164" s="78">
        <f>AVERAGEIFS('WEEKLY DATA'!BQ$11:BQ$14576,'WEEKLY DATA'!$A$11:$A$14576,'MONTHLY DATA'!$A164,'WEEKLY DATA'!$B$11:$B$14576,'MONTHLY DATA'!$B164)</f>
        <v>408.75</v>
      </c>
      <c r="BR164" s="78">
        <f>AVERAGEIFS('WEEKLY DATA'!BR$11:BR$14576,'WEEKLY DATA'!$A$11:$A$14576,'MONTHLY DATA'!$A164,'WEEKLY DATA'!$B$11:$B$14576,'MONTHLY DATA'!$B164)</f>
        <v>403.75</v>
      </c>
      <c r="BS164" s="154">
        <f t="shared" si="124"/>
        <v>6.8121693121693028E-2</v>
      </c>
      <c r="BT164" s="78">
        <f>AVERAGEIFS('WEEKLY DATA'!BT$11:BT$14576,'WEEKLY DATA'!$A$11:$A$14576,'MONTHLY DATA'!$A164,'WEEKLY DATA'!$B$11:$B$14576,'MONTHLY DATA'!$B164)</f>
        <v>341.25</v>
      </c>
      <c r="BU164" s="78">
        <f>AVERAGEIFS('WEEKLY DATA'!BU$11:BU$14576,'WEEKLY DATA'!$A$11:$A$14576,'MONTHLY DATA'!$A164,'WEEKLY DATA'!$B$11:$B$14576,'MONTHLY DATA'!$B164)</f>
        <v>351.25</v>
      </c>
      <c r="BV164" s="78">
        <f>AVERAGEIFS('WEEKLY DATA'!BV$11:BV$14576,'WEEKLY DATA'!$A$11:$A$14576,'MONTHLY DATA'!$A164,'WEEKLY DATA'!$B$11:$B$14576,'MONTHLY DATA'!$B164)</f>
        <v>346.25</v>
      </c>
      <c r="BW164" s="154">
        <f t="shared" si="125"/>
        <v>7.0324574961360131E-2</v>
      </c>
      <c r="BX164" s="78">
        <f>AVERAGEIFS('WEEKLY DATA'!BX$11:BX$14576,'WEEKLY DATA'!$A$11:$A$14576,'MONTHLY DATA'!$A164,'WEEKLY DATA'!$B$11:$B$14576,'MONTHLY DATA'!$B164)</f>
        <v>398.75</v>
      </c>
      <c r="BY164" s="78">
        <f>AVERAGEIFS('WEEKLY DATA'!BY$11:BY$14576,'WEEKLY DATA'!$A$11:$A$14576,'MONTHLY DATA'!$A164,'WEEKLY DATA'!$B$11:$B$14576,'MONTHLY DATA'!$B164)</f>
        <v>408.75</v>
      </c>
      <c r="BZ164" s="78">
        <f>AVERAGEIFS('WEEKLY DATA'!BZ$11:BZ$14576,'WEEKLY DATA'!$A$11:$A$14576,'MONTHLY DATA'!$A164,'WEEKLY DATA'!$B$11:$B$14576,'MONTHLY DATA'!$B164)</f>
        <v>403.75</v>
      </c>
      <c r="CA164" s="154">
        <f t="shared" si="126"/>
        <v>8.0990629183400165E-2</v>
      </c>
      <c r="CB164" s="78">
        <f>AVERAGEIFS('WEEKLY DATA'!CB$11:CB$14576,'WEEKLY DATA'!$A$11:$A$14576,'MONTHLY DATA'!$A164,'WEEKLY DATA'!$B$11:$B$14576,'MONTHLY DATA'!$B164)</f>
        <v>540</v>
      </c>
      <c r="CC164" s="78">
        <f>AVERAGEIFS('WEEKLY DATA'!CC$11:CC$14576,'WEEKLY DATA'!$A$11:$A$14576,'MONTHLY DATA'!$A164,'WEEKLY DATA'!$B$11:$B$14576,'MONTHLY DATA'!$B164)</f>
        <v>550</v>
      </c>
      <c r="CD164" s="78">
        <f>AVERAGEIFS('WEEKLY DATA'!CD$11:CD$14576,'WEEKLY DATA'!$A$11:$A$14576,'MONTHLY DATA'!$A164,'WEEKLY DATA'!$B$11:$B$14576,'MONTHLY DATA'!$B164)</f>
        <v>545</v>
      </c>
      <c r="CE164" s="154">
        <f t="shared" si="127"/>
        <v>-5.8721934369602713E-2</v>
      </c>
      <c r="CF164" s="78">
        <f>AVERAGEIFS('WEEKLY DATA'!CF$11:CF$14576,'WEEKLY DATA'!$A$11:$A$14576,'MONTHLY DATA'!$A164,'WEEKLY DATA'!$B$11:$B$14576,'MONTHLY DATA'!$B164)</f>
        <v>391.25</v>
      </c>
      <c r="CG164" s="78">
        <f>AVERAGEIFS('WEEKLY DATA'!CG$11:CG$14576,'WEEKLY DATA'!$A$11:$A$14576,'MONTHLY DATA'!$A164,'WEEKLY DATA'!$B$11:$B$14576,'MONTHLY DATA'!$B164)</f>
        <v>401.25</v>
      </c>
      <c r="CH164" s="78">
        <f>AVERAGEIFS('WEEKLY DATA'!CH$11:CH$14576,'WEEKLY DATA'!$A$11:$A$14576,'MONTHLY DATA'!$A164,'WEEKLY DATA'!$B$11:$B$14576,'MONTHLY DATA'!$B164)</f>
        <v>396.25</v>
      </c>
      <c r="CI164" s="154">
        <f t="shared" si="128"/>
        <v>8.1173260572987793E-2</v>
      </c>
      <c r="CJ164" s="78">
        <f>AVERAGEIFS('WEEKLY DATA'!CJ$11:CJ$14576,'WEEKLY DATA'!$A$11:$A$14576,'MONTHLY DATA'!$A164,'WEEKLY DATA'!$B$11:$B$14576,'MONTHLY DATA'!$B164)</f>
        <v>355</v>
      </c>
      <c r="CK164" s="78">
        <f>AVERAGEIFS('WEEKLY DATA'!CK$11:CK$14576,'WEEKLY DATA'!$A$11:$A$14576,'MONTHLY DATA'!$A164,'WEEKLY DATA'!$B$11:$B$14576,'MONTHLY DATA'!$B164)</f>
        <v>365</v>
      </c>
      <c r="CL164" s="78">
        <f>AVERAGEIFS('WEEKLY DATA'!CL$11:CL$14576,'WEEKLY DATA'!$A$11:$A$14576,'MONTHLY DATA'!$A164,'WEEKLY DATA'!$B$11:$B$14576,'MONTHLY DATA'!$B164)</f>
        <v>360</v>
      </c>
      <c r="CM164" s="154">
        <f t="shared" si="129"/>
        <v>5.5718475073313734E-2</v>
      </c>
      <c r="CN164" s="78">
        <f>AVERAGEIFS('WEEKLY DATA'!CN$11:CN$14576,'WEEKLY DATA'!$A$11:$A$14576,'MONTHLY DATA'!$A164,'WEEKLY DATA'!$B$11:$B$14576,'MONTHLY DATA'!$B164)</f>
        <v>387.5</v>
      </c>
      <c r="CO164" s="78">
        <f>AVERAGEIFS('WEEKLY DATA'!CO$11:CO$14576,'WEEKLY DATA'!$A$11:$A$14576,'MONTHLY DATA'!$A164,'WEEKLY DATA'!$B$11:$B$14576,'MONTHLY DATA'!$B164)</f>
        <v>397.5</v>
      </c>
      <c r="CP164" s="78">
        <f>AVERAGEIFS('WEEKLY DATA'!CP$11:CP$14576,'WEEKLY DATA'!$A$11:$A$14576,'MONTHLY DATA'!$A164,'WEEKLY DATA'!$B$11:$B$14576,'MONTHLY DATA'!$B164)</f>
        <v>392.5</v>
      </c>
      <c r="CQ164" s="154">
        <f t="shared" si="130"/>
        <v>4.3882978723404298E-2</v>
      </c>
      <c r="CR164" s="78">
        <f>AVERAGEIFS('WEEKLY DATA'!CR$11:CR$14576,'WEEKLY DATA'!$A$11:$A$14576,'MONTHLY DATA'!$A164,'WEEKLY DATA'!$B$11:$B$14576,'MONTHLY DATA'!$B164)</f>
        <v>545</v>
      </c>
      <c r="CS164" s="78">
        <f>AVERAGEIFS('WEEKLY DATA'!CS$11:CS$14576,'WEEKLY DATA'!$A$11:$A$14576,'MONTHLY DATA'!$A164,'WEEKLY DATA'!$B$11:$B$14576,'MONTHLY DATA'!$B164)</f>
        <v>555</v>
      </c>
      <c r="CT164" s="78">
        <f>AVERAGEIFS('WEEKLY DATA'!CT$11:CT$14576,'WEEKLY DATA'!$A$11:$A$14576,'MONTHLY DATA'!$A164,'WEEKLY DATA'!$B$11:$B$14576,'MONTHLY DATA'!$B164)</f>
        <v>550</v>
      </c>
      <c r="CU164" s="154">
        <f t="shared" si="131"/>
        <v>4.961832061068705E-2</v>
      </c>
      <c r="CV164" s="169">
        <f>AVERAGEIFS('WEEKLY DATA'!CV$11:CV$14576,'WEEKLY DATA'!$A$11:$A$14576,'MONTHLY DATA'!$A164,'WEEKLY DATA'!$B$11:$B$14576,'MONTHLY DATA'!$B164)</f>
        <v>430</v>
      </c>
      <c r="CW164" s="78">
        <f>AVERAGEIFS('WEEKLY DATA'!CW$11:CW$14576,'WEEKLY DATA'!$A$11:$A$14576,'MONTHLY DATA'!$A164,'WEEKLY DATA'!$B$11:$B$14576,'MONTHLY DATA'!$B164)</f>
        <v>440</v>
      </c>
      <c r="CX164" s="78">
        <f>AVERAGEIFS('WEEKLY DATA'!CX$11:CX$14576,'WEEKLY DATA'!$A$11:$A$14576,'MONTHLY DATA'!$A164,'WEEKLY DATA'!$B$11:$B$14576,'MONTHLY DATA'!$B164)</f>
        <v>435</v>
      </c>
      <c r="CY164" s="154">
        <f t="shared" si="132"/>
        <v>7.2749691738594358E-2</v>
      </c>
      <c r="CZ164" s="169">
        <f>AVERAGEIFS('WEEKLY DATA'!CZ$11:CZ$14576,'WEEKLY DATA'!$A$11:$A$14576,'MONTHLY DATA'!$A164,'WEEKLY DATA'!$B$11:$B$14576,'MONTHLY DATA'!$B164)</f>
        <v>371.25</v>
      </c>
      <c r="DA164" s="78">
        <f>AVERAGEIFS('WEEKLY DATA'!DA$11:DA$14576,'WEEKLY DATA'!$A$11:$A$14576,'MONTHLY DATA'!$A164,'WEEKLY DATA'!$B$11:$B$14576,'MONTHLY DATA'!$B164)</f>
        <v>381.25</v>
      </c>
      <c r="DB164" s="78">
        <f>AVERAGEIFS('WEEKLY DATA'!DB$11:DB$14576,'WEEKLY DATA'!$A$11:$A$14576,'MONTHLY DATA'!$A164,'WEEKLY DATA'!$B$11:$B$14576,'MONTHLY DATA'!$B164)</f>
        <v>376.25</v>
      </c>
      <c r="DC164" s="154">
        <f t="shared" si="133"/>
        <v>4.513888888888884E-2</v>
      </c>
      <c r="DD164" s="78">
        <f>AVERAGEIFS('WEEKLY DATA'!DD$11:DD$14576,'WEEKLY DATA'!$A$11:$A$14576,'MONTHLY DATA'!$A164,'WEEKLY DATA'!$B$11:$B$14576,'MONTHLY DATA'!$B164)</f>
        <v>427.5</v>
      </c>
      <c r="DE164" s="78">
        <f>AVERAGEIFS('WEEKLY DATA'!DE$11:DE$14576,'WEEKLY DATA'!$A$11:$A$14576,'MONTHLY DATA'!$A164,'WEEKLY DATA'!$B$11:$B$14576,'MONTHLY DATA'!$B164)</f>
        <v>437.5</v>
      </c>
      <c r="DF164" s="78">
        <f>AVERAGEIFS('WEEKLY DATA'!DF$11:DF$14576,'WEEKLY DATA'!$A$11:$A$14576,'MONTHLY DATA'!$A164,'WEEKLY DATA'!$B$11:$B$14576,'MONTHLY DATA'!$B164)</f>
        <v>432.5</v>
      </c>
      <c r="DG164" s="154">
        <f t="shared" si="134"/>
        <v>3.7170263788968816E-2</v>
      </c>
      <c r="DH164" s="78">
        <f>AVERAGEIFS('WEEKLY DATA'!DH$11:DH$14576,'WEEKLY DATA'!$A$11:$A$14576,'MONTHLY DATA'!$A164,'WEEKLY DATA'!$B$11:$B$14576,'MONTHLY DATA'!$B164)</f>
        <v>535</v>
      </c>
      <c r="DI164" s="78">
        <f>AVERAGEIFS('WEEKLY DATA'!DI$11:DI$14576,'WEEKLY DATA'!$A$11:$A$14576,'MONTHLY DATA'!$A164,'WEEKLY DATA'!$B$11:$B$14576,'MONTHLY DATA'!$B164)</f>
        <v>545</v>
      </c>
      <c r="DJ164" s="78">
        <f>AVERAGEIFS('WEEKLY DATA'!DJ$11:DJ$14576,'WEEKLY DATA'!$A$11:$A$14576,'MONTHLY DATA'!$A164,'WEEKLY DATA'!$B$11:$B$14576,'MONTHLY DATA'!$B164)</f>
        <v>540</v>
      </c>
      <c r="DK164" s="154">
        <f t="shared" si="135"/>
        <v>-5.2631578947368474E-2</v>
      </c>
      <c r="DL164" s="169">
        <f>AVERAGEIFS('WEEKLY DATA'!DL$11:DL$14576,'WEEKLY DATA'!$A$11:$A$14576,'MONTHLY DATA'!$A164,'WEEKLY DATA'!$B$11:$B$14576,'MONTHLY DATA'!$B164)</f>
        <v>403.75</v>
      </c>
      <c r="DM164" s="78">
        <f>AVERAGEIFS('WEEKLY DATA'!DM$11:DM$14576,'WEEKLY DATA'!$A$11:$A$14576,'MONTHLY DATA'!$A164,'WEEKLY DATA'!$B$11:$B$14576,'MONTHLY DATA'!$B164)</f>
        <v>413.75</v>
      </c>
      <c r="DN164" s="78">
        <f>AVERAGEIFS('WEEKLY DATA'!DN$11:DN$14576,'WEEKLY DATA'!$A$11:$A$14576,'MONTHLY DATA'!$A164,'WEEKLY DATA'!$B$11:$B$14576,'MONTHLY DATA'!$B164)</f>
        <v>408.75</v>
      </c>
      <c r="DO164" s="154">
        <f t="shared" si="136"/>
        <v>3.4810126582278444E-2</v>
      </c>
      <c r="DP164" s="78">
        <f>AVERAGEIFS('WEEKLY DATA'!DP$11:DP$14576,'WEEKLY DATA'!$A$11:$A$14576,'MONTHLY DATA'!$A164,'WEEKLY DATA'!$B$11:$B$14576,'MONTHLY DATA'!$B164)</f>
        <v>342.5</v>
      </c>
      <c r="DQ164" s="78">
        <f>AVERAGEIFS('WEEKLY DATA'!DQ$11:DQ$14576,'WEEKLY DATA'!$A$11:$A$14576,'MONTHLY DATA'!$A164,'WEEKLY DATA'!$B$11:$B$14576,'MONTHLY DATA'!$B164)</f>
        <v>352.5</v>
      </c>
      <c r="DR164" s="78">
        <f>AVERAGEIFS('WEEKLY DATA'!DR$11:DR$14576,'WEEKLY DATA'!$A$11:$A$14576,'MONTHLY DATA'!$A164,'WEEKLY DATA'!$B$11:$B$14576,'MONTHLY DATA'!$B164)</f>
        <v>347.5</v>
      </c>
      <c r="DS164" s="154">
        <f t="shared" si="137"/>
        <v>4.041916167664672E-2</v>
      </c>
      <c r="DT164" s="78">
        <f>AVERAGEIFS('WEEKLY DATA'!DT$11:DT$14576,'WEEKLY DATA'!$A$11:$A$14576,'MONTHLY DATA'!$A164,'WEEKLY DATA'!$B$11:$B$14576,'MONTHLY DATA'!$B164)</f>
        <v>427.5</v>
      </c>
      <c r="DU164" s="78">
        <f>AVERAGEIFS('WEEKLY DATA'!DU$11:DU$14576,'WEEKLY DATA'!$A$11:$A$14576,'MONTHLY DATA'!$A164,'WEEKLY DATA'!$B$11:$B$14576,'MONTHLY DATA'!$B164)</f>
        <v>437.5</v>
      </c>
      <c r="DV164" s="78">
        <f>AVERAGEIFS('WEEKLY DATA'!DV$11:DV$14576,'WEEKLY DATA'!$A$11:$A$14576,'MONTHLY DATA'!$A164,'WEEKLY DATA'!$B$11:$B$14576,'MONTHLY DATA'!$B164)</f>
        <v>432.5</v>
      </c>
      <c r="DW164" s="154">
        <f t="shared" si="138"/>
        <v>3.4688995215311103E-2</v>
      </c>
      <c r="DX164" s="78">
        <f>AVERAGEIFS('WEEKLY DATA'!DX$11:DX$14576,'WEEKLY DATA'!$A$11:$A$14576,'MONTHLY DATA'!$A164,'WEEKLY DATA'!$B$11:$B$14576,'MONTHLY DATA'!$B164)</f>
        <v>520</v>
      </c>
      <c r="DY164" s="78">
        <f>AVERAGEIFS('WEEKLY DATA'!DY$11:DY$14576,'WEEKLY DATA'!$A$11:$A$14576,'MONTHLY DATA'!$A164,'WEEKLY DATA'!$B$11:$B$14576,'MONTHLY DATA'!$B164)</f>
        <v>530</v>
      </c>
      <c r="DZ164" s="78">
        <f>AVERAGEIFS('WEEKLY DATA'!DZ$11:DZ$14576,'WEEKLY DATA'!$A$11:$A$14576,'MONTHLY DATA'!$A164,'WEEKLY DATA'!$B$11:$B$14576,'MONTHLY DATA'!$B164)</f>
        <v>525</v>
      </c>
      <c r="EA164" s="154">
        <f t="shared" si="139"/>
        <v>-5.4054054054054057E-2</v>
      </c>
      <c r="EB164" s="78">
        <f>AVERAGEIFS('WEEKLY DATA'!EB$11:EB$14576,'WEEKLY DATA'!$A$11:$A$14576,'MONTHLY DATA'!$A164,'WEEKLY DATA'!$B$11:$B$14576,'MONTHLY DATA'!$B164)</f>
        <v>421.25</v>
      </c>
      <c r="EC164" s="78">
        <f>AVERAGEIFS('WEEKLY DATA'!EC$11:EC$14576,'WEEKLY DATA'!$A$11:$A$14576,'MONTHLY DATA'!$A164,'WEEKLY DATA'!$B$11:$B$14576,'MONTHLY DATA'!$B164)</f>
        <v>431.25</v>
      </c>
      <c r="ED164" s="78">
        <f>AVERAGEIFS('WEEKLY DATA'!ED$11:ED$14576,'WEEKLY DATA'!$A$11:$A$14576,'MONTHLY DATA'!$A164,'WEEKLY DATA'!$B$11:$B$14576,'MONTHLY DATA'!$B164)</f>
        <v>426.25</v>
      </c>
      <c r="EE164" s="154">
        <f t="shared" si="140"/>
        <v>3.3333333333333437E-2</v>
      </c>
      <c r="EF164" s="169">
        <f>AVERAGEIFS('WEEKLY DATA'!EF$11:EF$14576,'WEEKLY DATA'!$A$11:$A$14576,'MONTHLY DATA'!$A164,'WEEKLY DATA'!$B$11:$B$14576,'MONTHLY DATA'!$B164)</f>
        <v>347.5</v>
      </c>
      <c r="EG164" s="78">
        <f>AVERAGEIFS('WEEKLY DATA'!EG$11:EG$14576,'WEEKLY DATA'!$A$11:$A$14576,'MONTHLY DATA'!$A164,'WEEKLY DATA'!$B$11:$B$14576,'MONTHLY DATA'!$B164)</f>
        <v>357.5</v>
      </c>
      <c r="EH164" s="78">
        <f>AVERAGEIFS('WEEKLY DATA'!EH$11:EH$14576,'WEEKLY DATA'!$A$11:$A$14576,'MONTHLY DATA'!$A164,'WEEKLY DATA'!$B$11:$B$14576,'MONTHLY DATA'!$B164)</f>
        <v>352.5</v>
      </c>
      <c r="EI164" s="154">
        <f t="shared" si="141"/>
        <v>3.524229074889873E-2</v>
      </c>
      <c r="EJ164" s="78">
        <f>AVERAGEIFS('WEEKLY DATA'!EJ$11:EJ$14576,'WEEKLY DATA'!$A$11:$A$14576,'MONTHLY DATA'!$A164,'WEEKLY DATA'!$B$11:$B$14576,'MONTHLY DATA'!$B164)</f>
        <v>418.75</v>
      </c>
      <c r="EK164" s="78">
        <f>AVERAGEIFS('WEEKLY DATA'!EK$11:EK$14576,'WEEKLY DATA'!$A$11:$A$14576,'MONTHLY DATA'!$A164,'WEEKLY DATA'!$B$11:$B$14576,'MONTHLY DATA'!$B164)</f>
        <v>428.75</v>
      </c>
      <c r="EL164" s="78">
        <f>AVERAGEIFS('WEEKLY DATA'!EL$11:EL$14576,'WEEKLY DATA'!$A$11:$A$14576,'MONTHLY DATA'!$A164,'WEEKLY DATA'!$B$11:$B$14576,'MONTHLY DATA'!$B164)</f>
        <v>423.75</v>
      </c>
      <c r="EM164" s="154">
        <f t="shared" si="142"/>
        <v>5.1488833746898166E-2</v>
      </c>
      <c r="EN164" s="78">
        <f>AVERAGEIFS('WEEKLY DATA'!EN$11:EN$14576,'WEEKLY DATA'!$A$11:$A$14576,'MONTHLY DATA'!$A164,'WEEKLY DATA'!$B$11:$B$14576,'MONTHLY DATA'!$B164)</f>
        <v>565</v>
      </c>
      <c r="EO164" s="78">
        <f>AVERAGEIFS('WEEKLY DATA'!EO$11:EO$14576,'WEEKLY DATA'!$A$11:$A$14576,'MONTHLY DATA'!$A164,'WEEKLY DATA'!$B$11:$B$14576,'MONTHLY DATA'!$B164)</f>
        <v>575</v>
      </c>
      <c r="EP164" s="78">
        <f>AVERAGEIFS('WEEKLY DATA'!EP$11:EP$14576,'WEEKLY DATA'!$A$11:$A$14576,'MONTHLY DATA'!$A164,'WEEKLY DATA'!$B$11:$B$14576,'MONTHLY DATA'!$B164)</f>
        <v>570</v>
      </c>
      <c r="EQ164" s="154">
        <f t="shared" si="143"/>
        <v>-5.0000000000000044E-2</v>
      </c>
      <c r="ER164" s="78">
        <f>AVERAGEIFS('WEEKLY DATA'!ER$11:ER$14576,'WEEKLY DATA'!$A$11:$A$14576,'MONTHLY DATA'!$A164,'WEEKLY DATA'!$B$11:$B$14576,'MONTHLY DATA'!$B164)</f>
        <v>401.25</v>
      </c>
      <c r="ES164" s="78">
        <f>AVERAGEIFS('WEEKLY DATA'!ES$11:ES$14576,'WEEKLY DATA'!$A$11:$A$14576,'MONTHLY DATA'!$A164,'WEEKLY DATA'!$B$11:$B$14576,'MONTHLY DATA'!$B164)</f>
        <v>411.25</v>
      </c>
      <c r="ET164" s="78">
        <f>AVERAGEIFS('WEEKLY DATA'!ET$11:ET$14576,'WEEKLY DATA'!$A$11:$A$14576,'MONTHLY DATA'!$A164,'WEEKLY DATA'!$B$11:$B$14576,'MONTHLY DATA'!$B164)</f>
        <v>406.25</v>
      </c>
      <c r="EU164" s="154">
        <f t="shared" si="144"/>
        <v>-3.0674846625766694E-3</v>
      </c>
      <c r="EV164" s="78">
        <f>AVERAGEIFS('WEEKLY DATA'!EV$11:EV$14576,'WEEKLY DATA'!$A$11:$A$14576,'MONTHLY DATA'!$A164,'WEEKLY DATA'!$B$11:$B$14576,'MONTHLY DATA'!$B164)</f>
        <v>345</v>
      </c>
      <c r="EW164" s="78">
        <f>AVERAGEIFS('WEEKLY DATA'!EW$11:EW$14576,'WEEKLY DATA'!$A$11:$A$14576,'MONTHLY DATA'!$A164,'WEEKLY DATA'!$B$11:$B$14576,'MONTHLY DATA'!$B164)</f>
        <v>355</v>
      </c>
      <c r="EX164" s="78">
        <f>AVERAGEIFS('WEEKLY DATA'!EX$11:EX$14576,'WEEKLY DATA'!$A$11:$A$14576,'MONTHLY DATA'!$A164,'WEEKLY DATA'!$B$11:$B$14576,'MONTHLY DATA'!$B164)</f>
        <v>350</v>
      </c>
      <c r="EY164" s="154">
        <f t="shared" si="145"/>
        <v>5.7471264367816577E-3</v>
      </c>
      <c r="EZ164" s="78">
        <f>AVERAGEIFS('WEEKLY DATA'!EZ$11:EZ$14576,'WEEKLY DATA'!$A$11:$A$14576,'MONTHLY DATA'!$A164,'WEEKLY DATA'!$B$11:$B$14576,'MONTHLY DATA'!$B164)</f>
        <v>411.25</v>
      </c>
      <c r="FA164" s="78">
        <f>AVERAGEIFS('WEEKLY DATA'!FA$11:FA$14576,'WEEKLY DATA'!$A$11:$A$14576,'MONTHLY DATA'!$A164,'WEEKLY DATA'!$B$11:$B$14576,'MONTHLY DATA'!$B164)</f>
        <v>421.25</v>
      </c>
      <c r="FB164" s="78">
        <f>AVERAGEIFS('WEEKLY DATA'!FB$11:FB$14576,'WEEKLY DATA'!$A$11:$A$14576,'MONTHLY DATA'!$A164,'WEEKLY DATA'!$B$11:$B$14576,'MONTHLY DATA'!$B164)</f>
        <v>416.25</v>
      </c>
      <c r="FC164" s="154">
        <f t="shared" si="146"/>
        <v>9.0909090909090384E-3</v>
      </c>
      <c r="FD164" s="78">
        <f>AVERAGEIFS('WEEKLY DATA'!FD$11:FD$14576,'WEEKLY DATA'!$A$11:$A$14576,'MONTHLY DATA'!$A164,'WEEKLY DATA'!$B$11:$B$14576,'MONTHLY DATA'!$B164)</f>
        <v>397.5</v>
      </c>
      <c r="FE164" s="78">
        <f>AVERAGEIFS('WEEKLY DATA'!FE$11:FE$14576,'WEEKLY DATA'!$A$11:$A$14576,'MONTHLY DATA'!$A164,'WEEKLY DATA'!$B$11:$B$14576,'MONTHLY DATA'!$B164)</f>
        <v>407.5</v>
      </c>
      <c r="FF164" s="78">
        <f>AVERAGEIFS('WEEKLY DATA'!FF$11:FF$14576,'WEEKLY DATA'!$A$11:$A$14576,'MONTHLY DATA'!$A164,'WEEKLY DATA'!$B$11:$B$14576,'MONTHLY DATA'!$B164)</f>
        <v>402.5</v>
      </c>
      <c r="FG164" s="154">
        <f t="shared" si="147"/>
        <v>-1.2406947890818421E-3</v>
      </c>
      <c r="FH164" s="78">
        <f>AVERAGEIFS('WEEKLY DATA'!FH$11:FH$14576,'WEEKLY DATA'!$A$11:$A$14576,'MONTHLY DATA'!$A164,'WEEKLY DATA'!$B$11:$B$14576,'MONTHLY DATA'!$B164)</f>
        <v>343.75</v>
      </c>
      <c r="FI164" s="78">
        <f>AVERAGEIFS('WEEKLY DATA'!FI$11:FI$14576,'WEEKLY DATA'!$A$11:$A$14576,'MONTHLY DATA'!$A164,'WEEKLY DATA'!$B$11:$B$14576,'MONTHLY DATA'!$B164)</f>
        <v>353.75</v>
      </c>
      <c r="FJ164" s="78">
        <f>AVERAGEIFS('WEEKLY DATA'!FJ$11:FJ$14576,'WEEKLY DATA'!$A$11:$A$14576,'MONTHLY DATA'!$A164,'WEEKLY DATA'!$B$11:$B$14576,'MONTHLY DATA'!$B164)</f>
        <v>348.75</v>
      </c>
      <c r="FK164" s="154">
        <f t="shared" si="148"/>
        <v>4.7297297297297369E-2</v>
      </c>
      <c r="FL164" s="169">
        <f>AVERAGEIFS('WEEKLY DATA'!FL$11:FL$14576,'WEEKLY DATA'!$A$11:$A$14576,'MONTHLY DATA'!$A164,'WEEKLY DATA'!$B$11:$B$14576,'MONTHLY DATA'!$B164)</f>
        <v>303.75</v>
      </c>
      <c r="FM164" s="78">
        <f>AVERAGEIFS('WEEKLY DATA'!FM$11:FM$14576,'WEEKLY DATA'!$A$11:$A$14576,'MONTHLY DATA'!$A164,'WEEKLY DATA'!$B$11:$B$14576,'MONTHLY DATA'!$B164)</f>
        <v>313.75</v>
      </c>
      <c r="FN164" s="78">
        <f>AVERAGEIFS('WEEKLY DATA'!FN$11:FN$14576,'WEEKLY DATA'!$A$11:$A$14576,'MONTHLY DATA'!$A164,'WEEKLY DATA'!$B$11:$B$14576,'MONTHLY DATA'!$B164)</f>
        <v>308.75</v>
      </c>
      <c r="FO164" s="154">
        <f t="shared" si="149"/>
        <v>3.7815126050420256E-2</v>
      </c>
      <c r="FP164" s="78">
        <f>AVERAGEIFS('WEEKLY DATA'!FP$11:FP$14576,'WEEKLY DATA'!$A$11:$A$14576,'MONTHLY DATA'!$A164,'WEEKLY DATA'!$B$11:$B$14576,'MONTHLY DATA'!$B164)</f>
        <v>293.75</v>
      </c>
      <c r="FQ164" s="78">
        <f>AVERAGEIFS('WEEKLY DATA'!FQ$11:FQ$14576,'WEEKLY DATA'!$A$11:$A$14576,'MONTHLY DATA'!$A164,'WEEKLY DATA'!$B$11:$B$14576,'MONTHLY DATA'!$B164)</f>
        <v>303.75</v>
      </c>
      <c r="FR164" s="78">
        <f>AVERAGEIFS('WEEKLY DATA'!FR$11:FR$14576,'WEEKLY DATA'!$A$11:$A$14576,'MONTHLY DATA'!$A164,'WEEKLY DATA'!$B$11:$B$14576,'MONTHLY DATA'!$B164)</f>
        <v>298.75</v>
      </c>
      <c r="FS164" s="154">
        <f t="shared" si="150"/>
        <v>-3.9389067524115751E-2</v>
      </c>
      <c r="FT164" s="78">
        <f>AVERAGEIFS('WEEKLY DATA'!FT$11:FT$14576,'WEEKLY DATA'!$A$11:$A$14576,'MONTHLY DATA'!$A164,'WEEKLY DATA'!$B$11:$B$14576,'MONTHLY DATA'!$B164)</f>
        <v>257.5</v>
      </c>
      <c r="FU164" s="78">
        <f>AVERAGEIFS('WEEKLY DATA'!FU$11:FU$14576,'WEEKLY DATA'!$A$11:$A$14576,'MONTHLY DATA'!$A164,'WEEKLY DATA'!$B$11:$B$14576,'MONTHLY DATA'!$B164)</f>
        <v>267.5</v>
      </c>
      <c r="FV164" s="78">
        <f>AVERAGEIFS('WEEKLY DATA'!FV$11:FV$14576,'WEEKLY DATA'!$A$11:$A$14576,'MONTHLY DATA'!$A164,'WEEKLY DATA'!$B$11:$B$14576,'MONTHLY DATA'!$B164)</f>
        <v>262.5</v>
      </c>
      <c r="FW164" s="154">
        <f t="shared" si="151"/>
        <v>0.11228813559322037</v>
      </c>
      <c r="FX164" s="78">
        <f>AVERAGEIFS('WEEKLY DATA'!FX$11:FX$14576,'WEEKLY DATA'!$A$11:$A$14576,'MONTHLY DATA'!$A164,'WEEKLY DATA'!$B$11:$B$14576,'MONTHLY DATA'!$B164)</f>
        <v>251.25</v>
      </c>
      <c r="FY164" s="78">
        <f>AVERAGEIFS('WEEKLY DATA'!FY$11:FY$14576,'WEEKLY DATA'!$A$11:$A$14576,'MONTHLY DATA'!$A164,'WEEKLY DATA'!$B$11:$B$14576,'MONTHLY DATA'!$B164)</f>
        <v>261.25</v>
      </c>
      <c r="FZ164" s="78">
        <f>AVERAGEIFS('WEEKLY DATA'!FZ$11:FZ$14576,'WEEKLY DATA'!$A$11:$A$14576,'MONTHLY DATA'!$A164,'WEEKLY DATA'!$B$11:$B$14576,'MONTHLY DATA'!$B164)</f>
        <v>256.25</v>
      </c>
      <c r="GA164" s="154">
        <f t="shared" si="152"/>
        <v>4.1666666666666741E-2</v>
      </c>
      <c r="GB164" s="78">
        <f>AVERAGEIFS('WEEKLY DATA'!GB$11:GB$14576,'WEEKLY DATA'!$A$11:$A$14576,'MONTHLY DATA'!$A164,'WEEKLY DATA'!$B$11:$B$14576,'MONTHLY DATA'!$B164)</f>
        <v>520</v>
      </c>
      <c r="GC164" s="78">
        <f>AVERAGEIFS('WEEKLY DATA'!GC$11:GC$14576,'WEEKLY DATA'!$A$11:$A$14576,'MONTHLY DATA'!$A164,'WEEKLY DATA'!$B$11:$B$14576,'MONTHLY DATA'!$B164)</f>
        <v>530</v>
      </c>
      <c r="GD164" s="78">
        <f>AVERAGEIFS('WEEKLY DATA'!GD$11:GD$14576,'WEEKLY DATA'!$A$11:$A$14576,'MONTHLY DATA'!$A164,'WEEKLY DATA'!$B$11:$B$14576,'MONTHLY DATA'!$B164)</f>
        <v>525</v>
      </c>
      <c r="GE164" s="154">
        <f t="shared" si="153"/>
        <v>5.953582240161448E-2</v>
      </c>
      <c r="GF164" s="169">
        <f>AVERAGEIFS('WEEKLY DATA'!GF$11:GF$14576,'WEEKLY DATA'!$A$11:$A$14576,'MONTHLY DATA'!$A164,'WEEKLY DATA'!$B$11:$B$14576,'MONTHLY DATA'!$B164)</f>
        <v>461.25</v>
      </c>
      <c r="GG164" s="78">
        <f>AVERAGEIFS('WEEKLY DATA'!GG$11:GG$14576,'WEEKLY DATA'!$A$11:$A$14576,'MONTHLY DATA'!$A164,'WEEKLY DATA'!$B$11:$B$14576,'MONTHLY DATA'!$B164)</f>
        <v>471.25</v>
      </c>
      <c r="GH164" s="78">
        <f>AVERAGEIFS('WEEKLY DATA'!GH$11:GH$14576,'WEEKLY DATA'!$A$11:$A$14576,'MONTHLY DATA'!$A164,'WEEKLY DATA'!$B$11:$B$14576,'MONTHLY DATA'!$B164)</f>
        <v>466.25</v>
      </c>
      <c r="GI164" s="154">
        <f t="shared" si="154"/>
        <v>3.6111111111111205E-2</v>
      </c>
      <c r="GJ164" s="78">
        <f>AVERAGEIFS('WEEKLY DATA'!GJ$11:GJ$14576,'WEEKLY DATA'!$A$11:$A$14576,'MONTHLY DATA'!$A164,'WEEKLY DATA'!$B$11:$B$14576,'MONTHLY DATA'!$B164)</f>
        <v>437.5</v>
      </c>
      <c r="GK164" s="78">
        <f>AVERAGEIFS('WEEKLY DATA'!GK$11:GK$14576,'WEEKLY DATA'!$A$11:$A$14576,'MONTHLY DATA'!$A164,'WEEKLY DATA'!$B$11:$B$14576,'MONTHLY DATA'!$B164)</f>
        <v>447.5</v>
      </c>
      <c r="GL164" s="78">
        <f>AVERAGEIFS('WEEKLY DATA'!GL$11:GL$14576,'WEEKLY DATA'!$A$11:$A$14576,'MONTHLY DATA'!$A164,'WEEKLY DATA'!$B$11:$B$14576,'MONTHLY DATA'!$B164)</f>
        <v>442.5</v>
      </c>
      <c r="GM164" s="154">
        <f t="shared" si="155"/>
        <v>3.6299765807962459E-2</v>
      </c>
      <c r="GN164" s="78">
        <f>AVERAGEIFS('WEEKLY DATA'!GN$11:GN$14576,'WEEKLY DATA'!$A$11:$A$14576,'MONTHLY DATA'!$A164,'WEEKLY DATA'!$B$11:$B$14576,'MONTHLY DATA'!$B164)</f>
        <v>625</v>
      </c>
      <c r="GO164" s="78">
        <f>AVERAGEIFS('WEEKLY DATA'!GO$11:GO$14576,'WEEKLY DATA'!$A$11:$A$14576,'MONTHLY DATA'!$A164,'WEEKLY DATA'!$B$11:$B$14576,'MONTHLY DATA'!$B164)</f>
        <v>635</v>
      </c>
      <c r="GP164" s="78">
        <f>AVERAGEIFS('WEEKLY DATA'!GP$11:GP$14576,'WEEKLY DATA'!$A$11:$A$14576,'MONTHLY DATA'!$A164,'WEEKLY DATA'!$B$11:$B$14576,'MONTHLY DATA'!$B164)</f>
        <v>630</v>
      </c>
      <c r="GQ164" s="154">
        <f t="shared" si="156"/>
        <v>-4.5454545454545414E-2</v>
      </c>
      <c r="GR164" s="78"/>
    </row>
    <row r="165" spans="1:200" ht="15.75" x14ac:dyDescent="0.25">
      <c r="A165">
        <f t="shared" si="106"/>
        <v>11</v>
      </c>
      <c r="B165">
        <f t="shared" si="107"/>
        <v>2022</v>
      </c>
      <c r="C165" s="86">
        <v>44866</v>
      </c>
      <c r="D165" s="78">
        <f>AVERAGEIFS('WEEKLY DATA'!D$11:D$14576,'WEEKLY DATA'!$A$11:$A$14576,'MONTHLY DATA'!$A165,'WEEKLY DATA'!$B$11:$B$14576,'MONTHLY DATA'!$B165)</f>
        <v>459.375</v>
      </c>
      <c r="E165" s="78">
        <f>AVERAGEIFS('WEEKLY DATA'!E$11:E$14576,'WEEKLY DATA'!$A$11:$A$14576,'MONTHLY DATA'!$A165,'WEEKLY DATA'!$B$11:$B$14576,'MONTHLY DATA'!$B165)</f>
        <v>469.375</v>
      </c>
      <c r="F165" s="78">
        <f>AVERAGEIFS('WEEKLY DATA'!F$11:F$14576,'WEEKLY DATA'!$A$11:$A$14576,'MONTHLY DATA'!$A165,'WEEKLY DATA'!$B$11:$B$14576,'MONTHLY DATA'!$B165)</f>
        <v>464.375</v>
      </c>
      <c r="G165" s="154">
        <f t="shared" si="108"/>
        <v>4.6478873239436558E-2</v>
      </c>
      <c r="H165" s="169">
        <f>AVERAGEIFS('WEEKLY DATA'!H$11:H$14576,'WEEKLY DATA'!$A$11:$A$14576,'MONTHLY DATA'!$A165,'WEEKLY DATA'!$B$11:$B$14576,'MONTHLY DATA'!$B165)</f>
        <v>395</v>
      </c>
      <c r="I165" s="78">
        <f>AVERAGEIFS('WEEKLY DATA'!I$11:I$14576,'WEEKLY DATA'!$A$11:$A$14576,'MONTHLY DATA'!$A165,'WEEKLY DATA'!$B$11:$B$14576,'MONTHLY DATA'!$B165)</f>
        <v>405</v>
      </c>
      <c r="J165" s="78">
        <f>AVERAGEIFS('WEEKLY DATA'!J$11:J$14576,'WEEKLY DATA'!$A$11:$A$14576,'MONTHLY DATA'!$A165,'WEEKLY DATA'!$B$11:$B$14576,'MONTHLY DATA'!$B165)</f>
        <v>400</v>
      </c>
      <c r="K165" s="154">
        <f t="shared" si="109"/>
        <v>3.2258064516129004E-2</v>
      </c>
      <c r="L165" s="169">
        <f>AVERAGEIFS('WEEKLY DATA'!L$11:L$14576,'WEEKLY DATA'!$A$11:$A$14576,'MONTHLY DATA'!$A165,'WEEKLY DATA'!$B$11:$B$14576,'MONTHLY DATA'!$B165)</f>
        <v>436.25</v>
      </c>
      <c r="M165" s="78">
        <f>AVERAGEIFS('WEEKLY DATA'!M$11:M$14576,'WEEKLY DATA'!$A$11:$A$14576,'MONTHLY DATA'!$A165,'WEEKLY DATA'!$B$11:$B$14576,'MONTHLY DATA'!$B165)</f>
        <v>446.25</v>
      </c>
      <c r="N165" s="78">
        <f>AVERAGEIFS('WEEKLY DATA'!N$11:N$14576,'WEEKLY DATA'!$A$11:$A$14576,'MONTHLY DATA'!$A165,'WEEKLY DATA'!$B$11:$B$14576,'MONTHLY DATA'!$B165)</f>
        <v>441.25</v>
      </c>
      <c r="O165" s="154">
        <f t="shared" si="110"/>
        <v>8.5714285714286742E-3</v>
      </c>
      <c r="P165" s="169">
        <f>AVERAGEIFS('WEEKLY DATA'!P$11:P$14576,'WEEKLY DATA'!$A$11:$A$14576,'MONTHLY DATA'!$A165,'WEEKLY DATA'!$B$11:$B$14576,'MONTHLY DATA'!$B165)</f>
        <v>404.375</v>
      </c>
      <c r="Q165" s="78">
        <f>AVERAGEIFS('WEEKLY DATA'!Q$11:Q$14576,'WEEKLY DATA'!$A$11:$A$14576,'MONTHLY DATA'!$A165,'WEEKLY DATA'!$B$11:$B$14576,'MONTHLY DATA'!$B165)</f>
        <v>414.375</v>
      </c>
      <c r="R165" s="78">
        <f>AVERAGEIFS('WEEKLY DATA'!R$11:R$14576,'WEEKLY DATA'!$A$11:$A$14576,'MONTHLY DATA'!$A165,'WEEKLY DATA'!$B$11:$B$14576,'MONTHLY DATA'!$B165)</f>
        <v>409.375</v>
      </c>
      <c r="S165" s="154">
        <f t="shared" si="111"/>
        <v>5.9870550161812197E-2</v>
      </c>
      <c r="T165" s="169">
        <f>AVERAGEIFS('WEEKLY DATA'!T$11:T$14576,'WEEKLY DATA'!$A$11:$A$14576,'MONTHLY DATA'!$A165,'WEEKLY DATA'!$B$11:$B$14576,'MONTHLY DATA'!$B165)</f>
        <v>383.75</v>
      </c>
      <c r="U165" s="78">
        <f>AVERAGEIFS('WEEKLY DATA'!U$11:U$14576,'WEEKLY DATA'!$A$11:$A$14576,'MONTHLY DATA'!$A165,'WEEKLY DATA'!$B$11:$B$14576,'MONTHLY DATA'!$B165)</f>
        <v>393.75</v>
      </c>
      <c r="V165" s="78">
        <f>AVERAGEIFS('WEEKLY DATA'!V$11:V$14576,'WEEKLY DATA'!$A$11:$A$14576,'MONTHLY DATA'!$A165,'WEEKLY DATA'!$B$11:$B$14576,'MONTHLY DATA'!$B165)</f>
        <v>388.75</v>
      </c>
      <c r="W165" s="154">
        <f t="shared" si="112"/>
        <v>-2.5078369905956133E-2</v>
      </c>
      <c r="X165" s="169">
        <f>AVERAGEIFS('WEEKLY DATA'!X$11:X$14576,'WEEKLY DATA'!$A$11:$A$14576,'MONTHLY DATA'!$A165,'WEEKLY DATA'!$B$11:$B$14576,'MONTHLY DATA'!$B165)</f>
        <v>378.75</v>
      </c>
      <c r="Y165" s="78">
        <f>AVERAGEIFS('WEEKLY DATA'!Y$11:Y$14576,'WEEKLY DATA'!$A$11:$A$14576,'MONTHLY DATA'!$A165,'WEEKLY DATA'!$B$11:$B$14576,'MONTHLY DATA'!$B165)</f>
        <v>388.75</v>
      </c>
      <c r="Z165" s="78">
        <f>AVERAGEIFS('WEEKLY DATA'!Z$11:Z$14576,'WEEKLY DATA'!$A$11:$A$14576,'MONTHLY DATA'!$A165,'WEEKLY DATA'!$B$11:$B$14576,'MONTHLY DATA'!$B165)</f>
        <v>383.75</v>
      </c>
      <c r="AA165" s="154">
        <f t="shared" si="113"/>
        <v>-3.2467532467532756E-3</v>
      </c>
      <c r="AB165" s="169">
        <f>AVERAGEIFS('WEEKLY DATA'!AB$11:AB$14576,'WEEKLY DATA'!$A$11:$A$14576,'MONTHLY DATA'!$A165,'WEEKLY DATA'!$B$11:$B$14576,'MONTHLY DATA'!$B165)</f>
        <v>420</v>
      </c>
      <c r="AC165" s="78">
        <f>AVERAGEIFS('WEEKLY DATA'!AC$11:AC$14576,'WEEKLY DATA'!$A$11:$A$14576,'MONTHLY DATA'!$A165,'WEEKLY DATA'!$B$11:$B$14576,'MONTHLY DATA'!$B165)</f>
        <v>430</v>
      </c>
      <c r="AD165" s="78">
        <f>AVERAGEIFS('WEEKLY DATA'!AD$11:AD$14576,'WEEKLY DATA'!$A$11:$A$14576,'MONTHLY DATA'!$A165,'WEEKLY DATA'!$B$11:$B$14576,'MONTHLY DATA'!$B165)</f>
        <v>425</v>
      </c>
      <c r="AE165" s="154">
        <f t="shared" si="114"/>
        <v>0</v>
      </c>
      <c r="AF165" s="169">
        <f>AVERAGEIFS('WEEKLY DATA'!AF$11:AF$14576,'WEEKLY DATA'!$A$11:$A$14576,'MONTHLY DATA'!$A165,'WEEKLY DATA'!$B$11:$B$14576,'MONTHLY DATA'!$B165)</f>
        <v>393.75</v>
      </c>
      <c r="AG165" s="78">
        <f>AVERAGEIFS('WEEKLY DATA'!AG$11:AG$14576,'WEEKLY DATA'!$A$11:$A$14576,'MONTHLY DATA'!$A165,'WEEKLY DATA'!$B$11:$B$14576,'MONTHLY DATA'!$B165)</f>
        <v>403.75</v>
      </c>
      <c r="AH165" s="78">
        <f>AVERAGEIFS('WEEKLY DATA'!AH$11:AH$14576,'WEEKLY DATA'!$A$11:$A$14576,'MONTHLY DATA'!$A165,'WEEKLY DATA'!$B$11:$B$14576,'MONTHLY DATA'!$B165)</f>
        <v>398.75</v>
      </c>
      <c r="AI165" s="154">
        <f t="shared" si="115"/>
        <v>6.3333333333333242E-2</v>
      </c>
      <c r="AJ165" s="169">
        <f>AVERAGEIFS('WEEKLY DATA'!AJ$11:AJ$14576,'WEEKLY DATA'!$A$11:$A$14576,'MONTHLY DATA'!$A165,'WEEKLY DATA'!$B$11:$B$14576,'MONTHLY DATA'!$B165)</f>
        <v>388.75</v>
      </c>
      <c r="AK165" s="78">
        <f>AVERAGEIFS('WEEKLY DATA'!AK$11:AK$14576,'WEEKLY DATA'!$A$11:$A$14576,'MONTHLY DATA'!$A165,'WEEKLY DATA'!$B$11:$B$14576,'MONTHLY DATA'!$B165)</f>
        <v>398.75</v>
      </c>
      <c r="AL165" s="78">
        <f>AVERAGEIFS('WEEKLY DATA'!AL$11:AL$14576,'WEEKLY DATA'!$A$11:$A$14576,'MONTHLY DATA'!$A165,'WEEKLY DATA'!$B$11:$B$14576,'MONTHLY DATA'!$B165)</f>
        <v>393.75</v>
      </c>
      <c r="AM165" s="154">
        <f t="shared" si="116"/>
        <v>6.389776357827559E-3</v>
      </c>
      <c r="AN165" s="169">
        <f>AVERAGEIFS('WEEKLY DATA'!AN$11:AN$14576,'WEEKLY DATA'!$A$11:$A$14576,'MONTHLY DATA'!$A165,'WEEKLY DATA'!$B$11:$B$14576,'MONTHLY DATA'!$B165)</f>
        <v>343.75</v>
      </c>
      <c r="AO165" s="78">
        <f>AVERAGEIFS('WEEKLY DATA'!AO$11:AO$14576,'WEEKLY DATA'!$A$11:$A$14576,'MONTHLY DATA'!$A165,'WEEKLY DATA'!$B$11:$B$14576,'MONTHLY DATA'!$B165)</f>
        <v>353.75</v>
      </c>
      <c r="AP165" s="78">
        <f>AVERAGEIFS('WEEKLY DATA'!AP$11:AP$14576,'WEEKLY DATA'!$A$11:$A$14576,'MONTHLY DATA'!$A165,'WEEKLY DATA'!$B$11:$B$14576,'MONTHLY DATA'!$B165)</f>
        <v>348.75</v>
      </c>
      <c r="AQ165" s="154">
        <f t="shared" si="117"/>
        <v>0</v>
      </c>
      <c r="AR165" s="169">
        <f>AVERAGEIFS('WEEKLY DATA'!AR$11:AR$14576,'WEEKLY DATA'!$A$11:$A$14576,'MONTHLY DATA'!$A165,'WEEKLY DATA'!$B$11:$B$14576,'MONTHLY DATA'!$B165)</f>
        <v>396.875</v>
      </c>
      <c r="AS165" s="78">
        <f>AVERAGEIFS('WEEKLY DATA'!AS$11:AS$14576,'WEEKLY DATA'!$A$11:$A$14576,'MONTHLY DATA'!$A165,'WEEKLY DATA'!$B$11:$B$14576,'MONTHLY DATA'!$B165)</f>
        <v>406.875</v>
      </c>
      <c r="AT165" s="78">
        <f>AVERAGEIFS('WEEKLY DATA'!AT$11:AT$14576,'WEEKLY DATA'!$A$11:$A$14576,'MONTHLY DATA'!$A165,'WEEKLY DATA'!$B$11:$B$14576,'MONTHLY DATA'!$B165)</f>
        <v>401.875</v>
      </c>
      <c r="AU165" s="154">
        <f t="shared" si="118"/>
        <v>5.0653594771241872E-2</v>
      </c>
      <c r="AV165" s="169">
        <f>AVERAGEIFS('WEEKLY DATA'!AV$11:AV$14576,'WEEKLY DATA'!$A$11:$A$14576,'MONTHLY DATA'!$A165,'WEEKLY DATA'!$B$11:$B$14576,'MONTHLY DATA'!$B165)</f>
        <v>333.125</v>
      </c>
      <c r="AW165" s="78">
        <f>AVERAGEIFS('WEEKLY DATA'!AW$11:AW$14576,'WEEKLY DATA'!$A$11:$A$14576,'MONTHLY DATA'!$A165,'WEEKLY DATA'!$B$11:$B$14576,'MONTHLY DATA'!$B165)</f>
        <v>343.125</v>
      </c>
      <c r="AX165" s="78">
        <f>AVERAGEIFS('WEEKLY DATA'!AX$11:AX$14576,'WEEKLY DATA'!$A$11:$A$14576,'MONTHLY DATA'!$A165,'WEEKLY DATA'!$B$11:$B$14576,'MONTHLY DATA'!$B165)</f>
        <v>338.125</v>
      </c>
      <c r="AY165" s="154">
        <f t="shared" si="119"/>
        <v>5.6640625E-2</v>
      </c>
      <c r="AZ165" s="169">
        <f>AVERAGEIFS('WEEKLY DATA'!AZ$11:AZ$14576,'WEEKLY DATA'!$A$11:$A$14576,'MONTHLY DATA'!$A165,'WEEKLY DATA'!$B$11:$B$14576,'MONTHLY DATA'!$B165)</f>
        <v>445.625</v>
      </c>
      <c r="BA165" s="78">
        <f>AVERAGEIFS('WEEKLY DATA'!BA$11:BA$14576,'WEEKLY DATA'!$A$11:$A$14576,'MONTHLY DATA'!$A165,'WEEKLY DATA'!$B$11:$B$14576,'MONTHLY DATA'!$B165)</f>
        <v>455.625</v>
      </c>
      <c r="BB165" s="78">
        <f>AVERAGEIFS('WEEKLY DATA'!BB$11:BB$14576,'WEEKLY DATA'!$A$11:$A$14576,'MONTHLY DATA'!$A165,'WEEKLY DATA'!$B$11:$B$14576,'MONTHLY DATA'!$B165)</f>
        <v>450.625</v>
      </c>
      <c r="BC165" s="154">
        <f t="shared" si="120"/>
        <v>0.13722397476340698</v>
      </c>
      <c r="BD165" s="169">
        <f>AVERAGEIFS('WEEKLY DATA'!BD$11:BD$14576,'WEEKLY DATA'!$A$11:$A$14576,'MONTHLY DATA'!$A165,'WEEKLY DATA'!$B$11:$B$14576,'MONTHLY DATA'!$B165)</f>
        <v>381.25</v>
      </c>
      <c r="BE165" s="78">
        <f>AVERAGEIFS('WEEKLY DATA'!BE$11:BE$14576,'WEEKLY DATA'!$A$11:$A$14576,'MONTHLY DATA'!$A165,'WEEKLY DATA'!$B$11:$B$14576,'MONTHLY DATA'!$B165)</f>
        <v>391.25</v>
      </c>
      <c r="BF165" s="78">
        <f>AVERAGEIFS('WEEKLY DATA'!BF$11:BF$14576,'WEEKLY DATA'!$A$11:$A$14576,'MONTHLY DATA'!$A165,'WEEKLY DATA'!$B$11:$B$14576,'MONTHLY DATA'!$B165)</f>
        <v>386.25</v>
      </c>
      <c r="BG165" s="154">
        <f t="shared" si="121"/>
        <v>5.1020408163265252E-2</v>
      </c>
      <c r="BH165" s="169">
        <f>AVERAGEIFS('WEEKLY DATA'!BH$11:BH$14576,'WEEKLY DATA'!$A$11:$A$14576,'MONTHLY DATA'!$A165,'WEEKLY DATA'!$B$11:$B$14576,'MONTHLY DATA'!$B165)</f>
        <v>396.875</v>
      </c>
      <c r="BI165" s="78">
        <f>AVERAGEIFS('WEEKLY DATA'!BI$11:BI$14576,'WEEKLY DATA'!$A$11:$A$14576,'MONTHLY DATA'!$A165,'WEEKLY DATA'!$B$11:$B$14576,'MONTHLY DATA'!$B165)</f>
        <v>406.875</v>
      </c>
      <c r="BJ165" s="78">
        <f>AVERAGEIFS('WEEKLY DATA'!BJ$11:BJ$14576,'WEEKLY DATA'!$A$11:$A$14576,'MONTHLY DATA'!$A165,'WEEKLY DATA'!$B$11:$B$14576,'MONTHLY DATA'!$B165)</f>
        <v>401.875</v>
      </c>
      <c r="BK165" s="154">
        <f t="shared" si="122"/>
        <v>5.7565789473684292E-2</v>
      </c>
      <c r="BL165" s="169">
        <f>AVERAGEIFS('WEEKLY DATA'!BL$11:BL$14576,'WEEKLY DATA'!$A$11:$A$14576,'MONTHLY DATA'!$A165,'WEEKLY DATA'!$B$11:$B$14576,'MONTHLY DATA'!$B165)</f>
        <v>310</v>
      </c>
      <c r="BM165" s="78">
        <f>AVERAGEIFS('WEEKLY DATA'!BM$11:BM$14576,'WEEKLY DATA'!$A$11:$A$14576,'MONTHLY DATA'!$A165,'WEEKLY DATA'!$B$11:$B$14576,'MONTHLY DATA'!$B165)</f>
        <v>320</v>
      </c>
      <c r="BN165" s="78">
        <f>AVERAGEIFS('WEEKLY DATA'!BN$11:BN$14576,'WEEKLY DATA'!$A$11:$A$14576,'MONTHLY DATA'!$A165,'WEEKLY DATA'!$B$11:$B$14576,'MONTHLY DATA'!$B165)</f>
        <v>315</v>
      </c>
      <c r="BO165" s="154">
        <f t="shared" si="123"/>
        <v>0</v>
      </c>
      <c r="BP165" s="78">
        <f>AVERAGEIFS('WEEKLY DATA'!BP$11:BP$14576,'WEEKLY DATA'!$A$11:$A$14576,'MONTHLY DATA'!$A165,'WEEKLY DATA'!$B$11:$B$14576,'MONTHLY DATA'!$B165)</f>
        <v>408.125</v>
      </c>
      <c r="BQ165" s="78">
        <f>AVERAGEIFS('WEEKLY DATA'!BQ$11:BQ$14576,'WEEKLY DATA'!$A$11:$A$14576,'MONTHLY DATA'!$A165,'WEEKLY DATA'!$B$11:$B$14576,'MONTHLY DATA'!$B165)</f>
        <v>418.125</v>
      </c>
      <c r="BR165" s="78">
        <f>AVERAGEIFS('WEEKLY DATA'!BR$11:BR$14576,'WEEKLY DATA'!$A$11:$A$14576,'MONTHLY DATA'!$A165,'WEEKLY DATA'!$B$11:$B$14576,'MONTHLY DATA'!$B165)</f>
        <v>413.125</v>
      </c>
      <c r="BS165" s="154">
        <f t="shared" si="124"/>
        <v>2.3219814241486114E-2</v>
      </c>
      <c r="BT165" s="78">
        <f>AVERAGEIFS('WEEKLY DATA'!BT$11:BT$14576,'WEEKLY DATA'!$A$11:$A$14576,'MONTHLY DATA'!$A165,'WEEKLY DATA'!$B$11:$B$14576,'MONTHLY DATA'!$B165)</f>
        <v>370</v>
      </c>
      <c r="BU165" s="78">
        <f>AVERAGEIFS('WEEKLY DATA'!BU$11:BU$14576,'WEEKLY DATA'!$A$11:$A$14576,'MONTHLY DATA'!$A165,'WEEKLY DATA'!$B$11:$B$14576,'MONTHLY DATA'!$B165)</f>
        <v>380</v>
      </c>
      <c r="BV165" s="78">
        <f>AVERAGEIFS('WEEKLY DATA'!BV$11:BV$14576,'WEEKLY DATA'!$A$11:$A$14576,'MONTHLY DATA'!$A165,'WEEKLY DATA'!$B$11:$B$14576,'MONTHLY DATA'!$B165)</f>
        <v>375</v>
      </c>
      <c r="BW165" s="154">
        <f t="shared" si="125"/>
        <v>8.3032490974729312E-2</v>
      </c>
      <c r="BX165" s="78">
        <f>AVERAGEIFS('WEEKLY DATA'!BX$11:BX$14576,'WEEKLY DATA'!$A$11:$A$14576,'MONTHLY DATA'!$A165,'WEEKLY DATA'!$B$11:$B$14576,'MONTHLY DATA'!$B165)</f>
        <v>437.5</v>
      </c>
      <c r="BY165" s="78">
        <f>AVERAGEIFS('WEEKLY DATA'!BY$11:BY$14576,'WEEKLY DATA'!$A$11:$A$14576,'MONTHLY DATA'!$A165,'WEEKLY DATA'!$B$11:$B$14576,'MONTHLY DATA'!$B165)</f>
        <v>447.5</v>
      </c>
      <c r="BZ165" s="78">
        <f>AVERAGEIFS('WEEKLY DATA'!BZ$11:BZ$14576,'WEEKLY DATA'!$A$11:$A$14576,'MONTHLY DATA'!$A165,'WEEKLY DATA'!$B$11:$B$14576,'MONTHLY DATA'!$B165)</f>
        <v>442.5</v>
      </c>
      <c r="CA165" s="154">
        <f t="shared" si="126"/>
        <v>9.5975232198142413E-2</v>
      </c>
      <c r="CB165" s="78">
        <f>AVERAGEIFS('WEEKLY DATA'!CB$11:CB$14576,'WEEKLY DATA'!$A$11:$A$14576,'MONTHLY DATA'!$A165,'WEEKLY DATA'!$B$11:$B$14576,'MONTHLY DATA'!$B165)</f>
        <v>551.875</v>
      </c>
      <c r="CC165" s="78">
        <f>AVERAGEIFS('WEEKLY DATA'!CC$11:CC$14576,'WEEKLY DATA'!$A$11:$A$14576,'MONTHLY DATA'!$A165,'WEEKLY DATA'!$B$11:$B$14576,'MONTHLY DATA'!$B165)</f>
        <v>561.875</v>
      </c>
      <c r="CD165" s="78">
        <f>AVERAGEIFS('WEEKLY DATA'!CD$11:CD$14576,'WEEKLY DATA'!$A$11:$A$14576,'MONTHLY DATA'!$A165,'WEEKLY DATA'!$B$11:$B$14576,'MONTHLY DATA'!$B165)</f>
        <v>556.875</v>
      </c>
      <c r="CE165" s="154">
        <f t="shared" si="127"/>
        <v>2.1788990825688082E-2</v>
      </c>
      <c r="CF165" s="78">
        <f>AVERAGEIFS('WEEKLY DATA'!CF$11:CF$14576,'WEEKLY DATA'!$A$11:$A$14576,'MONTHLY DATA'!$A165,'WEEKLY DATA'!$B$11:$B$14576,'MONTHLY DATA'!$B165)</f>
        <v>433.75</v>
      </c>
      <c r="CG165" s="78">
        <f>AVERAGEIFS('WEEKLY DATA'!CG$11:CG$14576,'WEEKLY DATA'!$A$11:$A$14576,'MONTHLY DATA'!$A165,'WEEKLY DATA'!$B$11:$B$14576,'MONTHLY DATA'!$B165)</f>
        <v>443.75</v>
      </c>
      <c r="CH165" s="78">
        <f>AVERAGEIFS('WEEKLY DATA'!CH$11:CH$14576,'WEEKLY DATA'!$A$11:$A$14576,'MONTHLY DATA'!$A165,'WEEKLY DATA'!$B$11:$B$14576,'MONTHLY DATA'!$B165)</f>
        <v>438.75</v>
      </c>
      <c r="CI165" s="154">
        <f t="shared" si="128"/>
        <v>0.10725552050473186</v>
      </c>
      <c r="CJ165" s="78">
        <f>AVERAGEIFS('WEEKLY DATA'!CJ$11:CJ$14576,'WEEKLY DATA'!$A$11:$A$14576,'MONTHLY DATA'!$A165,'WEEKLY DATA'!$B$11:$B$14576,'MONTHLY DATA'!$B165)</f>
        <v>374.375</v>
      </c>
      <c r="CK165" s="78">
        <f>AVERAGEIFS('WEEKLY DATA'!CK$11:CK$14576,'WEEKLY DATA'!$A$11:$A$14576,'MONTHLY DATA'!$A165,'WEEKLY DATA'!$B$11:$B$14576,'MONTHLY DATA'!$B165)</f>
        <v>384.375</v>
      </c>
      <c r="CL165" s="78">
        <f>AVERAGEIFS('WEEKLY DATA'!CL$11:CL$14576,'WEEKLY DATA'!$A$11:$A$14576,'MONTHLY DATA'!$A165,'WEEKLY DATA'!$B$11:$B$14576,'MONTHLY DATA'!$B165)</f>
        <v>379.375</v>
      </c>
      <c r="CM165" s="154">
        <f t="shared" si="129"/>
        <v>5.381944444444442E-2</v>
      </c>
      <c r="CN165" s="78">
        <f>AVERAGEIFS('WEEKLY DATA'!CN$11:CN$14576,'WEEKLY DATA'!$A$11:$A$14576,'MONTHLY DATA'!$A165,'WEEKLY DATA'!$B$11:$B$14576,'MONTHLY DATA'!$B165)</f>
        <v>431.875</v>
      </c>
      <c r="CO165" s="78">
        <f>AVERAGEIFS('WEEKLY DATA'!CO$11:CO$14576,'WEEKLY DATA'!$A$11:$A$14576,'MONTHLY DATA'!$A165,'WEEKLY DATA'!$B$11:$B$14576,'MONTHLY DATA'!$B165)</f>
        <v>441.875</v>
      </c>
      <c r="CP165" s="78">
        <f>AVERAGEIFS('WEEKLY DATA'!CP$11:CP$14576,'WEEKLY DATA'!$A$11:$A$14576,'MONTHLY DATA'!$A165,'WEEKLY DATA'!$B$11:$B$14576,'MONTHLY DATA'!$B165)</f>
        <v>436.875</v>
      </c>
      <c r="CQ165" s="154">
        <f t="shared" si="130"/>
        <v>0.11305732484076425</v>
      </c>
      <c r="CR165" s="78">
        <f>AVERAGEIFS('WEEKLY DATA'!CR$11:CR$14576,'WEEKLY DATA'!$A$11:$A$14576,'MONTHLY DATA'!$A165,'WEEKLY DATA'!$B$11:$B$14576,'MONTHLY DATA'!$B165)</f>
        <v>545</v>
      </c>
      <c r="CS165" s="78">
        <f>AVERAGEIFS('WEEKLY DATA'!CS$11:CS$14576,'WEEKLY DATA'!$A$11:$A$14576,'MONTHLY DATA'!$A165,'WEEKLY DATA'!$B$11:$B$14576,'MONTHLY DATA'!$B165)</f>
        <v>555</v>
      </c>
      <c r="CT165" s="78">
        <f>AVERAGEIFS('WEEKLY DATA'!CT$11:CT$14576,'WEEKLY DATA'!$A$11:$A$14576,'MONTHLY DATA'!$A165,'WEEKLY DATA'!$B$11:$B$14576,'MONTHLY DATA'!$B165)</f>
        <v>550</v>
      </c>
      <c r="CU165" s="154">
        <f t="shared" si="131"/>
        <v>0</v>
      </c>
      <c r="CV165" s="169">
        <f>AVERAGEIFS('WEEKLY DATA'!CV$11:CV$14576,'WEEKLY DATA'!$A$11:$A$14576,'MONTHLY DATA'!$A165,'WEEKLY DATA'!$B$11:$B$14576,'MONTHLY DATA'!$B165)</f>
        <v>450</v>
      </c>
      <c r="CW165" s="78">
        <f>AVERAGEIFS('WEEKLY DATA'!CW$11:CW$14576,'WEEKLY DATA'!$A$11:$A$14576,'MONTHLY DATA'!$A165,'WEEKLY DATA'!$B$11:$B$14576,'MONTHLY DATA'!$B165)</f>
        <v>460</v>
      </c>
      <c r="CX165" s="78">
        <f>AVERAGEIFS('WEEKLY DATA'!CX$11:CX$14576,'WEEKLY DATA'!$A$11:$A$14576,'MONTHLY DATA'!$A165,'WEEKLY DATA'!$B$11:$B$14576,'MONTHLY DATA'!$B165)</f>
        <v>455</v>
      </c>
      <c r="CY165" s="154">
        <f t="shared" si="132"/>
        <v>4.5977011494252817E-2</v>
      </c>
      <c r="CZ165" s="169">
        <f>AVERAGEIFS('WEEKLY DATA'!CZ$11:CZ$14576,'WEEKLY DATA'!$A$11:$A$14576,'MONTHLY DATA'!$A165,'WEEKLY DATA'!$B$11:$B$14576,'MONTHLY DATA'!$B165)</f>
        <v>388.125</v>
      </c>
      <c r="DA165" s="78">
        <f>AVERAGEIFS('WEEKLY DATA'!DA$11:DA$14576,'WEEKLY DATA'!$A$11:$A$14576,'MONTHLY DATA'!$A165,'WEEKLY DATA'!$B$11:$B$14576,'MONTHLY DATA'!$B165)</f>
        <v>398.125</v>
      </c>
      <c r="DB165" s="78">
        <f>AVERAGEIFS('WEEKLY DATA'!DB$11:DB$14576,'WEEKLY DATA'!$A$11:$A$14576,'MONTHLY DATA'!$A165,'WEEKLY DATA'!$B$11:$B$14576,'MONTHLY DATA'!$B165)</f>
        <v>393.125</v>
      </c>
      <c r="DC165" s="154">
        <f t="shared" si="133"/>
        <v>4.4850498338870448E-2</v>
      </c>
      <c r="DD165" s="78">
        <f>AVERAGEIFS('WEEKLY DATA'!DD$11:DD$14576,'WEEKLY DATA'!$A$11:$A$14576,'MONTHLY DATA'!$A165,'WEEKLY DATA'!$B$11:$B$14576,'MONTHLY DATA'!$B165)</f>
        <v>462.5</v>
      </c>
      <c r="DE165" s="78">
        <f>AVERAGEIFS('WEEKLY DATA'!DE$11:DE$14576,'WEEKLY DATA'!$A$11:$A$14576,'MONTHLY DATA'!$A165,'WEEKLY DATA'!$B$11:$B$14576,'MONTHLY DATA'!$B165)</f>
        <v>472.5</v>
      </c>
      <c r="DF165" s="78">
        <f>AVERAGEIFS('WEEKLY DATA'!DF$11:DF$14576,'WEEKLY DATA'!$A$11:$A$14576,'MONTHLY DATA'!$A165,'WEEKLY DATA'!$B$11:$B$14576,'MONTHLY DATA'!$B165)</f>
        <v>467.5</v>
      </c>
      <c r="DG165" s="154">
        <f t="shared" si="134"/>
        <v>8.092485549132955E-2</v>
      </c>
      <c r="DH165" s="78">
        <f>AVERAGEIFS('WEEKLY DATA'!DH$11:DH$14576,'WEEKLY DATA'!$A$11:$A$14576,'MONTHLY DATA'!$A165,'WEEKLY DATA'!$B$11:$B$14576,'MONTHLY DATA'!$B165)</f>
        <v>530</v>
      </c>
      <c r="DI165" s="78">
        <f>AVERAGEIFS('WEEKLY DATA'!DI$11:DI$14576,'WEEKLY DATA'!$A$11:$A$14576,'MONTHLY DATA'!$A165,'WEEKLY DATA'!$B$11:$B$14576,'MONTHLY DATA'!$B165)</f>
        <v>540</v>
      </c>
      <c r="DJ165" s="78">
        <f>AVERAGEIFS('WEEKLY DATA'!DJ$11:DJ$14576,'WEEKLY DATA'!$A$11:$A$14576,'MONTHLY DATA'!$A165,'WEEKLY DATA'!$B$11:$B$14576,'MONTHLY DATA'!$B165)</f>
        <v>535</v>
      </c>
      <c r="DK165" s="154">
        <f t="shared" si="135"/>
        <v>-9.2592592592593004E-3</v>
      </c>
      <c r="DL165" s="169">
        <f>AVERAGEIFS('WEEKLY DATA'!DL$11:DL$14576,'WEEKLY DATA'!$A$11:$A$14576,'MONTHLY DATA'!$A165,'WEEKLY DATA'!$B$11:$B$14576,'MONTHLY DATA'!$B165)</f>
        <v>416.25</v>
      </c>
      <c r="DM165" s="78">
        <f>AVERAGEIFS('WEEKLY DATA'!DM$11:DM$14576,'WEEKLY DATA'!$A$11:$A$14576,'MONTHLY DATA'!$A165,'WEEKLY DATA'!$B$11:$B$14576,'MONTHLY DATA'!$B165)</f>
        <v>426.25</v>
      </c>
      <c r="DN165" s="78">
        <f>AVERAGEIFS('WEEKLY DATA'!DN$11:DN$14576,'WEEKLY DATA'!$A$11:$A$14576,'MONTHLY DATA'!$A165,'WEEKLY DATA'!$B$11:$B$14576,'MONTHLY DATA'!$B165)</f>
        <v>421.25</v>
      </c>
      <c r="DO165" s="154">
        <f t="shared" si="136"/>
        <v>3.0581039755351647E-2</v>
      </c>
      <c r="DP165" s="78">
        <f>AVERAGEIFS('WEEKLY DATA'!DP$11:DP$14576,'WEEKLY DATA'!$A$11:$A$14576,'MONTHLY DATA'!$A165,'WEEKLY DATA'!$B$11:$B$14576,'MONTHLY DATA'!$B165)</f>
        <v>347.5</v>
      </c>
      <c r="DQ165" s="78">
        <f>AVERAGEIFS('WEEKLY DATA'!DQ$11:DQ$14576,'WEEKLY DATA'!$A$11:$A$14576,'MONTHLY DATA'!$A165,'WEEKLY DATA'!$B$11:$B$14576,'MONTHLY DATA'!$B165)</f>
        <v>357.5</v>
      </c>
      <c r="DR165" s="78">
        <f>AVERAGEIFS('WEEKLY DATA'!DR$11:DR$14576,'WEEKLY DATA'!$A$11:$A$14576,'MONTHLY DATA'!$A165,'WEEKLY DATA'!$B$11:$B$14576,'MONTHLY DATA'!$B165)</f>
        <v>352.5</v>
      </c>
      <c r="DS165" s="154">
        <f t="shared" si="137"/>
        <v>1.4388489208633004E-2</v>
      </c>
      <c r="DT165" s="78">
        <f>AVERAGEIFS('WEEKLY DATA'!DT$11:DT$14576,'WEEKLY DATA'!$A$11:$A$14576,'MONTHLY DATA'!$A165,'WEEKLY DATA'!$B$11:$B$14576,'MONTHLY DATA'!$B165)</f>
        <v>453.75</v>
      </c>
      <c r="DU165" s="78">
        <f>AVERAGEIFS('WEEKLY DATA'!DU$11:DU$14576,'WEEKLY DATA'!$A$11:$A$14576,'MONTHLY DATA'!$A165,'WEEKLY DATA'!$B$11:$B$14576,'MONTHLY DATA'!$B165)</f>
        <v>463.75</v>
      </c>
      <c r="DV165" s="78">
        <f>AVERAGEIFS('WEEKLY DATA'!DV$11:DV$14576,'WEEKLY DATA'!$A$11:$A$14576,'MONTHLY DATA'!$A165,'WEEKLY DATA'!$B$11:$B$14576,'MONTHLY DATA'!$B165)</f>
        <v>458.75</v>
      </c>
      <c r="DW165" s="154">
        <f t="shared" si="138"/>
        <v>6.0693641618497107E-2</v>
      </c>
      <c r="DX165" s="78">
        <f>AVERAGEIFS('WEEKLY DATA'!DX$11:DX$14576,'WEEKLY DATA'!$A$11:$A$14576,'MONTHLY DATA'!$A165,'WEEKLY DATA'!$B$11:$B$14576,'MONTHLY DATA'!$B165)</f>
        <v>515</v>
      </c>
      <c r="DY165" s="78">
        <f>AVERAGEIFS('WEEKLY DATA'!DY$11:DY$14576,'WEEKLY DATA'!$A$11:$A$14576,'MONTHLY DATA'!$A165,'WEEKLY DATA'!$B$11:$B$14576,'MONTHLY DATA'!$B165)</f>
        <v>525</v>
      </c>
      <c r="DZ165" s="78">
        <f>AVERAGEIFS('WEEKLY DATA'!DZ$11:DZ$14576,'WEEKLY DATA'!$A$11:$A$14576,'MONTHLY DATA'!$A165,'WEEKLY DATA'!$B$11:$B$14576,'MONTHLY DATA'!$B165)</f>
        <v>520</v>
      </c>
      <c r="EA165" s="154">
        <f t="shared" si="139"/>
        <v>-9.52380952380949E-3</v>
      </c>
      <c r="EB165" s="78">
        <f>AVERAGEIFS('WEEKLY DATA'!EB$11:EB$14576,'WEEKLY DATA'!$A$11:$A$14576,'MONTHLY DATA'!$A165,'WEEKLY DATA'!$B$11:$B$14576,'MONTHLY DATA'!$B165)</f>
        <v>424.375</v>
      </c>
      <c r="EC165" s="78">
        <f>AVERAGEIFS('WEEKLY DATA'!EC$11:EC$14576,'WEEKLY DATA'!$A$11:$A$14576,'MONTHLY DATA'!$A165,'WEEKLY DATA'!$B$11:$B$14576,'MONTHLY DATA'!$B165)</f>
        <v>434.375</v>
      </c>
      <c r="ED165" s="78">
        <f>AVERAGEIFS('WEEKLY DATA'!ED$11:ED$14576,'WEEKLY DATA'!$A$11:$A$14576,'MONTHLY DATA'!$A165,'WEEKLY DATA'!$B$11:$B$14576,'MONTHLY DATA'!$B165)</f>
        <v>429.375</v>
      </c>
      <c r="EE165" s="154">
        <f t="shared" si="140"/>
        <v>7.3313782991202281E-3</v>
      </c>
      <c r="EF165" s="169">
        <f>AVERAGEIFS('WEEKLY DATA'!EF$11:EF$14576,'WEEKLY DATA'!$A$11:$A$14576,'MONTHLY DATA'!$A165,'WEEKLY DATA'!$B$11:$B$14576,'MONTHLY DATA'!$B165)</f>
        <v>346.875</v>
      </c>
      <c r="EG165" s="78">
        <f>AVERAGEIFS('WEEKLY DATA'!EG$11:EG$14576,'WEEKLY DATA'!$A$11:$A$14576,'MONTHLY DATA'!$A165,'WEEKLY DATA'!$B$11:$B$14576,'MONTHLY DATA'!$B165)</f>
        <v>356.875</v>
      </c>
      <c r="EH165" s="78">
        <f>AVERAGEIFS('WEEKLY DATA'!EH$11:EH$14576,'WEEKLY DATA'!$A$11:$A$14576,'MONTHLY DATA'!$A165,'WEEKLY DATA'!$B$11:$B$14576,'MONTHLY DATA'!$B165)</f>
        <v>351.875</v>
      </c>
      <c r="EI165" s="154">
        <f t="shared" si="141"/>
        <v>-1.7730496453900457E-3</v>
      </c>
      <c r="EJ165" s="78">
        <f>AVERAGEIFS('WEEKLY DATA'!EJ$11:EJ$14576,'WEEKLY DATA'!$A$11:$A$14576,'MONTHLY DATA'!$A165,'WEEKLY DATA'!$B$11:$B$14576,'MONTHLY DATA'!$B165)</f>
        <v>455</v>
      </c>
      <c r="EK165" s="78">
        <f>AVERAGEIFS('WEEKLY DATA'!EK$11:EK$14576,'WEEKLY DATA'!$A$11:$A$14576,'MONTHLY DATA'!$A165,'WEEKLY DATA'!$B$11:$B$14576,'MONTHLY DATA'!$B165)</f>
        <v>465</v>
      </c>
      <c r="EL165" s="78">
        <f>AVERAGEIFS('WEEKLY DATA'!EL$11:EL$14576,'WEEKLY DATA'!$A$11:$A$14576,'MONTHLY DATA'!$A165,'WEEKLY DATA'!$B$11:$B$14576,'MONTHLY DATA'!$B165)</f>
        <v>460</v>
      </c>
      <c r="EM165" s="154">
        <f t="shared" si="142"/>
        <v>8.5545722713864292E-2</v>
      </c>
      <c r="EN165" s="78">
        <f>AVERAGEIFS('WEEKLY DATA'!EN$11:EN$14576,'WEEKLY DATA'!$A$11:$A$14576,'MONTHLY DATA'!$A165,'WEEKLY DATA'!$B$11:$B$14576,'MONTHLY DATA'!$B165)</f>
        <v>560</v>
      </c>
      <c r="EO165" s="78">
        <f>AVERAGEIFS('WEEKLY DATA'!EO$11:EO$14576,'WEEKLY DATA'!$A$11:$A$14576,'MONTHLY DATA'!$A165,'WEEKLY DATA'!$B$11:$B$14576,'MONTHLY DATA'!$B165)</f>
        <v>570</v>
      </c>
      <c r="EP165" s="78">
        <f>AVERAGEIFS('WEEKLY DATA'!EP$11:EP$14576,'WEEKLY DATA'!$A$11:$A$14576,'MONTHLY DATA'!$A165,'WEEKLY DATA'!$B$11:$B$14576,'MONTHLY DATA'!$B165)</f>
        <v>565</v>
      </c>
      <c r="EQ165" s="154">
        <f t="shared" si="143"/>
        <v>-8.7719298245614308E-3</v>
      </c>
      <c r="ER165" s="78">
        <f>AVERAGEIFS('WEEKLY DATA'!ER$11:ER$14576,'WEEKLY DATA'!$A$11:$A$14576,'MONTHLY DATA'!$A165,'WEEKLY DATA'!$B$11:$B$14576,'MONTHLY DATA'!$B165)</f>
        <v>395</v>
      </c>
      <c r="ES165" s="78">
        <f>AVERAGEIFS('WEEKLY DATA'!ES$11:ES$14576,'WEEKLY DATA'!$A$11:$A$14576,'MONTHLY DATA'!$A165,'WEEKLY DATA'!$B$11:$B$14576,'MONTHLY DATA'!$B165)</f>
        <v>405</v>
      </c>
      <c r="ET165" s="78">
        <f>AVERAGEIFS('WEEKLY DATA'!ET$11:ET$14576,'WEEKLY DATA'!$A$11:$A$14576,'MONTHLY DATA'!$A165,'WEEKLY DATA'!$B$11:$B$14576,'MONTHLY DATA'!$B165)</f>
        <v>400</v>
      </c>
      <c r="EU165" s="154">
        <f t="shared" si="144"/>
        <v>-1.538461538461533E-2</v>
      </c>
      <c r="EV165" s="78">
        <f>AVERAGEIFS('WEEKLY DATA'!EV$11:EV$14576,'WEEKLY DATA'!$A$11:$A$14576,'MONTHLY DATA'!$A165,'WEEKLY DATA'!$B$11:$B$14576,'MONTHLY DATA'!$B165)</f>
        <v>338.125</v>
      </c>
      <c r="EW165" s="78">
        <f>AVERAGEIFS('WEEKLY DATA'!EW$11:EW$14576,'WEEKLY DATA'!$A$11:$A$14576,'MONTHLY DATA'!$A165,'WEEKLY DATA'!$B$11:$B$14576,'MONTHLY DATA'!$B165)</f>
        <v>348.125</v>
      </c>
      <c r="EX165" s="78">
        <f>AVERAGEIFS('WEEKLY DATA'!EX$11:EX$14576,'WEEKLY DATA'!$A$11:$A$14576,'MONTHLY DATA'!$A165,'WEEKLY DATA'!$B$11:$B$14576,'MONTHLY DATA'!$B165)</f>
        <v>343.125</v>
      </c>
      <c r="EY165" s="154">
        <f t="shared" si="145"/>
        <v>-1.9642857142857184E-2</v>
      </c>
      <c r="EZ165" s="78">
        <f>AVERAGEIFS('WEEKLY DATA'!EZ$11:EZ$14576,'WEEKLY DATA'!$A$11:$A$14576,'MONTHLY DATA'!$A165,'WEEKLY DATA'!$B$11:$B$14576,'MONTHLY DATA'!$B165)</f>
        <v>445</v>
      </c>
      <c r="FA165" s="78">
        <f>AVERAGEIFS('WEEKLY DATA'!FA$11:FA$14576,'WEEKLY DATA'!$A$11:$A$14576,'MONTHLY DATA'!$A165,'WEEKLY DATA'!$B$11:$B$14576,'MONTHLY DATA'!$B165)</f>
        <v>455</v>
      </c>
      <c r="FB165" s="78">
        <f>AVERAGEIFS('WEEKLY DATA'!FB$11:FB$14576,'WEEKLY DATA'!$A$11:$A$14576,'MONTHLY DATA'!$A165,'WEEKLY DATA'!$B$11:$B$14576,'MONTHLY DATA'!$B165)</f>
        <v>450</v>
      </c>
      <c r="FC165" s="154">
        <f t="shared" si="146"/>
        <v>8.1081081081081141E-2</v>
      </c>
      <c r="FD165" s="78">
        <f>AVERAGEIFS('WEEKLY DATA'!FD$11:FD$14576,'WEEKLY DATA'!$A$11:$A$14576,'MONTHLY DATA'!$A165,'WEEKLY DATA'!$B$11:$B$14576,'MONTHLY DATA'!$B165)</f>
        <v>395</v>
      </c>
      <c r="FE165" s="78">
        <f>AVERAGEIFS('WEEKLY DATA'!FE$11:FE$14576,'WEEKLY DATA'!$A$11:$A$14576,'MONTHLY DATA'!$A165,'WEEKLY DATA'!$B$11:$B$14576,'MONTHLY DATA'!$B165)</f>
        <v>405</v>
      </c>
      <c r="FF165" s="78">
        <f>AVERAGEIFS('WEEKLY DATA'!FF$11:FF$14576,'WEEKLY DATA'!$A$11:$A$14576,'MONTHLY DATA'!$A165,'WEEKLY DATA'!$B$11:$B$14576,'MONTHLY DATA'!$B165)</f>
        <v>400</v>
      </c>
      <c r="FG165" s="154">
        <f t="shared" si="147"/>
        <v>-6.2111801242236142E-3</v>
      </c>
      <c r="FH165" s="78">
        <f>AVERAGEIFS('WEEKLY DATA'!FH$11:FH$14576,'WEEKLY DATA'!$A$11:$A$14576,'MONTHLY DATA'!$A165,'WEEKLY DATA'!$B$11:$B$14576,'MONTHLY DATA'!$B165)</f>
        <v>360</v>
      </c>
      <c r="FI165" s="78">
        <f>AVERAGEIFS('WEEKLY DATA'!FI$11:FI$14576,'WEEKLY DATA'!$A$11:$A$14576,'MONTHLY DATA'!$A165,'WEEKLY DATA'!$B$11:$B$14576,'MONTHLY DATA'!$B165)</f>
        <v>370</v>
      </c>
      <c r="FJ165" s="78">
        <f>AVERAGEIFS('WEEKLY DATA'!FJ$11:FJ$14576,'WEEKLY DATA'!$A$11:$A$14576,'MONTHLY DATA'!$A165,'WEEKLY DATA'!$B$11:$B$14576,'MONTHLY DATA'!$B165)</f>
        <v>365</v>
      </c>
      <c r="FK165" s="154">
        <f t="shared" si="148"/>
        <v>4.6594982078853153E-2</v>
      </c>
      <c r="FL165" s="169">
        <f>AVERAGEIFS('WEEKLY DATA'!FL$11:FL$14576,'WEEKLY DATA'!$A$11:$A$14576,'MONTHLY DATA'!$A165,'WEEKLY DATA'!$B$11:$B$14576,'MONTHLY DATA'!$B165)</f>
        <v>298.75</v>
      </c>
      <c r="FM165" s="78">
        <f>AVERAGEIFS('WEEKLY DATA'!FM$11:FM$14576,'WEEKLY DATA'!$A$11:$A$14576,'MONTHLY DATA'!$A165,'WEEKLY DATA'!$B$11:$B$14576,'MONTHLY DATA'!$B165)</f>
        <v>308.75</v>
      </c>
      <c r="FN165" s="78">
        <f>AVERAGEIFS('WEEKLY DATA'!FN$11:FN$14576,'WEEKLY DATA'!$A$11:$A$14576,'MONTHLY DATA'!$A165,'WEEKLY DATA'!$B$11:$B$14576,'MONTHLY DATA'!$B165)</f>
        <v>303.75</v>
      </c>
      <c r="FO165" s="154">
        <f t="shared" si="149"/>
        <v>-1.619433198380571E-2</v>
      </c>
      <c r="FP165" s="78">
        <f>AVERAGEIFS('WEEKLY DATA'!FP$11:FP$14576,'WEEKLY DATA'!$A$11:$A$14576,'MONTHLY DATA'!$A165,'WEEKLY DATA'!$B$11:$B$14576,'MONTHLY DATA'!$B165)</f>
        <v>305</v>
      </c>
      <c r="FQ165" s="78">
        <f>AVERAGEIFS('WEEKLY DATA'!FQ$11:FQ$14576,'WEEKLY DATA'!$A$11:$A$14576,'MONTHLY DATA'!$A165,'WEEKLY DATA'!$B$11:$B$14576,'MONTHLY DATA'!$B165)</f>
        <v>315</v>
      </c>
      <c r="FR165" s="78">
        <f>AVERAGEIFS('WEEKLY DATA'!FR$11:FR$14576,'WEEKLY DATA'!$A$11:$A$14576,'MONTHLY DATA'!$A165,'WEEKLY DATA'!$B$11:$B$14576,'MONTHLY DATA'!$B165)</f>
        <v>310</v>
      </c>
      <c r="FS165" s="154">
        <f t="shared" si="150"/>
        <v>3.7656903765690419E-2</v>
      </c>
      <c r="FT165" s="78">
        <f>AVERAGEIFS('WEEKLY DATA'!FT$11:FT$14576,'WEEKLY DATA'!$A$11:$A$14576,'MONTHLY DATA'!$A165,'WEEKLY DATA'!$B$11:$B$14576,'MONTHLY DATA'!$B165)</f>
        <v>271.25</v>
      </c>
      <c r="FU165" s="78">
        <f>AVERAGEIFS('WEEKLY DATA'!FU$11:FU$14576,'WEEKLY DATA'!$A$11:$A$14576,'MONTHLY DATA'!$A165,'WEEKLY DATA'!$B$11:$B$14576,'MONTHLY DATA'!$B165)</f>
        <v>281.25</v>
      </c>
      <c r="FV165" s="78">
        <f>AVERAGEIFS('WEEKLY DATA'!FV$11:FV$14576,'WEEKLY DATA'!$A$11:$A$14576,'MONTHLY DATA'!$A165,'WEEKLY DATA'!$B$11:$B$14576,'MONTHLY DATA'!$B165)</f>
        <v>276.25</v>
      </c>
      <c r="FW165" s="154">
        <f t="shared" si="151"/>
        <v>5.2380952380952417E-2</v>
      </c>
      <c r="FX165" s="78">
        <f>AVERAGEIFS('WEEKLY DATA'!FX$11:FX$14576,'WEEKLY DATA'!$A$11:$A$14576,'MONTHLY DATA'!$A165,'WEEKLY DATA'!$B$11:$B$14576,'MONTHLY DATA'!$B165)</f>
        <v>266.875</v>
      </c>
      <c r="FY165" s="78">
        <f>AVERAGEIFS('WEEKLY DATA'!FY$11:FY$14576,'WEEKLY DATA'!$A$11:$A$14576,'MONTHLY DATA'!$A165,'WEEKLY DATA'!$B$11:$B$14576,'MONTHLY DATA'!$B165)</f>
        <v>276.875</v>
      </c>
      <c r="FZ165" s="78">
        <f>AVERAGEIFS('WEEKLY DATA'!FZ$11:FZ$14576,'WEEKLY DATA'!$A$11:$A$14576,'MONTHLY DATA'!$A165,'WEEKLY DATA'!$B$11:$B$14576,'MONTHLY DATA'!$B165)</f>
        <v>271.875</v>
      </c>
      <c r="GA165" s="154">
        <f t="shared" si="152"/>
        <v>6.0975609756097615E-2</v>
      </c>
      <c r="GB165" s="78">
        <f>AVERAGEIFS('WEEKLY DATA'!GB$11:GB$14576,'WEEKLY DATA'!$A$11:$A$14576,'MONTHLY DATA'!$A165,'WEEKLY DATA'!$B$11:$B$14576,'MONTHLY DATA'!$B165)</f>
        <v>540</v>
      </c>
      <c r="GC165" s="78">
        <f>AVERAGEIFS('WEEKLY DATA'!GC$11:GC$14576,'WEEKLY DATA'!$A$11:$A$14576,'MONTHLY DATA'!$A165,'WEEKLY DATA'!$B$11:$B$14576,'MONTHLY DATA'!$B165)</f>
        <v>550</v>
      </c>
      <c r="GD165" s="78">
        <f>AVERAGEIFS('WEEKLY DATA'!GD$11:GD$14576,'WEEKLY DATA'!$A$11:$A$14576,'MONTHLY DATA'!$A165,'WEEKLY DATA'!$B$11:$B$14576,'MONTHLY DATA'!$B165)</f>
        <v>545</v>
      </c>
      <c r="GE165" s="154">
        <f t="shared" si="153"/>
        <v>3.8095238095238182E-2</v>
      </c>
      <c r="GF165" s="169">
        <f>AVERAGEIFS('WEEKLY DATA'!GF$11:GF$14576,'WEEKLY DATA'!$A$11:$A$14576,'MONTHLY DATA'!$A165,'WEEKLY DATA'!$B$11:$B$14576,'MONTHLY DATA'!$B165)</f>
        <v>478.125</v>
      </c>
      <c r="GG165" s="78">
        <f>AVERAGEIFS('WEEKLY DATA'!GG$11:GG$14576,'WEEKLY DATA'!$A$11:$A$14576,'MONTHLY DATA'!$A165,'WEEKLY DATA'!$B$11:$B$14576,'MONTHLY DATA'!$B165)</f>
        <v>488.125</v>
      </c>
      <c r="GH165" s="78">
        <f>AVERAGEIFS('WEEKLY DATA'!GH$11:GH$14576,'WEEKLY DATA'!$A$11:$A$14576,'MONTHLY DATA'!$A165,'WEEKLY DATA'!$B$11:$B$14576,'MONTHLY DATA'!$B165)</f>
        <v>483.125</v>
      </c>
      <c r="GI165" s="154">
        <f t="shared" si="154"/>
        <v>3.6193029490616535E-2</v>
      </c>
      <c r="GJ165" s="78">
        <f>AVERAGEIFS('WEEKLY DATA'!GJ$11:GJ$14576,'WEEKLY DATA'!$A$11:$A$14576,'MONTHLY DATA'!$A165,'WEEKLY DATA'!$B$11:$B$14576,'MONTHLY DATA'!$B165)</f>
        <v>472.5</v>
      </c>
      <c r="GK165" s="78">
        <f>AVERAGEIFS('WEEKLY DATA'!GK$11:GK$14576,'WEEKLY DATA'!$A$11:$A$14576,'MONTHLY DATA'!$A165,'WEEKLY DATA'!$B$11:$B$14576,'MONTHLY DATA'!$B165)</f>
        <v>482.5</v>
      </c>
      <c r="GL165" s="78">
        <f>AVERAGEIFS('WEEKLY DATA'!GL$11:GL$14576,'WEEKLY DATA'!$A$11:$A$14576,'MONTHLY DATA'!$A165,'WEEKLY DATA'!$B$11:$B$14576,'MONTHLY DATA'!$B165)</f>
        <v>477.5</v>
      </c>
      <c r="GM165" s="154">
        <f t="shared" si="155"/>
        <v>7.909604519774005E-2</v>
      </c>
      <c r="GN165" s="78">
        <f>AVERAGEIFS('WEEKLY DATA'!GN$11:GN$14576,'WEEKLY DATA'!$A$11:$A$14576,'MONTHLY DATA'!$A165,'WEEKLY DATA'!$B$11:$B$14576,'MONTHLY DATA'!$B165)</f>
        <v>620</v>
      </c>
      <c r="GO165" s="78">
        <f>AVERAGEIFS('WEEKLY DATA'!GO$11:GO$14576,'WEEKLY DATA'!$A$11:$A$14576,'MONTHLY DATA'!$A165,'WEEKLY DATA'!$B$11:$B$14576,'MONTHLY DATA'!$B165)</f>
        <v>630</v>
      </c>
      <c r="GP165" s="78">
        <f>AVERAGEIFS('WEEKLY DATA'!GP$11:GP$14576,'WEEKLY DATA'!$A$11:$A$14576,'MONTHLY DATA'!$A165,'WEEKLY DATA'!$B$11:$B$14576,'MONTHLY DATA'!$B165)</f>
        <v>625</v>
      </c>
      <c r="GQ165" s="154">
        <f t="shared" si="156"/>
        <v>-7.9365079365079083E-3</v>
      </c>
      <c r="GR165" s="78"/>
    </row>
    <row r="166" spans="1:200" ht="15.75" x14ac:dyDescent="0.25">
      <c r="A166">
        <f t="shared" si="106"/>
        <v>12</v>
      </c>
      <c r="B166">
        <f t="shared" si="107"/>
        <v>2022</v>
      </c>
      <c r="C166" s="86">
        <v>44896</v>
      </c>
      <c r="D166" s="78">
        <f>AVERAGEIFS('WEEKLY DATA'!D$11:D$14576,'WEEKLY DATA'!$A$11:$A$14576,'MONTHLY DATA'!$A166,'WEEKLY DATA'!$B$11:$B$14576,'MONTHLY DATA'!$B166)</f>
        <v>405.5</v>
      </c>
      <c r="E166" s="78">
        <f>AVERAGEIFS('WEEKLY DATA'!E$11:E$14576,'WEEKLY DATA'!$A$11:$A$14576,'MONTHLY DATA'!$A166,'WEEKLY DATA'!$B$11:$B$14576,'MONTHLY DATA'!$B166)</f>
        <v>415.5</v>
      </c>
      <c r="F166" s="78">
        <f>AVERAGEIFS('WEEKLY DATA'!F$11:F$14576,'WEEKLY DATA'!$A$11:$A$14576,'MONTHLY DATA'!$A166,'WEEKLY DATA'!$B$11:$B$14576,'MONTHLY DATA'!$B166)</f>
        <v>410.5</v>
      </c>
      <c r="G166" s="154">
        <f t="shared" si="108"/>
        <v>-0.1160161507402423</v>
      </c>
      <c r="H166" s="169">
        <f>AVERAGEIFS('WEEKLY DATA'!H$11:H$14576,'WEEKLY DATA'!$A$11:$A$14576,'MONTHLY DATA'!$A166,'WEEKLY DATA'!$B$11:$B$14576,'MONTHLY DATA'!$B166)</f>
        <v>372.5</v>
      </c>
      <c r="I166" s="78">
        <f>AVERAGEIFS('WEEKLY DATA'!I$11:I$14576,'WEEKLY DATA'!$A$11:$A$14576,'MONTHLY DATA'!$A166,'WEEKLY DATA'!$B$11:$B$14576,'MONTHLY DATA'!$B166)</f>
        <v>382.5</v>
      </c>
      <c r="J166" s="78">
        <f>AVERAGEIFS('WEEKLY DATA'!J$11:J$14576,'WEEKLY DATA'!$A$11:$A$14576,'MONTHLY DATA'!$A166,'WEEKLY DATA'!$B$11:$B$14576,'MONTHLY DATA'!$B166)</f>
        <v>377.5</v>
      </c>
      <c r="K166" s="154">
        <f t="shared" si="109"/>
        <v>-5.6250000000000022E-2</v>
      </c>
      <c r="L166" s="169">
        <f>AVERAGEIFS('WEEKLY DATA'!L$11:L$14576,'WEEKLY DATA'!$A$11:$A$14576,'MONTHLY DATA'!$A166,'WEEKLY DATA'!$B$11:$B$14576,'MONTHLY DATA'!$B166)</f>
        <v>432.5</v>
      </c>
      <c r="M166" s="78">
        <f>AVERAGEIFS('WEEKLY DATA'!M$11:M$14576,'WEEKLY DATA'!$A$11:$A$14576,'MONTHLY DATA'!$A166,'WEEKLY DATA'!$B$11:$B$14576,'MONTHLY DATA'!$B166)</f>
        <v>442.5</v>
      </c>
      <c r="N166" s="78">
        <f>AVERAGEIFS('WEEKLY DATA'!N$11:N$14576,'WEEKLY DATA'!$A$11:$A$14576,'MONTHLY DATA'!$A166,'WEEKLY DATA'!$B$11:$B$14576,'MONTHLY DATA'!$B166)</f>
        <v>437.5</v>
      </c>
      <c r="O166" s="154">
        <f t="shared" si="110"/>
        <v>-8.4985835694051381E-3</v>
      </c>
      <c r="P166" s="169">
        <f>AVERAGEIFS('WEEKLY DATA'!P$11:P$14576,'WEEKLY DATA'!$A$11:$A$14576,'MONTHLY DATA'!$A166,'WEEKLY DATA'!$B$11:$B$14576,'MONTHLY DATA'!$B166)</f>
        <v>397.5</v>
      </c>
      <c r="Q166" s="78">
        <f>AVERAGEIFS('WEEKLY DATA'!Q$11:Q$14576,'WEEKLY DATA'!$A$11:$A$14576,'MONTHLY DATA'!$A166,'WEEKLY DATA'!$B$11:$B$14576,'MONTHLY DATA'!$B166)</f>
        <v>407.5</v>
      </c>
      <c r="R166" s="78">
        <f>AVERAGEIFS('WEEKLY DATA'!R$11:R$14576,'WEEKLY DATA'!$A$11:$A$14576,'MONTHLY DATA'!$A166,'WEEKLY DATA'!$B$11:$B$14576,'MONTHLY DATA'!$B166)</f>
        <v>402.5</v>
      </c>
      <c r="S166" s="154">
        <f t="shared" si="111"/>
        <v>-1.6793893129770976E-2</v>
      </c>
      <c r="T166" s="169">
        <f>AVERAGEIFS('WEEKLY DATA'!T$11:T$14576,'WEEKLY DATA'!$A$11:$A$14576,'MONTHLY DATA'!$A166,'WEEKLY DATA'!$B$11:$B$14576,'MONTHLY DATA'!$B166)</f>
        <v>388</v>
      </c>
      <c r="U166" s="78">
        <f>AVERAGEIFS('WEEKLY DATA'!U$11:U$14576,'WEEKLY DATA'!$A$11:$A$14576,'MONTHLY DATA'!$A166,'WEEKLY DATA'!$B$11:$B$14576,'MONTHLY DATA'!$B166)</f>
        <v>398</v>
      </c>
      <c r="V166" s="78">
        <f>AVERAGEIFS('WEEKLY DATA'!V$11:V$14576,'WEEKLY DATA'!$A$11:$A$14576,'MONTHLY DATA'!$A166,'WEEKLY DATA'!$B$11:$B$14576,'MONTHLY DATA'!$B166)</f>
        <v>393</v>
      </c>
      <c r="W166" s="154">
        <f t="shared" si="112"/>
        <v>1.0932475884244397E-2</v>
      </c>
      <c r="X166" s="169">
        <f>AVERAGEIFS('WEEKLY DATA'!X$11:X$14576,'WEEKLY DATA'!$A$11:$A$14576,'MONTHLY DATA'!$A166,'WEEKLY DATA'!$B$11:$B$14576,'MONTHLY DATA'!$B166)</f>
        <v>380</v>
      </c>
      <c r="Y166" s="78">
        <f>AVERAGEIFS('WEEKLY DATA'!Y$11:Y$14576,'WEEKLY DATA'!$A$11:$A$14576,'MONTHLY DATA'!$A166,'WEEKLY DATA'!$B$11:$B$14576,'MONTHLY DATA'!$B166)</f>
        <v>390</v>
      </c>
      <c r="Z166" s="78">
        <f>AVERAGEIFS('WEEKLY DATA'!Z$11:Z$14576,'WEEKLY DATA'!$A$11:$A$14576,'MONTHLY DATA'!$A166,'WEEKLY DATA'!$B$11:$B$14576,'MONTHLY DATA'!$B166)</f>
        <v>385</v>
      </c>
      <c r="AA166" s="154">
        <f t="shared" si="113"/>
        <v>3.2573289902280145E-3</v>
      </c>
      <c r="AB166" s="169">
        <f>AVERAGEIFS('WEEKLY DATA'!AB$11:AB$14576,'WEEKLY DATA'!$A$11:$A$14576,'MONTHLY DATA'!$A166,'WEEKLY DATA'!$B$11:$B$14576,'MONTHLY DATA'!$B166)</f>
        <v>418.5</v>
      </c>
      <c r="AC166" s="78">
        <f>AVERAGEIFS('WEEKLY DATA'!AC$11:AC$14576,'WEEKLY DATA'!$A$11:$A$14576,'MONTHLY DATA'!$A166,'WEEKLY DATA'!$B$11:$B$14576,'MONTHLY DATA'!$B166)</f>
        <v>428.5</v>
      </c>
      <c r="AD166" s="78">
        <f>AVERAGEIFS('WEEKLY DATA'!AD$11:AD$14576,'WEEKLY DATA'!$A$11:$A$14576,'MONTHLY DATA'!$A166,'WEEKLY DATA'!$B$11:$B$14576,'MONTHLY DATA'!$B166)</f>
        <v>423.5</v>
      </c>
      <c r="AE166" s="154">
        <f t="shared" si="114"/>
        <v>-3.529411764705892E-3</v>
      </c>
      <c r="AF166" s="169">
        <f>AVERAGEIFS('WEEKLY DATA'!AF$11:AF$14576,'WEEKLY DATA'!$A$11:$A$14576,'MONTHLY DATA'!$A166,'WEEKLY DATA'!$B$11:$B$14576,'MONTHLY DATA'!$B166)</f>
        <v>389.5</v>
      </c>
      <c r="AG166" s="78">
        <f>AVERAGEIFS('WEEKLY DATA'!AG$11:AG$14576,'WEEKLY DATA'!$A$11:$A$14576,'MONTHLY DATA'!$A166,'WEEKLY DATA'!$B$11:$B$14576,'MONTHLY DATA'!$B166)</f>
        <v>399.5</v>
      </c>
      <c r="AH166" s="78">
        <f>AVERAGEIFS('WEEKLY DATA'!AH$11:AH$14576,'WEEKLY DATA'!$A$11:$A$14576,'MONTHLY DATA'!$A166,'WEEKLY DATA'!$B$11:$B$14576,'MONTHLY DATA'!$B166)</f>
        <v>394.5</v>
      </c>
      <c r="AI166" s="154">
        <f t="shared" si="115"/>
        <v>-1.0658307210031359E-2</v>
      </c>
      <c r="AJ166" s="169">
        <f>AVERAGEIFS('WEEKLY DATA'!AJ$11:AJ$14576,'WEEKLY DATA'!$A$11:$A$14576,'MONTHLY DATA'!$A166,'WEEKLY DATA'!$B$11:$B$14576,'MONTHLY DATA'!$B166)</f>
        <v>387</v>
      </c>
      <c r="AK166" s="78">
        <f>AVERAGEIFS('WEEKLY DATA'!AK$11:AK$14576,'WEEKLY DATA'!$A$11:$A$14576,'MONTHLY DATA'!$A166,'WEEKLY DATA'!$B$11:$B$14576,'MONTHLY DATA'!$B166)</f>
        <v>397</v>
      </c>
      <c r="AL166" s="78">
        <f>AVERAGEIFS('WEEKLY DATA'!AL$11:AL$14576,'WEEKLY DATA'!$A$11:$A$14576,'MONTHLY DATA'!$A166,'WEEKLY DATA'!$B$11:$B$14576,'MONTHLY DATA'!$B166)</f>
        <v>392</v>
      </c>
      <c r="AM166" s="154">
        <f t="shared" si="116"/>
        <v>-4.4444444444444731E-3</v>
      </c>
      <c r="AN166" s="169">
        <f>AVERAGEIFS('WEEKLY DATA'!AN$11:AN$14576,'WEEKLY DATA'!$A$11:$A$14576,'MONTHLY DATA'!$A166,'WEEKLY DATA'!$B$11:$B$14576,'MONTHLY DATA'!$B166)</f>
        <v>327.5</v>
      </c>
      <c r="AO166" s="78">
        <f>AVERAGEIFS('WEEKLY DATA'!AO$11:AO$14576,'WEEKLY DATA'!$A$11:$A$14576,'MONTHLY DATA'!$A166,'WEEKLY DATA'!$B$11:$B$14576,'MONTHLY DATA'!$B166)</f>
        <v>337.5</v>
      </c>
      <c r="AP166" s="78">
        <f>AVERAGEIFS('WEEKLY DATA'!AP$11:AP$14576,'WEEKLY DATA'!$A$11:$A$14576,'MONTHLY DATA'!$A166,'WEEKLY DATA'!$B$11:$B$14576,'MONTHLY DATA'!$B166)</f>
        <v>332.5</v>
      </c>
      <c r="AQ166" s="154">
        <f t="shared" si="117"/>
        <v>-4.6594982078853042E-2</v>
      </c>
      <c r="AR166" s="169">
        <f>AVERAGEIFS('WEEKLY DATA'!AR$11:AR$14576,'WEEKLY DATA'!$A$11:$A$14576,'MONTHLY DATA'!$A166,'WEEKLY DATA'!$B$11:$B$14576,'MONTHLY DATA'!$B166)</f>
        <v>409.5</v>
      </c>
      <c r="AS166" s="78">
        <f>AVERAGEIFS('WEEKLY DATA'!AS$11:AS$14576,'WEEKLY DATA'!$A$11:$A$14576,'MONTHLY DATA'!$A166,'WEEKLY DATA'!$B$11:$B$14576,'MONTHLY DATA'!$B166)</f>
        <v>419.5</v>
      </c>
      <c r="AT166" s="78">
        <f>AVERAGEIFS('WEEKLY DATA'!AT$11:AT$14576,'WEEKLY DATA'!$A$11:$A$14576,'MONTHLY DATA'!$A166,'WEEKLY DATA'!$B$11:$B$14576,'MONTHLY DATA'!$B166)</f>
        <v>414.5</v>
      </c>
      <c r="AU166" s="154">
        <f t="shared" si="118"/>
        <v>3.1415241057542787E-2</v>
      </c>
      <c r="AV166" s="169">
        <f>AVERAGEIFS('WEEKLY DATA'!AV$11:AV$14576,'WEEKLY DATA'!$A$11:$A$14576,'MONTHLY DATA'!$A166,'WEEKLY DATA'!$B$11:$B$14576,'MONTHLY DATA'!$B166)</f>
        <v>336.5</v>
      </c>
      <c r="AW166" s="78">
        <f>AVERAGEIFS('WEEKLY DATA'!AW$11:AW$14576,'WEEKLY DATA'!$A$11:$A$14576,'MONTHLY DATA'!$A166,'WEEKLY DATA'!$B$11:$B$14576,'MONTHLY DATA'!$B166)</f>
        <v>346.5</v>
      </c>
      <c r="AX166" s="78">
        <f>AVERAGEIFS('WEEKLY DATA'!AX$11:AX$14576,'WEEKLY DATA'!$A$11:$A$14576,'MONTHLY DATA'!$A166,'WEEKLY DATA'!$B$11:$B$14576,'MONTHLY DATA'!$B166)</f>
        <v>341.5</v>
      </c>
      <c r="AY166" s="154">
        <f t="shared" si="119"/>
        <v>9.9815157116451836E-3</v>
      </c>
      <c r="AZ166" s="169">
        <f>AVERAGEIFS('WEEKLY DATA'!AZ$11:AZ$14576,'WEEKLY DATA'!$A$11:$A$14576,'MONTHLY DATA'!$A166,'WEEKLY DATA'!$B$11:$B$14576,'MONTHLY DATA'!$B166)</f>
        <v>395</v>
      </c>
      <c r="BA166" s="78">
        <f>AVERAGEIFS('WEEKLY DATA'!BA$11:BA$14576,'WEEKLY DATA'!$A$11:$A$14576,'MONTHLY DATA'!$A166,'WEEKLY DATA'!$B$11:$B$14576,'MONTHLY DATA'!$B166)</f>
        <v>405</v>
      </c>
      <c r="BB166" s="78">
        <f>AVERAGEIFS('WEEKLY DATA'!BB$11:BB$14576,'WEEKLY DATA'!$A$11:$A$14576,'MONTHLY DATA'!$A166,'WEEKLY DATA'!$B$11:$B$14576,'MONTHLY DATA'!$B166)</f>
        <v>400</v>
      </c>
      <c r="BC166" s="154">
        <f t="shared" si="120"/>
        <v>-0.1123439667128987</v>
      </c>
      <c r="BD166" s="169">
        <f>AVERAGEIFS('WEEKLY DATA'!BD$11:BD$14576,'WEEKLY DATA'!$A$11:$A$14576,'MONTHLY DATA'!$A166,'WEEKLY DATA'!$B$11:$B$14576,'MONTHLY DATA'!$B166)</f>
        <v>348.5</v>
      </c>
      <c r="BE166" s="78">
        <f>AVERAGEIFS('WEEKLY DATA'!BE$11:BE$14576,'WEEKLY DATA'!$A$11:$A$14576,'MONTHLY DATA'!$A166,'WEEKLY DATA'!$B$11:$B$14576,'MONTHLY DATA'!$B166)</f>
        <v>358.5</v>
      </c>
      <c r="BF166" s="78">
        <f>AVERAGEIFS('WEEKLY DATA'!BF$11:BF$14576,'WEEKLY DATA'!$A$11:$A$14576,'MONTHLY DATA'!$A166,'WEEKLY DATA'!$B$11:$B$14576,'MONTHLY DATA'!$B166)</f>
        <v>353.5</v>
      </c>
      <c r="BG166" s="154">
        <f t="shared" si="121"/>
        <v>-8.4789644012944976E-2</v>
      </c>
      <c r="BH166" s="169">
        <f>AVERAGEIFS('WEEKLY DATA'!BH$11:BH$14576,'WEEKLY DATA'!$A$11:$A$14576,'MONTHLY DATA'!$A166,'WEEKLY DATA'!$B$11:$B$14576,'MONTHLY DATA'!$B166)</f>
        <v>408</v>
      </c>
      <c r="BI166" s="78">
        <f>AVERAGEIFS('WEEKLY DATA'!BI$11:BI$14576,'WEEKLY DATA'!$A$11:$A$14576,'MONTHLY DATA'!$A166,'WEEKLY DATA'!$B$11:$B$14576,'MONTHLY DATA'!$B166)</f>
        <v>418</v>
      </c>
      <c r="BJ166" s="78">
        <f>AVERAGEIFS('WEEKLY DATA'!BJ$11:BJ$14576,'WEEKLY DATA'!$A$11:$A$14576,'MONTHLY DATA'!$A166,'WEEKLY DATA'!$B$11:$B$14576,'MONTHLY DATA'!$B166)</f>
        <v>413</v>
      </c>
      <c r="BK166" s="154">
        <f t="shared" si="122"/>
        <v>2.7682737169517857E-2</v>
      </c>
      <c r="BL166" s="169">
        <f>AVERAGEIFS('WEEKLY DATA'!BL$11:BL$14576,'WEEKLY DATA'!$A$11:$A$14576,'MONTHLY DATA'!$A166,'WEEKLY DATA'!$B$11:$B$14576,'MONTHLY DATA'!$B166)</f>
        <v>313</v>
      </c>
      <c r="BM166" s="78">
        <f>AVERAGEIFS('WEEKLY DATA'!BM$11:BM$14576,'WEEKLY DATA'!$A$11:$A$14576,'MONTHLY DATA'!$A166,'WEEKLY DATA'!$B$11:$B$14576,'MONTHLY DATA'!$B166)</f>
        <v>323</v>
      </c>
      <c r="BN166" s="78">
        <f>AVERAGEIFS('WEEKLY DATA'!BN$11:BN$14576,'WEEKLY DATA'!$A$11:$A$14576,'MONTHLY DATA'!$A166,'WEEKLY DATA'!$B$11:$B$14576,'MONTHLY DATA'!$B166)</f>
        <v>318</v>
      </c>
      <c r="BO166" s="154">
        <f t="shared" si="123"/>
        <v>9.52380952380949E-3</v>
      </c>
      <c r="BP166" s="78">
        <f>AVERAGEIFS('WEEKLY DATA'!BP$11:BP$14576,'WEEKLY DATA'!$A$11:$A$14576,'MONTHLY DATA'!$A166,'WEEKLY DATA'!$B$11:$B$14576,'MONTHLY DATA'!$B166)</f>
        <v>417.5</v>
      </c>
      <c r="BQ166" s="78">
        <f>AVERAGEIFS('WEEKLY DATA'!BQ$11:BQ$14576,'WEEKLY DATA'!$A$11:$A$14576,'MONTHLY DATA'!$A166,'WEEKLY DATA'!$B$11:$B$14576,'MONTHLY DATA'!$B166)</f>
        <v>427.5</v>
      </c>
      <c r="BR166" s="78">
        <f>AVERAGEIFS('WEEKLY DATA'!BR$11:BR$14576,'WEEKLY DATA'!$A$11:$A$14576,'MONTHLY DATA'!$A166,'WEEKLY DATA'!$B$11:$B$14576,'MONTHLY DATA'!$B166)</f>
        <v>422.5</v>
      </c>
      <c r="BS166" s="154">
        <f t="shared" si="124"/>
        <v>2.2692889561270801E-2</v>
      </c>
      <c r="BT166" s="78">
        <f>AVERAGEIFS('WEEKLY DATA'!BT$11:BT$14576,'WEEKLY DATA'!$A$11:$A$14576,'MONTHLY DATA'!$A166,'WEEKLY DATA'!$B$11:$B$14576,'MONTHLY DATA'!$B166)</f>
        <v>349.5</v>
      </c>
      <c r="BU166" s="78">
        <f>AVERAGEIFS('WEEKLY DATA'!BU$11:BU$14576,'WEEKLY DATA'!$A$11:$A$14576,'MONTHLY DATA'!$A166,'WEEKLY DATA'!$B$11:$B$14576,'MONTHLY DATA'!$B166)</f>
        <v>359.5</v>
      </c>
      <c r="BV166" s="78">
        <f>AVERAGEIFS('WEEKLY DATA'!BV$11:BV$14576,'WEEKLY DATA'!$A$11:$A$14576,'MONTHLY DATA'!$A166,'WEEKLY DATA'!$B$11:$B$14576,'MONTHLY DATA'!$B166)</f>
        <v>354.5</v>
      </c>
      <c r="BW166" s="154">
        <f t="shared" si="125"/>
        <v>-5.4666666666666641E-2</v>
      </c>
      <c r="BX166" s="78">
        <f>AVERAGEIFS('WEEKLY DATA'!BX$11:BX$14576,'WEEKLY DATA'!$A$11:$A$14576,'MONTHLY DATA'!$A166,'WEEKLY DATA'!$B$11:$B$14576,'MONTHLY DATA'!$B166)</f>
        <v>426</v>
      </c>
      <c r="BY166" s="78">
        <f>AVERAGEIFS('WEEKLY DATA'!BY$11:BY$14576,'WEEKLY DATA'!$A$11:$A$14576,'MONTHLY DATA'!$A166,'WEEKLY DATA'!$B$11:$B$14576,'MONTHLY DATA'!$B166)</f>
        <v>436</v>
      </c>
      <c r="BZ166" s="78">
        <f>AVERAGEIFS('WEEKLY DATA'!BZ$11:BZ$14576,'WEEKLY DATA'!$A$11:$A$14576,'MONTHLY DATA'!$A166,'WEEKLY DATA'!$B$11:$B$14576,'MONTHLY DATA'!$B166)</f>
        <v>431</v>
      </c>
      <c r="CA166" s="154">
        <f t="shared" si="126"/>
        <v>-2.5988700564971712E-2</v>
      </c>
      <c r="CB166" s="78">
        <f>AVERAGEIFS('WEEKLY DATA'!CB$11:CB$14576,'WEEKLY DATA'!$A$11:$A$14576,'MONTHLY DATA'!$A166,'WEEKLY DATA'!$B$11:$B$14576,'MONTHLY DATA'!$B166)</f>
        <v>548</v>
      </c>
      <c r="CC166" s="78">
        <f>AVERAGEIFS('WEEKLY DATA'!CC$11:CC$14576,'WEEKLY DATA'!$A$11:$A$14576,'MONTHLY DATA'!$A166,'WEEKLY DATA'!$B$11:$B$14576,'MONTHLY DATA'!$B166)</f>
        <v>558</v>
      </c>
      <c r="CD166" s="78">
        <f>AVERAGEIFS('WEEKLY DATA'!CD$11:CD$14576,'WEEKLY DATA'!$A$11:$A$14576,'MONTHLY DATA'!$A166,'WEEKLY DATA'!$B$11:$B$14576,'MONTHLY DATA'!$B166)</f>
        <v>553</v>
      </c>
      <c r="CE166" s="154">
        <f t="shared" si="127"/>
        <v>-6.9584736251402379E-3</v>
      </c>
      <c r="CF166" s="78">
        <f>AVERAGEIFS('WEEKLY DATA'!CF$11:CF$14576,'WEEKLY DATA'!$A$11:$A$14576,'MONTHLY DATA'!$A166,'WEEKLY DATA'!$B$11:$B$14576,'MONTHLY DATA'!$B166)</f>
        <v>401.5</v>
      </c>
      <c r="CG166" s="78">
        <f>AVERAGEIFS('WEEKLY DATA'!CG$11:CG$14576,'WEEKLY DATA'!$A$11:$A$14576,'MONTHLY DATA'!$A166,'WEEKLY DATA'!$B$11:$B$14576,'MONTHLY DATA'!$B166)</f>
        <v>411.5</v>
      </c>
      <c r="CH166" s="78">
        <f>AVERAGEIFS('WEEKLY DATA'!CH$11:CH$14576,'WEEKLY DATA'!$A$11:$A$14576,'MONTHLY DATA'!$A166,'WEEKLY DATA'!$B$11:$B$14576,'MONTHLY DATA'!$B166)</f>
        <v>406.5</v>
      </c>
      <c r="CI166" s="154">
        <f t="shared" si="128"/>
        <v>-7.3504273504273465E-2</v>
      </c>
      <c r="CJ166" s="78">
        <f>AVERAGEIFS('WEEKLY DATA'!CJ$11:CJ$14576,'WEEKLY DATA'!$A$11:$A$14576,'MONTHLY DATA'!$A166,'WEEKLY DATA'!$B$11:$B$14576,'MONTHLY DATA'!$B166)</f>
        <v>337.5</v>
      </c>
      <c r="CK166" s="78">
        <f>AVERAGEIFS('WEEKLY DATA'!CK$11:CK$14576,'WEEKLY DATA'!$A$11:$A$14576,'MONTHLY DATA'!$A166,'WEEKLY DATA'!$B$11:$B$14576,'MONTHLY DATA'!$B166)</f>
        <v>347.5</v>
      </c>
      <c r="CL166" s="78">
        <f>AVERAGEIFS('WEEKLY DATA'!CL$11:CL$14576,'WEEKLY DATA'!$A$11:$A$14576,'MONTHLY DATA'!$A166,'WEEKLY DATA'!$B$11:$B$14576,'MONTHLY DATA'!$B166)</f>
        <v>342.5</v>
      </c>
      <c r="CM166" s="154">
        <f t="shared" si="129"/>
        <v>-9.7199341021416807E-2</v>
      </c>
      <c r="CN166" s="78">
        <f>AVERAGEIFS('WEEKLY DATA'!CN$11:CN$14576,'WEEKLY DATA'!$A$11:$A$14576,'MONTHLY DATA'!$A166,'WEEKLY DATA'!$B$11:$B$14576,'MONTHLY DATA'!$B166)</f>
        <v>426</v>
      </c>
      <c r="CO166" s="78">
        <f>AVERAGEIFS('WEEKLY DATA'!CO$11:CO$14576,'WEEKLY DATA'!$A$11:$A$14576,'MONTHLY DATA'!$A166,'WEEKLY DATA'!$B$11:$B$14576,'MONTHLY DATA'!$B166)</f>
        <v>436</v>
      </c>
      <c r="CP166" s="78">
        <f>AVERAGEIFS('WEEKLY DATA'!CP$11:CP$14576,'WEEKLY DATA'!$A$11:$A$14576,'MONTHLY DATA'!$A166,'WEEKLY DATA'!$B$11:$B$14576,'MONTHLY DATA'!$B166)</f>
        <v>431</v>
      </c>
      <c r="CQ166" s="154">
        <f t="shared" si="130"/>
        <v>-1.3447782546495035E-2</v>
      </c>
      <c r="CR166" s="78">
        <f>AVERAGEIFS('WEEKLY DATA'!CR$11:CR$14576,'WEEKLY DATA'!$A$11:$A$14576,'MONTHLY DATA'!$A166,'WEEKLY DATA'!$B$11:$B$14576,'MONTHLY DATA'!$B166)</f>
        <v>545</v>
      </c>
      <c r="CS166" s="78">
        <f>AVERAGEIFS('WEEKLY DATA'!CS$11:CS$14576,'WEEKLY DATA'!$A$11:$A$14576,'MONTHLY DATA'!$A166,'WEEKLY DATA'!$B$11:$B$14576,'MONTHLY DATA'!$B166)</f>
        <v>555</v>
      </c>
      <c r="CT166" s="78">
        <f>AVERAGEIFS('WEEKLY DATA'!CT$11:CT$14576,'WEEKLY DATA'!$A$11:$A$14576,'MONTHLY DATA'!$A166,'WEEKLY DATA'!$B$11:$B$14576,'MONTHLY DATA'!$B166)</f>
        <v>550</v>
      </c>
      <c r="CU166" s="154">
        <f t="shared" si="131"/>
        <v>0</v>
      </c>
      <c r="CV166" s="169">
        <f>AVERAGEIFS('WEEKLY DATA'!CV$11:CV$14576,'WEEKLY DATA'!$A$11:$A$14576,'MONTHLY DATA'!$A166,'WEEKLY DATA'!$B$11:$B$14576,'MONTHLY DATA'!$B166)</f>
        <v>422.5</v>
      </c>
      <c r="CW166" s="78">
        <f>AVERAGEIFS('WEEKLY DATA'!CW$11:CW$14576,'WEEKLY DATA'!$A$11:$A$14576,'MONTHLY DATA'!$A166,'WEEKLY DATA'!$B$11:$B$14576,'MONTHLY DATA'!$B166)</f>
        <v>432.5</v>
      </c>
      <c r="CX166" s="78">
        <f>AVERAGEIFS('WEEKLY DATA'!CX$11:CX$14576,'WEEKLY DATA'!$A$11:$A$14576,'MONTHLY DATA'!$A166,'WEEKLY DATA'!$B$11:$B$14576,'MONTHLY DATA'!$B166)</f>
        <v>427.5</v>
      </c>
      <c r="CY166" s="154">
        <f t="shared" si="132"/>
        <v>-6.0439560439560447E-2</v>
      </c>
      <c r="CZ166" s="169">
        <f>AVERAGEIFS('WEEKLY DATA'!CZ$11:CZ$14576,'WEEKLY DATA'!$A$11:$A$14576,'MONTHLY DATA'!$A166,'WEEKLY DATA'!$B$11:$B$14576,'MONTHLY DATA'!$B166)</f>
        <v>357.5</v>
      </c>
      <c r="DA166" s="78">
        <f>AVERAGEIFS('WEEKLY DATA'!DA$11:DA$14576,'WEEKLY DATA'!$A$11:$A$14576,'MONTHLY DATA'!$A166,'WEEKLY DATA'!$B$11:$B$14576,'MONTHLY DATA'!$B166)</f>
        <v>367.5</v>
      </c>
      <c r="DB166" s="78">
        <f>AVERAGEIFS('WEEKLY DATA'!DB$11:DB$14576,'WEEKLY DATA'!$A$11:$A$14576,'MONTHLY DATA'!$A166,'WEEKLY DATA'!$B$11:$B$14576,'MONTHLY DATA'!$B166)</f>
        <v>362.5</v>
      </c>
      <c r="DC166" s="154">
        <f t="shared" si="133"/>
        <v>-7.7901430842607367E-2</v>
      </c>
      <c r="DD166" s="78">
        <f>AVERAGEIFS('WEEKLY DATA'!DD$11:DD$14576,'WEEKLY DATA'!$A$11:$A$14576,'MONTHLY DATA'!$A166,'WEEKLY DATA'!$B$11:$B$14576,'MONTHLY DATA'!$B166)</f>
        <v>477.5</v>
      </c>
      <c r="DE166" s="78">
        <f>AVERAGEIFS('WEEKLY DATA'!DE$11:DE$14576,'WEEKLY DATA'!$A$11:$A$14576,'MONTHLY DATA'!$A166,'WEEKLY DATA'!$B$11:$B$14576,'MONTHLY DATA'!$B166)</f>
        <v>487.5</v>
      </c>
      <c r="DF166" s="78">
        <f>AVERAGEIFS('WEEKLY DATA'!DF$11:DF$14576,'WEEKLY DATA'!$A$11:$A$14576,'MONTHLY DATA'!$A166,'WEEKLY DATA'!$B$11:$B$14576,'MONTHLY DATA'!$B166)</f>
        <v>482.5</v>
      </c>
      <c r="DG166" s="154">
        <f t="shared" si="134"/>
        <v>3.2085561497326109E-2</v>
      </c>
      <c r="DH166" s="78">
        <f>AVERAGEIFS('WEEKLY DATA'!DH$11:DH$14576,'WEEKLY DATA'!$A$11:$A$14576,'MONTHLY DATA'!$A166,'WEEKLY DATA'!$B$11:$B$14576,'MONTHLY DATA'!$B166)</f>
        <v>529</v>
      </c>
      <c r="DI166" s="78">
        <f>AVERAGEIFS('WEEKLY DATA'!DI$11:DI$14576,'WEEKLY DATA'!$A$11:$A$14576,'MONTHLY DATA'!$A166,'WEEKLY DATA'!$B$11:$B$14576,'MONTHLY DATA'!$B166)</f>
        <v>539</v>
      </c>
      <c r="DJ166" s="78">
        <f>AVERAGEIFS('WEEKLY DATA'!DJ$11:DJ$14576,'WEEKLY DATA'!$A$11:$A$14576,'MONTHLY DATA'!$A166,'WEEKLY DATA'!$B$11:$B$14576,'MONTHLY DATA'!$B166)</f>
        <v>534</v>
      </c>
      <c r="DK166" s="154">
        <f t="shared" si="135"/>
        <v>-1.8691588785046953E-3</v>
      </c>
      <c r="DL166" s="169">
        <f>AVERAGEIFS('WEEKLY DATA'!DL$11:DL$14576,'WEEKLY DATA'!$A$11:$A$14576,'MONTHLY DATA'!$A166,'WEEKLY DATA'!$B$11:$B$14576,'MONTHLY DATA'!$B166)</f>
        <v>389.5</v>
      </c>
      <c r="DM166" s="78">
        <f>AVERAGEIFS('WEEKLY DATA'!DM$11:DM$14576,'WEEKLY DATA'!$A$11:$A$14576,'MONTHLY DATA'!$A166,'WEEKLY DATA'!$B$11:$B$14576,'MONTHLY DATA'!$B166)</f>
        <v>399.5</v>
      </c>
      <c r="DN166" s="78">
        <f>AVERAGEIFS('WEEKLY DATA'!DN$11:DN$14576,'WEEKLY DATA'!$A$11:$A$14576,'MONTHLY DATA'!$A166,'WEEKLY DATA'!$B$11:$B$14576,'MONTHLY DATA'!$B166)</f>
        <v>394.5</v>
      </c>
      <c r="DO166" s="154">
        <f t="shared" si="136"/>
        <v>-6.3501483679525239E-2</v>
      </c>
      <c r="DP166" s="78">
        <f>AVERAGEIFS('WEEKLY DATA'!DP$11:DP$14576,'WEEKLY DATA'!$A$11:$A$14576,'MONTHLY DATA'!$A166,'WEEKLY DATA'!$B$11:$B$14576,'MONTHLY DATA'!$B166)</f>
        <v>320</v>
      </c>
      <c r="DQ166" s="78">
        <f>AVERAGEIFS('WEEKLY DATA'!DQ$11:DQ$14576,'WEEKLY DATA'!$A$11:$A$14576,'MONTHLY DATA'!$A166,'WEEKLY DATA'!$B$11:$B$14576,'MONTHLY DATA'!$B166)</f>
        <v>330</v>
      </c>
      <c r="DR166" s="78">
        <f>AVERAGEIFS('WEEKLY DATA'!DR$11:DR$14576,'WEEKLY DATA'!$A$11:$A$14576,'MONTHLY DATA'!$A166,'WEEKLY DATA'!$B$11:$B$14576,'MONTHLY DATA'!$B166)</f>
        <v>325</v>
      </c>
      <c r="DS166" s="154">
        <f t="shared" si="137"/>
        <v>-7.8014184397163122E-2</v>
      </c>
      <c r="DT166" s="78">
        <f>AVERAGEIFS('WEEKLY DATA'!DT$11:DT$14576,'WEEKLY DATA'!$A$11:$A$14576,'MONTHLY DATA'!$A166,'WEEKLY DATA'!$B$11:$B$14576,'MONTHLY DATA'!$B166)</f>
        <v>469.5</v>
      </c>
      <c r="DU166" s="78">
        <f>AVERAGEIFS('WEEKLY DATA'!DU$11:DU$14576,'WEEKLY DATA'!$A$11:$A$14576,'MONTHLY DATA'!$A166,'WEEKLY DATA'!$B$11:$B$14576,'MONTHLY DATA'!$B166)</f>
        <v>479.5</v>
      </c>
      <c r="DV166" s="78">
        <f>AVERAGEIFS('WEEKLY DATA'!DV$11:DV$14576,'WEEKLY DATA'!$A$11:$A$14576,'MONTHLY DATA'!$A166,'WEEKLY DATA'!$B$11:$B$14576,'MONTHLY DATA'!$B166)</f>
        <v>474.5</v>
      </c>
      <c r="DW166" s="154">
        <f t="shared" si="138"/>
        <v>3.4332425068119843E-2</v>
      </c>
      <c r="DX166" s="78">
        <f>AVERAGEIFS('WEEKLY DATA'!DX$11:DX$14576,'WEEKLY DATA'!$A$11:$A$14576,'MONTHLY DATA'!$A166,'WEEKLY DATA'!$B$11:$B$14576,'MONTHLY DATA'!$B166)</f>
        <v>514</v>
      </c>
      <c r="DY166" s="78">
        <f>AVERAGEIFS('WEEKLY DATA'!DY$11:DY$14576,'WEEKLY DATA'!$A$11:$A$14576,'MONTHLY DATA'!$A166,'WEEKLY DATA'!$B$11:$B$14576,'MONTHLY DATA'!$B166)</f>
        <v>524</v>
      </c>
      <c r="DZ166" s="78">
        <f>AVERAGEIFS('WEEKLY DATA'!DZ$11:DZ$14576,'WEEKLY DATA'!$A$11:$A$14576,'MONTHLY DATA'!$A166,'WEEKLY DATA'!$B$11:$B$14576,'MONTHLY DATA'!$B166)</f>
        <v>519</v>
      </c>
      <c r="EA166" s="154">
        <f t="shared" si="139"/>
        <v>-1.9230769230769162E-3</v>
      </c>
      <c r="EB166" s="78">
        <f>AVERAGEIFS('WEEKLY DATA'!EB$11:EB$14576,'WEEKLY DATA'!$A$11:$A$14576,'MONTHLY DATA'!$A166,'WEEKLY DATA'!$B$11:$B$14576,'MONTHLY DATA'!$B166)</f>
        <v>382.5</v>
      </c>
      <c r="EC166" s="78">
        <f>AVERAGEIFS('WEEKLY DATA'!EC$11:EC$14576,'WEEKLY DATA'!$A$11:$A$14576,'MONTHLY DATA'!$A166,'WEEKLY DATA'!$B$11:$B$14576,'MONTHLY DATA'!$B166)</f>
        <v>392.5</v>
      </c>
      <c r="ED166" s="78">
        <f>AVERAGEIFS('WEEKLY DATA'!ED$11:ED$14576,'WEEKLY DATA'!$A$11:$A$14576,'MONTHLY DATA'!$A166,'WEEKLY DATA'!$B$11:$B$14576,'MONTHLY DATA'!$B166)</f>
        <v>387.5</v>
      </c>
      <c r="EE166" s="154">
        <f t="shared" si="140"/>
        <v>-9.7525473071324642E-2</v>
      </c>
      <c r="EF166" s="169">
        <f>AVERAGEIFS('WEEKLY DATA'!EF$11:EF$14576,'WEEKLY DATA'!$A$11:$A$14576,'MONTHLY DATA'!$A166,'WEEKLY DATA'!$B$11:$B$14576,'MONTHLY DATA'!$B166)</f>
        <v>312.5</v>
      </c>
      <c r="EG166" s="78">
        <f>AVERAGEIFS('WEEKLY DATA'!EG$11:EG$14576,'WEEKLY DATA'!$A$11:$A$14576,'MONTHLY DATA'!$A166,'WEEKLY DATA'!$B$11:$B$14576,'MONTHLY DATA'!$B166)</f>
        <v>322.5</v>
      </c>
      <c r="EH166" s="78">
        <f>AVERAGEIFS('WEEKLY DATA'!EH$11:EH$14576,'WEEKLY DATA'!$A$11:$A$14576,'MONTHLY DATA'!$A166,'WEEKLY DATA'!$B$11:$B$14576,'MONTHLY DATA'!$B166)</f>
        <v>317.5</v>
      </c>
      <c r="EI166" s="154">
        <f t="shared" si="141"/>
        <v>-9.7690941385435215E-2</v>
      </c>
      <c r="EJ166" s="78">
        <f>AVERAGEIFS('WEEKLY DATA'!EJ$11:EJ$14576,'WEEKLY DATA'!$A$11:$A$14576,'MONTHLY DATA'!$A166,'WEEKLY DATA'!$B$11:$B$14576,'MONTHLY DATA'!$B166)</f>
        <v>457.5</v>
      </c>
      <c r="EK166" s="78">
        <f>AVERAGEIFS('WEEKLY DATA'!EK$11:EK$14576,'WEEKLY DATA'!$A$11:$A$14576,'MONTHLY DATA'!$A166,'WEEKLY DATA'!$B$11:$B$14576,'MONTHLY DATA'!$B166)</f>
        <v>467.5</v>
      </c>
      <c r="EL166" s="78">
        <f>AVERAGEIFS('WEEKLY DATA'!EL$11:EL$14576,'WEEKLY DATA'!$A$11:$A$14576,'MONTHLY DATA'!$A166,'WEEKLY DATA'!$B$11:$B$14576,'MONTHLY DATA'!$B166)</f>
        <v>462.5</v>
      </c>
      <c r="EM166" s="154">
        <f t="shared" si="142"/>
        <v>5.4347826086955653E-3</v>
      </c>
      <c r="EN166" s="78">
        <f>AVERAGEIFS('WEEKLY DATA'!EN$11:EN$14576,'WEEKLY DATA'!$A$11:$A$14576,'MONTHLY DATA'!$A166,'WEEKLY DATA'!$B$11:$B$14576,'MONTHLY DATA'!$B166)</f>
        <v>559</v>
      </c>
      <c r="EO166" s="78">
        <f>AVERAGEIFS('WEEKLY DATA'!EO$11:EO$14576,'WEEKLY DATA'!$A$11:$A$14576,'MONTHLY DATA'!$A166,'WEEKLY DATA'!$B$11:$B$14576,'MONTHLY DATA'!$B166)</f>
        <v>569</v>
      </c>
      <c r="EP166" s="78">
        <f>AVERAGEIFS('WEEKLY DATA'!EP$11:EP$14576,'WEEKLY DATA'!$A$11:$A$14576,'MONTHLY DATA'!$A166,'WEEKLY DATA'!$B$11:$B$14576,'MONTHLY DATA'!$B166)</f>
        <v>564</v>
      </c>
      <c r="EQ166" s="154">
        <f t="shared" si="143"/>
        <v>-1.7699115044247371E-3</v>
      </c>
      <c r="ER166" s="78">
        <f>AVERAGEIFS('WEEKLY DATA'!ER$11:ER$14576,'WEEKLY DATA'!$A$11:$A$14576,'MONTHLY DATA'!$A166,'WEEKLY DATA'!$B$11:$B$14576,'MONTHLY DATA'!$B166)</f>
        <v>386.5</v>
      </c>
      <c r="ES166" s="78">
        <f>AVERAGEIFS('WEEKLY DATA'!ES$11:ES$14576,'WEEKLY DATA'!$A$11:$A$14576,'MONTHLY DATA'!$A166,'WEEKLY DATA'!$B$11:$B$14576,'MONTHLY DATA'!$B166)</f>
        <v>396.5</v>
      </c>
      <c r="ET166" s="78">
        <f>AVERAGEIFS('WEEKLY DATA'!ET$11:ET$14576,'WEEKLY DATA'!$A$11:$A$14576,'MONTHLY DATA'!$A166,'WEEKLY DATA'!$B$11:$B$14576,'MONTHLY DATA'!$B166)</f>
        <v>391.5</v>
      </c>
      <c r="EU166" s="154">
        <f t="shared" si="144"/>
        <v>-2.1249999999999991E-2</v>
      </c>
      <c r="EV166" s="78">
        <f>AVERAGEIFS('WEEKLY DATA'!EV$11:EV$14576,'WEEKLY DATA'!$A$11:$A$14576,'MONTHLY DATA'!$A166,'WEEKLY DATA'!$B$11:$B$14576,'MONTHLY DATA'!$B166)</f>
        <v>322.5</v>
      </c>
      <c r="EW166" s="78">
        <f>AVERAGEIFS('WEEKLY DATA'!EW$11:EW$14576,'WEEKLY DATA'!$A$11:$A$14576,'MONTHLY DATA'!$A166,'WEEKLY DATA'!$B$11:$B$14576,'MONTHLY DATA'!$B166)</f>
        <v>332.5</v>
      </c>
      <c r="EX166" s="78">
        <f>AVERAGEIFS('WEEKLY DATA'!EX$11:EX$14576,'WEEKLY DATA'!$A$11:$A$14576,'MONTHLY DATA'!$A166,'WEEKLY DATA'!$B$11:$B$14576,'MONTHLY DATA'!$B166)</f>
        <v>327.5</v>
      </c>
      <c r="EY166" s="154">
        <f t="shared" si="145"/>
        <v>-4.5537340619307809E-2</v>
      </c>
      <c r="EZ166" s="78">
        <f>AVERAGEIFS('WEEKLY DATA'!EZ$11:EZ$14576,'WEEKLY DATA'!$A$11:$A$14576,'MONTHLY DATA'!$A166,'WEEKLY DATA'!$B$11:$B$14576,'MONTHLY DATA'!$B166)</f>
        <v>457</v>
      </c>
      <c r="FA166" s="78">
        <f>AVERAGEIFS('WEEKLY DATA'!FA$11:FA$14576,'WEEKLY DATA'!$A$11:$A$14576,'MONTHLY DATA'!$A166,'WEEKLY DATA'!$B$11:$B$14576,'MONTHLY DATA'!$B166)</f>
        <v>467</v>
      </c>
      <c r="FB166" s="78">
        <f>AVERAGEIFS('WEEKLY DATA'!FB$11:FB$14576,'WEEKLY DATA'!$A$11:$A$14576,'MONTHLY DATA'!$A166,'WEEKLY DATA'!$B$11:$B$14576,'MONTHLY DATA'!$B166)</f>
        <v>462</v>
      </c>
      <c r="FC166" s="154">
        <f t="shared" si="146"/>
        <v>2.6666666666666616E-2</v>
      </c>
      <c r="FD166" s="78">
        <f>AVERAGEIFS('WEEKLY DATA'!FD$11:FD$14576,'WEEKLY DATA'!$A$11:$A$14576,'MONTHLY DATA'!$A166,'WEEKLY DATA'!$B$11:$B$14576,'MONTHLY DATA'!$B166)</f>
        <v>367.5</v>
      </c>
      <c r="FE166" s="78">
        <f>AVERAGEIFS('WEEKLY DATA'!FE$11:FE$14576,'WEEKLY DATA'!$A$11:$A$14576,'MONTHLY DATA'!$A166,'WEEKLY DATA'!$B$11:$B$14576,'MONTHLY DATA'!$B166)</f>
        <v>377.5</v>
      </c>
      <c r="FF166" s="78">
        <f>AVERAGEIFS('WEEKLY DATA'!FF$11:FF$14576,'WEEKLY DATA'!$A$11:$A$14576,'MONTHLY DATA'!$A166,'WEEKLY DATA'!$B$11:$B$14576,'MONTHLY DATA'!$B166)</f>
        <v>372.5</v>
      </c>
      <c r="FG166" s="154">
        <f t="shared" si="147"/>
        <v>-6.8749999999999978E-2</v>
      </c>
      <c r="FH166" s="78">
        <f>AVERAGEIFS('WEEKLY DATA'!FH$11:FH$14576,'WEEKLY DATA'!$A$11:$A$14576,'MONTHLY DATA'!$A166,'WEEKLY DATA'!$B$11:$B$14576,'MONTHLY DATA'!$B166)</f>
        <v>335.5</v>
      </c>
      <c r="FI166" s="78">
        <f>AVERAGEIFS('WEEKLY DATA'!FI$11:FI$14576,'WEEKLY DATA'!$A$11:$A$14576,'MONTHLY DATA'!$A166,'WEEKLY DATA'!$B$11:$B$14576,'MONTHLY DATA'!$B166)</f>
        <v>345.5</v>
      </c>
      <c r="FJ166" s="78">
        <f>AVERAGEIFS('WEEKLY DATA'!FJ$11:FJ$14576,'WEEKLY DATA'!$A$11:$A$14576,'MONTHLY DATA'!$A166,'WEEKLY DATA'!$B$11:$B$14576,'MONTHLY DATA'!$B166)</f>
        <v>340.5</v>
      </c>
      <c r="FK166" s="154">
        <f t="shared" si="148"/>
        <v>-6.7123287671232879E-2</v>
      </c>
      <c r="FL166" s="169">
        <f>AVERAGEIFS('WEEKLY DATA'!FL$11:FL$14576,'WEEKLY DATA'!$A$11:$A$14576,'MONTHLY DATA'!$A166,'WEEKLY DATA'!$B$11:$B$14576,'MONTHLY DATA'!$B166)</f>
        <v>284</v>
      </c>
      <c r="FM166" s="78">
        <f>AVERAGEIFS('WEEKLY DATA'!FM$11:FM$14576,'WEEKLY DATA'!$A$11:$A$14576,'MONTHLY DATA'!$A166,'WEEKLY DATA'!$B$11:$B$14576,'MONTHLY DATA'!$B166)</f>
        <v>294</v>
      </c>
      <c r="FN166" s="78">
        <f>AVERAGEIFS('WEEKLY DATA'!FN$11:FN$14576,'WEEKLY DATA'!$A$11:$A$14576,'MONTHLY DATA'!$A166,'WEEKLY DATA'!$B$11:$B$14576,'MONTHLY DATA'!$B166)</f>
        <v>289</v>
      </c>
      <c r="FO166" s="154">
        <f t="shared" si="149"/>
        <v>-4.855967078189305E-2</v>
      </c>
      <c r="FP166" s="78">
        <f>AVERAGEIFS('WEEKLY DATA'!FP$11:FP$14576,'WEEKLY DATA'!$A$11:$A$14576,'MONTHLY DATA'!$A166,'WEEKLY DATA'!$B$11:$B$14576,'MONTHLY DATA'!$B166)</f>
        <v>305</v>
      </c>
      <c r="FQ166" s="78">
        <f>AVERAGEIFS('WEEKLY DATA'!FQ$11:FQ$14576,'WEEKLY DATA'!$A$11:$A$14576,'MONTHLY DATA'!$A166,'WEEKLY DATA'!$B$11:$B$14576,'MONTHLY DATA'!$B166)</f>
        <v>315</v>
      </c>
      <c r="FR166" s="78">
        <f>AVERAGEIFS('WEEKLY DATA'!FR$11:FR$14576,'WEEKLY DATA'!$A$11:$A$14576,'MONTHLY DATA'!$A166,'WEEKLY DATA'!$B$11:$B$14576,'MONTHLY DATA'!$B166)</f>
        <v>310</v>
      </c>
      <c r="FS166" s="154">
        <f t="shared" si="150"/>
        <v>0</v>
      </c>
      <c r="FT166" s="78">
        <f>AVERAGEIFS('WEEKLY DATA'!FT$11:FT$14576,'WEEKLY DATA'!$A$11:$A$14576,'MONTHLY DATA'!$A166,'WEEKLY DATA'!$B$11:$B$14576,'MONTHLY DATA'!$B166)</f>
        <v>282.5</v>
      </c>
      <c r="FU166" s="78">
        <f>AVERAGEIFS('WEEKLY DATA'!FU$11:FU$14576,'WEEKLY DATA'!$A$11:$A$14576,'MONTHLY DATA'!$A166,'WEEKLY DATA'!$B$11:$B$14576,'MONTHLY DATA'!$B166)</f>
        <v>292.5</v>
      </c>
      <c r="FV166" s="78">
        <f>AVERAGEIFS('WEEKLY DATA'!FV$11:FV$14576,'WEEKLY DATA'!$A$11:$A$14576,'MONTHLY DATA'!$A166,'WEEKLY DATA'!$B$11:$B$14576,'MONTHLY DATA'!$B166)</f>
        <v>287.5</v>
      </c>
      <c r="FW166" s="154">
        <f t="shared" si="151"/>
        <v>4.0723981900452566E-2</v>
      </c>
      <c r="FX166" s="78">
        <f>AVERAGEIFS('WEEKLY DATA'!FX$11:FX$14576,'WEEKLY DATA'!$A$11:$A$14576,'MONTHLY DATA'!$A166,'WEEKLY DATA'!$B$11:$B$14576,'MONTHLY DATA'!$B166)</f>
        <v>268</v>
      </c>
      <c r="FY166" s="78">
        <f>AVERAGEIFS('WEEKLY DATA'!FY$11:FY$14576,'WEEKLY DATA'!$A$11:$A$14576,'MONTHLY DATA'!$A166,'WEEKLY DATA'!$B$11:$B$14576,'MONTHLY DATA'!$B166)</f>
        <v>278</v>
      </c>
      <c r="FZ166" s="78">
        <f>AVERAGEIFS('WEEKLY DATA'!FZ$11:FZ$14576,'WEEKLY DATA'!$A$11:$A$14576,'MONTHLY DATA'!$A166,'WEEKLY DATA'!$B$11:$B$14576,'MONTHLY DATA'!$B166)</f>
        <v>273</v>
      </c>
      <c r="GA166" s="154">
        <f t="shared" si="152"/>
        <v>4.1379310344826781E-3</v>
      </c>
      <c r="GB166" s="78">
        <f>AVERAGEIFS('WEEKLY DATA'!GB$11:GB$14576,'WEEKLY DATA'!$A$11:$A$14576,'MONTHLY DATA'!$A166,'WEEKLY DATA'!$B$11:$B$14576,'MONTHLY DATA'!$B166)</f>
        <v>512.5</v>
      </c>
      <c r="GC166" s="78">
        <f>AVERAGEIFS('WEEKLY DATA'!GC$11:GC$14576,'WEEKLY DATA'!$A$11:$A$14576,'MONTHLY DATA'!$A166,'WEEKLY DATA'!$B$11:$B$14576,'MONTHLY DATA'!$B166)</f>
        <v>522.5</v>
      </c>
      <c r="GD166" s="78">
        <f>AVERAGEIFS('WEEKLY DATA'!GD$11:GD$14576,'WEEKLY DATA'!$A$11:$A$14576,'MONTHLY DATA'!$A166,'WEEKLY DATA'!$B$11:$B$14576,'MONTHLY DATA'!$B166)</f>
        <v>517.5</v>
      </c>
      <c r="GE166" s="154">
        <f t="shared" si="153"/>
        <v>-5.0458715596330306E-2</v>
      </c>
      <c r="GF166" s="169">
        <f>AVERAGEIFS('WEEKLY DATA'!GF$11:GF$14576,'WEEKLY DATA'!$A$11:$A$14576,'MONTHLY DATA'!$A166,'WEEKLY DATA'!$B$11:$B$14576,'MONTHLY DATA'!$B166)</f>
        <v>447.5</v>
      </c>
      <c r="GG166" s="78">
        <f>AVERAGEIFS('WEEKLY DATA'!GG$11:GG$14576,'WEEKLY DATA'!$A$11:$A$14576,'MONTHLY DATA'!$A166,'WEEKLY DATA'!$B$11:$B$14576,'MONTHLY DATA'!$B166)</f>
        <v>457.5</v>
      </c>
      <c r="GH166" s="78">
        <f>AVERAGEIFS('WEEKLY DATA'!GH$11:GH$14576,'WEEKLY DATA'!$A$11:$A$14576,'MONTHLY DATA'!$A166,'WEEKLY DATA'!$B$11:$B$14576,'MONTHLY DATA'!$B166)</f>
        <v>452.5</v>
      </c>
      <c r="GI166" s="154">
        <f t="shared" si="154"/>
        <v>-6.3389391979301379E-2</v>
      </c>
      <c r="GJ166" s="78">
        <f>AVERAGEIFS('WEEKLY DATA'!GJ$11:GJ$14576,'WEEKLY DATA'!$A$11:$A$14576,'MONTHLY DATA'!$A166,'WEEKLY DATA'!$B$11:$B$14576,'MONTHLY DATA'!$B166)</f>
        <v>487.5</v>
      </c>
      <c r="GK166" s="78">
        <f>AVERAGEIFS('WEEKLY DATA'!GK$11:GK$14576,'WEEKLY DATA'!$A$11:$A$14576,'MONTHLY DATA'!$A166,'WEEKLY DATA'!$B$11:$B$14576,'MONTHLY DATA'!$B166)</f>
        <v>497.5</v>
      </c>
      <c r="GL166" s="78">
        <f>AVERAGEIFS('WEEKLY DATA'!GL$11:GL$14576,'WEEKLY DATA'!$A$11:$A$14576,'MONTHLY DATA'!$A166,'WEEKLY DATA'!$B$11:$B$14576,'MONTHLY DATA'!$B166)</f>
        <v>492.5</v>
      </c>
      <c r="GM166" s="154">
        <f t="shared" si="155"/>
        <v>3.1413612565444948E-2</v>
      </c>
      <c r="GN166" s="78">
        <f>AVERAGEIFS('WEEKLY DATA'!GN$11:GN$14576,'WEEKLY DATA'!$A$11:$A$14576,'MONTHLY DATA'!$A166,'WEEKLY DATA'!$B$11:$B$14576,'MONTHLY DATA'!$B166)</f>
        <v>619</v>
      </c>
      <c r="GO166" s="78">
        <f>AVERAGEIFS('WEEKLY DATA'!GO$11:GO$14576,'WEEKLY DATA'!$A$11:$A$14576,'MONTHLY DATA'!$A166,'WEEKLY DATA'!$B$11:$B$14576,'MONTHLY DATA'!$B166)</f>
        <v>629</v>
      </c>
      <c r="GP166" s="78">
        <f>AVERAGEIFS('WEEKLY DATA'!GP$11:GP$14576,'WEEKLY DATA'!$A$11:$A$14576,'MONTHLY DATA'!$A166,'WEEKLY DATA'!$B$11:$B$14576,'MONTHLY DATA'!$B166)</f>
        <v>624</v>
      </c>
      <c r="GQ166" s="154">
        <f t="shared" si="156"/>
        <v>-1.6000000000000458E-3</v>
      </c>
      <c r="GR166" s="78"/>
    </row>
    <row r="167" spans="1:200" ht="15.75" x14ac:dyDescent="0.25">
      <c r="A167">
        <f t="shared" si="106"/>
        <v>1</v>
      </c>
      <c r="B167">
        <f t="shared" si="107"/>
        <v>2023</v>
      </c>
      <c r="C167" s="86">
        <v>44927</v>
      </c>
      <c r="D167" s="78">
        <f>AVERAGEIFS('WEEKLY DATA'!D$11:D$14576,'WEEKLY DATA'!$A$11:$A$14576,'MONTHLY DATA'!$A167,'WEEKLY DATA'!$B$11:$B$14576,'MONTHLY DATA'!$B167)</f>
        <v>401.5625</v>
      </c>
      <c r="E167" s="78">
        <f>AVERAGEIFS('WEEKLY DATA'!E$11:E$14576,'WEEKLY DATA'!$A$11:$A$14576,'MONTHLY DATA'!$A167,'WEEKLY DATA'!$B$11:$B$14576,'MONTHLY DATA'!$B167)</f>
        <v>411.5625</v>
      </c>
      <c r="F167" s="78">
        <f>AVERAGEIFS('WEEKLY DATA'!F$11:F$14576,'WEEKLY DATA'!$A$11:$A$14576,'MONTHLY DATA'!$A167,'WEEKLY DATA'!$B$11:$B$14576,'MONTHLY DATA'!$B167)</f>
        <v>406.5625</v>
      </c>
      <c r="G167" s="154">
        <f t="shared" si="108"/>
        <v>-9.5919610231425256E-3</v>
      </c>
      <c r="H167" s="169">
        <f>AVERAGEIFS('WEEKLY DATA'!H$11:H$14576,'WEEKLY DATA'!$A$11:$A$14576,'MONTHLY DATA'!$A167,'WEEKLY DATA'!$B$11:$B$14576,'MONTHLY DATA'!$B167)</f>
        <v>384.375</v>
      </c>
      <c r="I167" s="78">
        <f>AVERAGEIFS('WEEKLY DATA'!I$11:I$14576,'WEEKLY DATA'!$A$11:$A$14576,'MONTHLY DATA'!$A167,'WEEKLY DATA'!$B$11:$B$14576,'MONTHLY DATA'!$B167)</f>
        <v>394.375</v>
      </c>
      <c r="J167" s="78">
        <f>AVERAGEIFS('WEEKLY DATA'!J$11:J$14576,'WEEKLY DATA'!$A$11:$A$14576,'MONTHLY DATA'!$A167,'WEEKLY DATA'!$B$11:$B$14576,'MONTHLY DATA'!$B167)</f>
        <v>389.375</v>
      </c>
      <c r="K167" s="154">
        <f t="shared" si="109"/>
        <v>3.14569536423841E-2</v>
      </c>
      <c r="L167" s="169">
        <f>AVERAGEIFS('WEEKLY DATA'!L$11:L$14576,'WEEKLY DATA'!$A$11:$A$14576,'MONTHLY DATA'!$A167,'WEEKLY DATA'!$B$11:$B$14576,'MONTHLY DATA'!$B167)</f>
        <v>452.5</v>
      </c>
      <c r="M167" s="78">
        <f>AVERAGEIFS('WEEKLY DATA'!M$11:M$14576,'WEEKLY DATA'!$A$11:$A$14576,'MONTHLY DATA'!$A167,'WEEKLY DATA'!$B$11:$B$14576,'MONTHLY DATA'!$B167)</f>
        <v>462.5</v>
      </c>
      <c r="N167" s="78">
        <f>AVERAGEIFS('WEEKLY DATA'!N$11:N$14576,'WEEKLY DATA'!$A$11:$A$14576,'MONTHLY DATA'!$A167,'WEEKLY DATA'!$B$11:$B$14576,'MONTHLY DATA'!$B167)</f>
        <v>457.5</v>
      </c>
      <c r="O167" s="154">
        <f t="shared" si="110"/>
        <v>4.5714285714285818E-2</v>
      </c>
      <c r="P167" s="169">
        <f>AVERAGEIFS('WEEKLY DATA'!P$11:P$14576,'WEEKLY DATA'!$A$11:$A$14576,'MONTHLY DATA'!$A167,'WEEKLY DATA'!$B$11:$B$14576,'MONTHLY DATA'!$B167)</f>
        <v>416.25</v>
      </c>
      <c r="Q167" s="78">
        <f>AVERAGEIFS('WEEKLY DATA'!Q$11:Q$14576,'WEEKLY DATA'!$A$11:$A$14576,'MONTHLY DATA'!$A167,'WEEKLY DATA'!$B$11:$B$14576,'MONTHLY DATA'!$B167)</f>
        <v>426.25</v>
      </c>
      <c r="R167" s="78">
        <f>AVERAGEIFS('WEEKLY DATA'!R$11:R$14576,'WEEKLY DATA'!$A$11:$A$14576,'MONTHLY DATA'!$A167,'WEEKLY DATA'!$B$11:$B$14576,'MONTHLY DATA'!$B167)</f>
        <v>421.25</v>
      </c>
      <c r="S167" s="154">
        <f t="shared" si="111"/>
        <v>4.658385093167694E-2</v>
      </c>
      <c r="T167" s="169">
        <f>AVERAGEIFS('WEEKLY DATA'!T$11:T$14576,'WEEKLY DATA'!$A$11:$A$14576,'MONTHLY DATA'!$A167,'WEEKLY DATA'!$B$11:$B$14576,'MONTHLY DATA'!$B167)</f>
        <v>395</v>
      </c>
      <c r="U167" s="78">
        <f>AVERAGEIFS('WEEKLY DATA'!U$11:U$14576,'WEEKLY DATA'!$A$11:$A$14576,'MONTHLY DATA'!$A167,'WEEKLY DATA'!$B$11:$B$14576,'MONTHLY DATA'!$B167)</f>
        <v>405</v>
      </c>
      <c r="V167" s="78">
        <f>AVERAGEIFS('WEEKLY DATA'!V$11:V$14576,'WEEKLY DATA'!$A$11:$A$14576,'MONTHLY DATA'!$A167,'WEEKLY DATA'!$B$11:$B$14576,'MONTHLY DATA'!$B167)</f>
        <v>400</v>
      </c>
      <c r="W167" s="154">
        <f t="shared" si="112"/>
        <v>1.7811704834605591E-2</v>
      </c>
      <c r="X167" s="169">
        <f>AVERAGEIFS('WEEKLY DATA'!X$11:X$14576,'WEEKLY DATA'!$A$11:$A$14576,'MONTHLY DATA'!$A167,'WEEKLY DATA'!$B$11:$B$14576,'MONTHLY DATA'!$B167)</f>
        <v>394.375</v>
      </c>
      <c r="Y167" s="78">
        <f>AVERAGEIFS('WEEKLY DATA'!Y$11:Y$14576,'WEEKLY DATA'!$A$11:$A$14576,'MONTHLY DATA'!$A167,'WEEKLY DATA'!$B$11:$B$14576,'MONTHLY DATA'!$B167)</f>
        <v>404.375</v>
      </c>
      <c r="Z167" s="78">
        <f>AVERAGEIFS('WEEKLY DATA'!Z$11:Z$14576,'WEEKLY DATA'!$A$11:$A$14576,'MONTHLY DATA'!$A167,'WEEKLY DATA'!$B$11:$B$14576,'MONTHLY DATA'!$B167)</f>
        <v>399.375</v>
      </c>
      <c r="AA167" s="154">
        <f t="shared" si="113"/>
        <v>3.7337662337662447E-2</v>
      </c>
      <c r="AB167" s="169">
        <f>AVERAGEIFS('WEEKLY DATA'!AB$11:AB$14576,'WEEKLY DATA'!$A$11:$A$14576,'MONTHLY DATA'!$A167,'WEEKLY DATA'!$B$11:$B$14576,'MONTHLY DATA'!$B167)</f>
        <v>446.875</v>
      </c>
      <c r="AC167" s="78">
        <f>AVERAGEIFS('WEEKLY DATA'!AC$11:AC$14576,'WEEKLY DATA'!$A$11:$A$14576,'MONTHLY DATA'!$A167,'WEEKLY DATA'!$B$11:$B$14576,'MONTHLY DATA'!$B167)</f>
        <v>456.875</v>
      </c>
      <c r="AD167" s="78">
        <f>AVERAGEIFS('WEEKLY DATA'!AD$11:AD$14576,'WEEKLY DATA'!$A$11:$A$14576,'MONTHLY DATA'!$A167,'WEEKLY DATA'!$B$11:$B$14576,'MONTHLY DATA'!$B167)</f>
        <v>451.875</v>
      </c>
      <c r="AE167" s="154">
        <f t="shared" si="114"/>
        <v>6.7001180637544344E-2</v>
      </c>
      <c r="AF167" s="169">
        <f>AVERAGEIFS('WEEKLY DATA'!AF$11:AF$14576,'WEEKLY DATA'!$A$11:$A$14576,'MONTHLY DATA'!$A167,'WEEKLY DATA'!$B$11:$B$14576,'MONTHLY DATA'!$B167)</f>
        <v>402.1875</v>
      </c>
      <c r="AG167" s="78">
        <f>AVERAGEIFS('WEEKLY DATA'!AG$11:AG$14576,'WEEKLY DATA'!$A$11:$A$14576,'MONTHLY DATA'!$A167,'WEEKLY DATA'!$B$11:$B$14576,'MONTHLY DATA'!$B167)</f>
        <v>412.1875</v>
      </c>
      <c r="AH167" s="78">
        <f>AVERAGEIFS('WEEKLY DATA'!AH$11:AH$14576,'WEEKLY DATA'!$A$11:$A$14576,'MONTHLY DATA'!$A167,'WEEKLY DATA'!$B$11:$B$14576,'MONTHLY DATA'!$B167)</f>
        <v>407.1875</v>
      </c>
      <c r="AI167" s="154">
        <f t="shared" si="115"/>
        <v>3.2160963244613372E-2</v>
      </c>
      <c r="AJ167" s="169">
        <f>AVERAGEIFS('WEEKLY DATA'!AJ$11:AJ$14576,'WEEKLY DATA'!$A$11:$A$14576,'MONTHLY DATA'!$A167,'WEEKLY DATA'!$B$11:$B$14576,'MONTHLY DATA'!$B167)</f>
        <v>395.9375</v>
      </c>
      <c r="AK167" s="78">
        <f>AVERAGEIFS('WEEKLY DATA'!AK$11:AK$14576,'WEEKLY DATA'!$A$11:$A$14576,'MONTHLY DATA'!$A167,'WEEKLY DATA'!$B$11:$B$14576,'MONTHLY DATA'!$B167)</f>
        <v>405.9375</v>
      </c>
      <c r="AL167" s="78">
        <f>AVERAGEIFS('WEEKLY DATA'!AL$11:AL$14576,'WEEKLY DATA'!$A$11:$A$14576,'MONTHLY DATA'!$A167,'WEEKLY DATA'!$B$11:$B$14576,'MONTHLY DATA'!$B167)</f>
        <v>400.9375</v>
      </c>
      <c r="AM167" s="154">
        <f t="shared" si="116"/>
        <v>2.2799744897959107E-2</v>
      </c>
      <c r="AN167" s="169">
        <f>AVERAGEIFS('WEEKLY DATA'!AN$11:AN$14576,'WEEKLY DATA'!$A$11:$A$14576,'MONTHLY DATA'!$A167,'WEEKLY DATA'!$B$11:$B$14576,'MONTHLY DATA'!$B167)</f>
        <v>330</v>
      </c>
      <c r="AO167" s="78">
        <f>AVERAGEIFS('WEEKLY DATA'!AO$11:AO$14576,'WEEKLY DATA'!$A$11:$A$14576,'MONTHLY DATA'!$A167,'WEEKLY DATA'!$B$11:$B$14576,'MONTHLY DATA'!$B167)</f>
        <v>340</v>
      </c>
      <c r="AP167" s="78">
        <f>AVERAGEIFS('WEEKLY DATA'!AP$11:AP$14576,'WEEKLY DATA'!$A$11:$A$14576,'MONTHLY DATA'!$A167,'WEEKLY DATA'!$B$11:$B$14576,'MONTHLY DATA'!$B167)</f>
        <v>335</v>
      </c>
      <c r="AQ167" s="154">
        <f t="shared" si="117"/>
        <v>7.5187969924812581E-3</v>
      </c>
      <c r="AR167" s="169">
        <f>AVERAGEIFS('WEEKLY DATA'!AR$11:AR$14576,'WEEKLY DATA'!$A$11:$A$14576,'MONTHLY DATA'!$A167,'WEEKLY DATA'!$B$11:$B$14576,'MONTHLY DATA'!$B167)</f>
        <v>453.125</v>
      </c>
      <c r="AS167" s="78">
        <f>AVERAGEIFS('WEEKLY DATA'!AS$11:AS$14576,'WEEKLY DATA'!$A$11:$A$14576,'MONTHLY DATA'!$A167,'WEEKLY DATA'!$B$11:$B$14576,'MONTHLY DATA'!$B167)</f>
        <v>463.125</v>
      </c>
      <c r="AT167" s="78">
        <f>AVERAGEIFS('WEEKLY DATA'!AT$11:AT$14576,'WEEKLY DATA'!$A$11:$A$14576,'MONTHLY DATA'!$A167,'WEEKLY DATA'!$B$11:$B$14576,'MONTHLY DATA'!$B167)</f>
        <v>458.125</v>
      </c>
      <c r="AU167" s="154">
        <f t="shared" si="118"/>
        <v>0.10524728588661048</v>
      </c>
      <c r="AV167" s="169">
        <f>AVERAGEIFS('WEEKLY DATA'!AV$11:AV$14576,'WEEKLY DATA'!$A$11:$A$14576,'MONTHLY DATA'!$A167,'WEEKLY DATA'!$B$11:$B$14576,'MONTHLY DATA'!$B167)</f>
        <v>350.625</v>
      </c>
      <c r="AW167" s="78">
        <f>AVERAGEIFS('WEEKLY DATA'!AW$11:AW$14576,'WEEKLY DATA'!$A$11:$A$14576,'MONTHLY DATA'!$A167,'WEEKLY DATA'!$B$11:$B$14576,'MONTHLY DATA'!$B167)</f>
        <v>360.625</v>
      </c>
      <c r="AX167" s="78">
        <f>AVERAGEIFS('WEEKLY DATA'!AX$11:AX$14576,'WEEKLY DATA'!$A$11:$A$14576,'MONTHLY DATA'!$A167,'WEEKLY DATA'!$B$11:$B$14576,'MONTHLY DATA'!$B167)</f>
        <v>355.625</v>
      </c>
      <c r="AY167" s="154">
        <f t="shared" si="119"/>
        <v>4.136163982430463E-2</v>
      </c>
      <c r="AZ167" s="169">
        <f>AVERAGEIFS('WEEKLY DATA'!AZ$11:AZ$14576,'WEEKLY DATA'!$A$11:$A$14576,'MONTHLY DATA'!$A167,'WEEKLY DATA'!$B$11:$B$14576,'MONTHLY DATA'!$B167)</f>
        <v>395.9375</v>
      </c>
      <c r="BA167" s="78">
        <f>AVERAGEIFS('WEEKLY DATA'!BA$11:BA$14576,'WEEKLY DATA'!$A$11:$A$14576,'MONTHLY DATA'!$A167,'WEEKLY DATA'!$B$11:$B$14576,'MONTHLY DATA'!$B167)</f>
        <v>405.9375</v>
      </c>
      <c r="BB167" s="78">
        <f>AVERAGEIFS('WEEKLY DATA'!BB$11:BB$14576,'WEEKLY DATA'!$A$11:$A$14576,'MONTHLY DATA'!$A167,'WEEKLY DATA'!$B$11:$B$14576,'MONTHLY DATA'!$B167)</f>
        <v>400.9375</v>
      </c>
      <c r="BC167" s="154">
        <f t="shared" si="120"/>
        <v>2.3437500000000888E-3</v>
      </c>
      <c r="BD167" s="169">
        <f>AVERAGEIFS('WEEKLY DATA'!BD$11:BD$14576,'WEEKLY DATA'!$A$11:$A$14576,'MONTHLY DATA'!$A167,'WEEKLY DATA'!$B$11:$B$14576,'MONTHLY DATA'!$B167)</f>
        <v>353.4375</v>
      </c>
      <c r="BE167" s="78">
        <f>AVERAGEIFS('WEEKLY DATA'!BE$11:BE$14576,'WEEKLY DATA'!$A$11:$A$14576,'MONTHLY DATA'!$A167,'WEEKLY DATA'!$B$11:$B$14576,'MONTHLY DATA'!$B167)</f>
        <v>363.4375</v>
      </c>
      <c r="BF167" s="78">
        <f>AVERAGEIFS('WEEKLY DATA'!BF$11:BF$14576,'WEEKLY DATA'!$A$11:$A$14576,'MONTHLY DATA'!$A167,'WEEKLY DATA'!$B$11:$B$14576,'MONTHLY DATA'!$B167)</f>
        <v>358.4375</v>
      </c>
      <c r="BG167" s="154">
        <f t="shared" si="121"/>
        <v>1.3967468175388964E-2</v>
      </c>
      <c r="BH167" s="169">
        <f>AVERAGEIFS('WEEKLY DATA'!BH$11:BH$14576,'WEEKLY DATA'!$A$11:$A$14576,'MONTHLY DATA'!$A167,'WEEKLY DATA'!$B$11:$B$14576,'MONTHLY DATA'!$B167)</f>
        <v>453.125</v>
      </c>
      <c r="BI167" s="78">
        <f>AVERAGEIFS('WEEKLY DATA'!BI$11:BI$14576,'WEEKLY DATA'!$A$11:$A$14576,'MONTHLY DATA'!$A167,'WEEKLY DATA'!$B$11:$B$14576,'MONTHLY DATA'!$B167)</f>
        <v>463.125</v>
      </c>
      <c r="BJ167" s="78">
        <f>AVERAGEIFS('WEEKLY DATA'!BJ$11:BJ$14576,'WEEKLY DATA'!$A$11:$A$14576,'MONTHLY DATA'!$A167,'WEEKLY DATA'!$B$11:$B$14576,'MONTHLY DATA'!$B167)</f>
        <v>458.125</v>
      </c>
      <c r="BK167" s="154">
        <f t="shared" si="122"/>
        <v>0.1092615012106537</v>
      </c>
      <c r="BL167" s="169">
        <f>AVERAGEIFS('WEEKLY DATA'!BL$11:BL$14576,'WEEKLY DATA'!$A$11:$A$14576,'MONTHLY DATA'!$A167,'WEEKLY DATA'!$B$11:$B$14576,'MONTHLY DATA'!$B167)</f>
        <v>325</v>
      </c>
      <c r="BM167" s="78">
        <f>AVERAGEIFS('WEEKLY DATA'!BM$11:BM$14576,'WEEKLY DATA'!$A$11:$A$14576,'MONTHLY DATA'!$A167,'WEEKLY DATA'!$B$11:$B$14576,'MONTHLY DATA'!$B167)</f>
        <v>335</v>
      </c>
      <c r="BN167" s="78">
        <f>AVERAGEIFS('WEEKLY DATA'!BN$11:BN$14576,'WEEKLY DATA'!$A$11:$A$14576,'MONTHLY DATA'!$A167,'WEEKLY DATA'!$B$11:$B$14576,'MONTHLY DATA'!$B167)</f>
        <v>330</v>
      </c>
      <c r="BO167" s="154">
        <f t="shared" si="123"/>
        <v>3.7735849056603765E-2</v>
      </c>
      <c r="BP167" s="78">
        <f>AVERAGEIFS('WEEKLY DATA'!BP$11:BP$14576,'WEEKLY DATA'!$A$11:$A$14576,'MONTHLY DATA'!$A167,'WEEKLY DATA'!$B$11:$B$14576,'MONTHLY DATA'!$B167)</f>
        <v>402.1875</v>
      </c>
      <c r="BQ167" s="78">
        <f>AVERAGEIFS('WEEKLY DATA'!BQ$11:BQ$14576,'WEEKLY DATA'!$A$11:$A$14576,'MONTHLY DATA'!$A167,'WEEKLY DATA'!$B$11:$B$14576,'MONTHLY DATA'!$B167)</f>
        <v>412.1875</v>
      </c>
      <c r="BR167" s="78">
        <f>AVERAGEIFS('WEEKLY DATA'!BR$11:BR$14576,'WEEKLY DATA'!$A$11:$A$14576,'MONTHLY DATA'!$A167,'WEEKLY DATA'!$B$11:$B$14576,'MONTHLY DATA'!$B167)</f>
        <v>407.1875</v>
      </c>
      <c r="BS167" s="154">
        <f t="shared" si="124"/>
        <v>-3.6242603550295849E-2</v>
      </c>
      <c r="BT167" s="78">
        <f>AVERAGEIFS('WEEKLY DATA'!BT$11:BT$14576,'WEEKLY DATA'!$A$11:$A$14576,'MONTHLY DATA'!$A167,'WEEKLY DATA'!$B$11:$B$14576,'MONTHLY DATA'!$B167)</f>
        <v>350.9375</v>
      </c>
      <c r="BU167" s="78">
        <f>AVERAGEIFS('WEEKLY DATA'!BU$11:BU$14576,'WEEKLY DATA'!$A$11:$A$14576,'MONTHLY DATA'!$A167,'WEEKLY DATA'!$B$11:$B$14576,'MONTHLY DATA'!$B167)</f>
        <v>360.9375</v>
      </c>
      <c r="BV167" s="78">
        <f>AVERAGEIFS('WEEKLY DATA'!BV$11:BV$14576,'WEEKLY DATA'!$A$11:$A$14576,'MONTHLY DATA'!$A167,'WEEKLY DATA'!$B$11:$B$14576,'MONTHLY DATA'!$B167)</f>
        <v>355.9375</v>
      </c>
      <c r="BW167" s="154">
        <f t="shared" si="125"/>
        <v>4.0550070521860881E-3</v>
      </c>
      <c r="BX167" s="78">
        <f>AVERAGEIFS('WEEKLY DATA'!BX$11:BX$14576,'WEEKLY DATA'!$A$11:$A$14576,'MONTHLY DATA'!$A167,'WEEKLY DATA'!$B$11:$B$14576,'MONTHLY DATA'!$B167)</f>
        <v>435</v>
      </c>
      <c r="BY167" s="78">
        <f>AVERAGEIFS('WEEKLY DATA'!BY$11:BY$14576,'WEEKLY DATA'!$A$11:$A$14576,'MONTHLY DATA'!$A167,'WEEKLY DATA'!$B$11:$B$14576,'MONTHLY DATA'!$B167)</f>
        <v>445</v>
      </c>
      <c r="BZ167" s="78">
        <f>AVERAGEIFS('WEEKLY DATA'!BZ$11:BZ$14576,'WEEKLY DATA'!$A$11:$A$14576,'MONTHLY DATA'!$A167,'WEEKLY DATA'!$B$11:$B$14576,'MONTHLY DATA'!$B167)</f>
        <v>440</v>
      </c>
      <c r="CA167" s="154">
        <f t="shared" si="126"/>
        <v>2.088167053364276E-2</v>
      </c>
      <c r="CB167" s="78">
        <f>AVERAGEIFS('WEEKLY DATA'!CB$11:CB$14576,'WEEKLY DATA'!$A$11:$A$14576,'MONTHLY DATA'!$A167,'WEEKLY DATA'!$B$11:$B$14576,'MONTHLY DATA'!$B167)</f>
        <v>531.25</v>
      </c>
      <c r="CC167" s="78">
        <f>AVERAGEIFS('WEEKLY DATA'!CC$11:CC$14576,'WEEKLY DATA'!$A$11:$A$14576,'MONTHLY DATA'!$A167,'WEEKLY DATA'!$B$11:$B$14576,'MONTHLY DATA'!$B167)</f>
        <v>541.25</v>
      </c>
      <c r="CD167" s="78">
        <f>AVERAGEIFS('WEEKLY DATA'!CD$11:CD$14576,'WEEKLY DATA'!$A$11:$A$14576,'MONTHLY DATA'!$A167,'WEEKLY DATA'!$B$11:$B$14576,'MONTHLY DATA'!$B167)</f>
        <v>536.25</v>
      </c>
      <c r="CE167" s="154">
        <f t="shared" si="127"/>
        <v>-3.0289330922242286E-2</v>
      </c>
      <c r="CF167" s="78">
        <f>AVERAGEIFS('WEEKLY DATA'!CF$11:CF$14576,'WEEKLY DATA'!$A$11:$A$14576,'MONTHLY DATA'!$A167,'WEEKLY DATA'!$B$11:$B$14576,'MONTHLY DATA'!$B167)</f>
        <v>385.9375</v>
      </c>
      <c r="CG167" s="78">
        <f>AVERAGEIFS('WEEKLY DATA'!CG$11:CG$14576,'WEEKLY DATA'!$A$11:$A$14576,'MONTHLY DATA'!$A167,'WEEKLY DATA'!$B$11:$B$14576,'MONTHLY DATA'!$B167)</f>
        <v>395.9375</v>
      </c>
      <c r="CH167" s="78">
        <f>AVERAGEIFS('WEEKLY DATA'!CH$11:CH$14576,'WEEKLY DATA'!$A$11:$A$14576,'MONTHLY DATA'!$A167,'WEEKLY DATA'!$B$11:$B$14576,'MONTHLY DATA'!$B167)</f>
        <v>390.9375</v>
      </c>
      <c r="CI167" s="154">
        <f t="shared" si="128"/>
        <v>-3.8284132841328367E-2</v>
      </c>
      <c r="CJ167" s="78">
        <f>AVERAGEIFS('WEEKLY DATA'!CJ$11:CJ$14576,'WEEKLY DATA'!$A$11:$A$14576,'MONTHLY DATA'!$A167,'WEEKLY DATA'!$B$11:$B$14576,'MONTHLY DATA'!$B167)</f>
        <v>325</v>
      </c>
      <c r="CK167" s="78">
        <f>AVERAGEIFS('WEEKLY DATA'!CK$11:CK$14576,'WEEKLY DATA'!$A$11:$A$14576,'MONTHLY DATA'!$A167,'WEEKLY DATA'!$B$11:$B$14576,'MONTHLY DATA'!$B167)</f>
        <v>335</v>
      </c>
      <c r="CL167" s="78">
        <f>AVERAGEIFS('WEEKLY DATA'!CL$11:CL$14576,'WEEKLY DATA'!$A$11:$A$14576,'MONTHLY DATA'!$A167,'WEEKLY DATA'!$B$11:$B$14576,'MONTHLY DATA'!$B167)</f>
        <v>330</v>
      </c>
      <c r="CM167" s="154">
        <f t="shared" si="129"/>
        <v>-3.6496350364963459E-2</v>
      </c>
      <c r="CN167" s="78">
        <f>AVERAGEIFS('WEEKLY DATA'!CN$11:CN$14576,'WEEKLY DATA'!$A$11:$A$14576,'MONTHLY DATA'!$A167,'WEEKLY DATA'!$B$11:$B$14576,'MONTHLY DATA'!$B167)</f>
        <v>437.5</v>
      </c>
      <c r="CO167" s="78">
        <f>AVERAGEIFS('WEEKLY DATA'!CO$11:CO$14576,'WEEKLY DATA'!$A$11:$A$14576,'MONTHLY DATA'!$A167,'WEEKLY DATA'!$B$11:$B$14576,'MONTHLY DATA'!$B167)</f>
        <v>447.5</v>
      </c>
      <c r="CP167" s="78">
        <f>AVERAGEIFS('WEEKLY DATA'!CP$11:CP$14576,'WEEKLY DATA'!$A$11:$A$14576,'MONTHLY DATA'!$A167,'WEEKLY DATA'!$B$11:$B$14576,'MONTHLY DATA'!$B167)</f>
        <v>442.5</v>
      </c>
      <c r="CQ167" s="154">
        <f t="shared" si="130"/>
        <v>2.6682134570765736E-2</v>
      </c>
      <c r="CR167" s="78">
        <f>AVERAGEIFS('WEEKLY DATA'!CR$11:CR$14576,'WEEKLY DATA'!$A$11:$A$14576,'MONTHLY DATA'!$A167,'WEEKLY DATA'!$B$11:$B$14576,'MONTHLY DATA'!$B167)</f>
        <v>545</v>
      </c>
      <c r="CS167" s="78">
        <f>AVERAGEIFS('WEEKLY DATA'!CS$11:CS$14576,'WEEKLY DATA'!$A$11:$A$14576,'MONTHLY DATA'!$A167,'WEEKLY DATA'!$B$11:$B$14576,'MONTHLY DATA'!$B167)</f>
        <v>555</v>
      </c>
      <c r="CT167" s="78">
        <f>AVERAGEIFS('WEEKLY DATA'!CT$11:CT$14576,'WEEKLY DATA'!$A$11:$A$14576,'MONTHLY DATA'!$A167,'WEEKLY DATA'!$B$11:$B$14576,'MONTHLY DATA'!$B167)</f>
        <v>550</v>
      </c>
      <c r="CU167" s="154">
        <f t="shared" si="131"/>
        <v>0</v>
      </c>
      <c r="CV167" s="169">
        <f>AVERAGEIFS('WEEKLY DATA'!CV$11:CV$14576,'WEEKLY DATA'!$A$11:$A$14576,'MONTHLY DATA'!$A167,'WEEKLY DATA'!$B$11:$B$14576,'MONTHLY DATA'!$B167)</f>
        <v>413.4375</v>
      </c>
      <c r="CW167" s="78">
        <f>AVERAGEIFS('WEEKLY DATA'!CW$11:CW$14576,'WEEKLY DATA'!$A$11:$A$14576,'MONTHLY DATA'!$A167,'WEEKLY DATA'!$B$11:$B$14576,'MONTHLY DATA'!$B167)</f>
        <v>423.4375</v>
      </c>
      <c r="CX167" s="78">
        <f>AVERAGEIFS('WEEKLY DATA'!CX$11:CX$14576,'WEEKLY DATA'!$A$11:$A$14576,'MONTHLY DATA'!$A167,'WEEKLY DATA'!$B$11:$B$14576,'MONTHLY DATA'!$B167)</f>
        <v>418.4375</v>
      </c>
      <c r="CY167" s="154">
        <f t="shared" si="132"/>
        <v>-2.1198830409356773E-2</v>
      </c>
      <c r="CZ167" s="169">
        <f>AVERAGEIFS('WEEKLY DATA'!CZ$11:CZ$14576,'WEEKLY DATA'!$A$11:$A$14576,'MONTHLY DATA'!$A167,'WEEKLY DATA'!$B$11:$B$14576,'MONTHLY DATA'!$B167)</f>
        <v>354.6875</v>
      </c>
      <c r="DA167" s="78">
        <f>AVERAGEIFS('WEEKLY DATA'!DA$11:DA$14576,'WEEKLY DATA'!$A$11:$A$14576,'MONTHLY DATA'!$A167,'WEEKLY DATA'!$B$11:$B$14576,'MONTHLY DATA'!$B167)</f>
        <v>364.6875</v>
      </c>
      <c r="DB167" s="78">
        <f>AVERAGEIFS('WEEKLY DATA'!DB$11:DB$14576,'WEEKLY DATA'!$A$11:$A$14576,'MONTHLY DATA'!$A167,'WEEKLY DATA'!$B$11:$B$14576,'MONTHLY DATA'!$B167)</f>
        <v>359.6875</v>
      </c>
      <c r="DC167" s="154">
        <f t="shared" si="133"/>
        <v>-7.7586206896551602E-3</v>
      </c>
      <c r="DD167" s="78">
        <f>AVERAGEIFS('WEEKLY DATA'!DD$11:DD$14576,'WEEKLY DATA'!$A$11:$A$14576,'MONTHLY DATA'!$A167,'WEEKLY DATA'!$B$11:$B$14576,'MONTHLY DATA'!$B167)</f>
        <v>481.875</v>
      </c>
      <c r="DE167" s="78">
        <f>AVERAGEIFS('WEEKLY DATA'!DE$11:DE$14576,'WEEKLY DATA'!$A$11:$A$14576,'MONTHLY DATA'!$A167,'WEEKLY DATA'!$B$11:$B$14576,'MONTHLY DATA'!$B167)</f>
        <v>491.875</v>
      </c>
      <c r="DF167" s="78">
        <f>AVERAGEIFS('WEEKLY DATA'!DF$11:DF$14576,'WEEKLY DATA'!$A$11:$A$14576,'MONTHLY DATA'!$A167,'WEEKLY DATA'!$B$11:$B$14576,'MONTHLY DATA'!$B167)</f>
        <v>486.875</v>
      </c>
      <c r="DG167" s="154">
        <f t="shared" si="134"/>
        <v>9.0673575129534001E-3</v>
      </c>
      <c r="DH167" s="78">
        <f>AVERAGEIFS('WEEKLY DATA'!DH$11:DH$14576,'WEEKLY DATA'!$A$11:$A$14576,'MONTHLY DATA'!$A167,'WEEKLY DATA'!$B$11:$B$14576,'MONTHLY DATA'!$B167)</f>
        <v>530</v>
      </c>
      <c r="DI167" s="78">
        <f>AVERAGEIFS('WEEKLY DATA'!DI$11:DI$14576,'WEEKLY DATA'!$A$11:$A$14576,'MONTHLY DATA'!$A167,'WEEKLY DATA'!$B$11:$B$14576,'MONTHLY DATA'!$B167)</f>
        <v>540</v>
      </c>
      <c r="DJ167" s="78">
        <f>AVERAGEIFS('WEEKLY DATA'!DJ$11:DJ$14576,'WEEKLY DATA'!$A$11:$A$14576,'MONTHLY DATA'!$A167,'WEEKLY DATA'!$B$11:$B$14576,'MONTHLY DATA'!$B167)</f>
        <v>535</v>
      </c>
      <c r="DK167" s="154">
        <f t="shared" si="135"/>
        <v>1.8726591760298561E-3</v>
      </c>
      <c r="DL167" s="169">
        <f>AVERAGEIFS('WEEKLY DATA'!DL$11:DL$14576,'WEEKLY DATA'!$A$11:$A$14576,'MONTHLY DATA'!$A167,'WEEKLY DATA'!$B$11:$B$14576,'MONTHLY DATA'!$B167)</f>
        <v>393.4375</v>
      </c>
      <c r="DM167" s="78">
        <f>AVERAGEIFS('WEEKLY DATA'!DM$11:DM$14576,'WEEKLY DATA'!$A$11:$A$14576,'MONTHLY DATA'!$A167,'WEEKLY DATA'!$B$11:$B$14576,'MONTHLY DATA'!$B167)</f>
        <v>403.4375</v>
      </c>
      <c r="DN167" s="78">
        <f>AVERAGEIFS('WEEKLY DATA'!DN$11:DN$14576,'WEEKLY DATA'!$A$11:$A$14576,'MONTHLY DATA'!$A167,'WEEKLY DATA'!$B$11:$B$14576,'MONTHLY DATA'!$B167)</f>
        <v>398.4375</v>
      </c>
      <c r="DO167" s="154">
        <f t="shared" si="136"/>
        <v>9.9809885931558817E-3</v>
      </c>
      <c r="DP167" s="78">
        <f>AVERAGEIFS('WEEKLY DATA'!DP$11:DP$14576,'WEEKLY DATA'!$A$11:$A$14576,'MONTHLY DATA'!$A167,'WEEKLY DATA'!$B$11:$B$14576,'MONTHLY DATA'!$B167)</f>
        <v>320</v>
      </c>
      <c r="DQ167" s="78">
        <f>AVERAGEIFS('WEEKLY DATA'!DQ$11:DQ$14576,'WEEKLY DATA'!$A$11:$A$14576,'MONTHLY DATA'!$A167,'WEEKLY DATA'!$B$11:$B$14576,'MONTHLY DATA'!$B167)</f>
        <v>330</v>
      </c>
      <c r="DR167" s="78">
        <f>AVERAGEIFS('WEEKLY DATA'!DR$11:DR$14576,'WEEKLY DATA'!$A$11:$A$14576,'MONTHLY DATA'!$A167,'WEEKLY DATA'!$B$11:$B$14576,'MONTHLY DATA'!$B167)</f>
        <v>325</v>
      </c>
      <c r="DS167" s="154">
        <f t="shared" si="137"/>
        <v>0</v>
      </c>
      <c r="DT167" s="78">
        <f>AVERAGEIFS('WEEKLY DATA'!DT$11:DT$14576,'WEEKLY DATA'!$A$11:$A$14576,'MONTHLY DATA'!$A167,'WEEKLY DATA'!$B$11:$B$14576,'MONTHLY DATA'!$B167)</f>
        <v>480.625</v>
      </c>
      <c r="DU167" s="78">
        <f>AVERAGEIFS('WEEKLY DATA'!DU$11:DU$14576,'WEEKLY DATA'!$A$11:$A$14576,'MONTHLY DATA'!$A167,'WEEKLY DATA'!$B$11:$B$14576,'MONTHLY DATA'!$B167)</f>
        <v>490.625</v>
      </c>
      <c r="DV167" s="78">
        <f>AVERAGEIFS('WEEKLY DATA'!DV$11:DV$14576,'WEEKLY DATA'!$A$11:$A$14576,'MONTHLY DATA'!$A167,'WEEKLY DATA'!$B$11:$B$14576,'MONTHLY DATA'!$B167)</f>
        <v>485.625</v>
      </c>
      <c r="DW167" s="154">
        <f t="shared" si="138"/>
        <v>2.3445732349842041E-2</v>
      </c>
      <c r="DX167" s="78">
        <f>AVERAGEIFS('WEEKLY DATA'!DX$11:DX$14576,'WEEKLY DATA'!$A$11:$A$14576,'MONTHLY DATA'!$A167,'WEEKLY DATA'!$B$11:$B$14576,'MONTHLY DATA'!$B167)</f>
        <v>520</v>
      </c>
      <c r="DY167" s="78">
        <f>AVERAGEIFS('WEEKLY DATA'!DY$11:DY$14576,'WEEKLY DATA'!$A$11:$A$14576,'MONTHLY DATA'!$A167,'WEEKLY DATA'!$B$11:$B$14576,'MONTHLY DATA'!$B167)</f>
        <v>530</v>
      </c>
      <c r="DZ167" s="78">
        <f>AVERAGEIFS('WEEKLY DATA'!DZ$11:DZ$14576,'WEEKLY DATA'!$A$11:$A$14576,'MONTHLY DATA'!$A167,'WEEKLY DATA'!$B$11:$B$14576,'MONTHLY DATA'!$B167)</f>
        <v>525</v>
      </c>
      <c r="EA167" s="154">
        <f t="shared" si="139"/>
        <v>1.1560693641618602E-2</v>
      </c>
      <c r="EB167" s="78">
        <f>AVERAGEIFS('WEEKLY DATA'!EB$11:EB$14576,'WEEKLY DATA'!$A$11:$A$14576,'MONTHLY DATA'!$A167,'WEEKLY DATA'!$B$11:$B$14576,'MONTHLY DATA'!$B167)</f>
        <v>367.8125</v>
      </c>
      <c r="EC167" s="78">
        <f>AVERAGEIFS('WEEKLY DATA'!EC$11:EC$14576,'WEEKLY DATA'!$A$11:$A$14576,'MONTHLY DATA'!$A167,'WEEKLY DATA'!$B$11:$B$14576,'MONTHLY DATA'!$B167)</f>
        <v>377.8125</v>
      </c>
      <c r="ED167" s="78">
        <f>AVERAGEIFS('WEEKLY DATA'!ED$11:ED$14576,'WEEKLY DATA'!$A$11:$A$14576,'MONTHLY DATA'!$A167,'WEEKLY DATA'!$B$11:$B$14576,'MONTHLY DATA'!$B167)</f>
        <v>372.8125</v>
      </c>
      <c r="EE167" s="154">
        <f t="shared" si="140"/>
        <v>-3.7903225806451668E-2</v>
      </c>
      <c r="EF167" s="169">
        <f>AVERAGEIFS('WEEKLY DATA'!EF$11:EF$14576,'WEEKLY DATA'!$A$11:$A$14576,'MONTHLY DATA'!$A167,'WEEKLY DATA'!$B$11:$B$14576,'MONTHLY DATA'!$B167)</f>
        <v>317.5</v>
      </c>
      <c r="EG167" s="78">
        <f>AVERAGEIFS('WEEKLY DATA'!EG$11:EG$14576,'WEEKLY DATA'!$A$11:$A$14576,'MONTHLY DATA'!$A167,'WEEKLY DATA'!$B$11:$B$14576,'MONTHLY DATA'!$B167)</f>
        <v>327.5</v>
      </c>
      <c r="EH167" s="78">
        <f>AVERAGEIFS('WEEKLY DATA'!EH$11:EH$14576,'WEEKLY DATA'!$A$11:$A$14576,'MONTHLY DATA'!$A167,'WEEKLY DATA'!$B$11:$B$14576,'MONTHLY DATA'!$B167)</f>
        <v>322.5</v>
      </c>
      <c r="EI167" s="154">
        <f t="shared" si="141"/>
        <v>1.5748031496062964E-2</v>
      </c>
      <c r="EJ167" s="78">
        <f>AVERAGEIFS('WEEKLY DATA'!EJ$11:EJ$14576,'WEEKLY DATA'!$A$11:$A$14576,'MONTHLY DATA'!$A167,'WEEKLY DATA'!$B$11:$B$14576,'MONTHLY DATA'!$B167)</f>
        <v>480.9375</v>
      </c>
      <c r="EK167" s="78">
        <f>AVERAGEIFS('WEEKLY DATA'!EK$11:EK$14576,'WEEKLY DATA'!$A$11:$A$14576,'MONTHLY DATA'!$A167,'WEEKLY DATA'!$B$11:$B$14576,'MONTHLY DATA'!$B167)</f>
        <v>490.9375</v>
      </c>
      <c r="EL167" s="78">
        <f>AVERAGEIFS('WEEKLY DATA'!EL$11:EL$14576,'WEEKLY DATA'!$A$11:$A$14576,'MONTHLY DATA'!$A167,'WEEKLY DATA'!$B$11:$B$14576,'MONTHLY DATA'!$B167)</f>
        <v>485.9375</v>
      </c>
      <c r="EM167" s="154">
        <f t="shared" si="142"/>
        <v>5.0675675675675658E-2</v>
      </c>
      <c r="EN167" s="78">
        <f>AVERAGEIFS('WEEKLY DATA'!EN$11:EN$14576,'WEEKLY DATA'!$A$11:$A$14576,'MONTHLY DATA'!$A167,'WEEKLY DATA'!$B$11:$B$14576,'MONTHLY DATA'!$B167)</f>
        <v>565</v>
      </c>
      <c r="EO167" s="78">
        <f>AVERAGEIFS('WEEKLY DATA'!EO$11:EO$14576,'WEEKLY DATA'!$A$11:$A$14576,'MONTHLY DATA'!$A167,'WEEKLY DATA'!$B$11:$B$14576,'MONTHLY DATA'!$B167)</f>
        <v>575</v>
      </c>
      <c r="EP167" s="78">
        <f>AVERAGEIFS('WEEKLY DATA'!EP$11:EP$14576,'WEEKLY DATA'!$A$11:$A$14576,'MONTHLY DATA'!$A167,'WEEKLY DATA'!$B$11:$B$14576,'MONTHLY DATA'!$B167)</f>
        <v>570</v>
      </c>
      <c r="EQ167" s="154">
        <f t="shared" si="143"/>
        <v>1.0638297872340496E-2</v>
      </c>
      <c r="ER167" s="78">
        <f>AVERAGEIFS('WEEKLY DATA'!ER$11:ER$14576,'WEEKLY DATA'!$A$11:$A$14576,'MONTHLY DATA'!$A167,'WEEKLY DATA'!$B$11:$B$14576,'MONTHLY DATA'!$B167)</f>
        <v>397.1875</v>
      </c>
      <c r="ES167" s="78">
        <f>AVERAGEIFS('WEEKLY DATA'!ES$11:ES$14576,'WEEKLY DATA'!$A$11:$A$14576,'MONTHLY DATA'!$A167,'WEEKLY DATA'!$B$11:$B$14576,'MONTHLY DATA'!$B167)</f>
        <v>407.1875</v>
      </c>
      <c r="ET167" s="78">
        <f>AVERAGEIFS('WEEKLY DATA'!ET$11:ET$14576,'WEEKLY DATA'!$A$11:$A$14576,'MONTHLY DATA'!$A167,'WEEKLY DATA'!$B$11:$B$14576,'MONTHLY DATA'!$B167)</f>
        <v>402.1875</v>
      </c>
      <c r="EU167" s="154">
        <f t="shared" si="144"/>
        <v>2.7298850574712707E-2</v>
      </c>
      <c r="EV167" s="78">
        <f>AVERAGEIFS('WEEKLY DATA'!EV$11:EV$14576,'WEEKLY DATA'!$A$11:$A$14576,'MONTHLY DATA'!$A167,'WEEKLY DATA'!$B$11:$B$14576,'MONTHLY DATA'!$B167)</f>
        <v>338.125</v>
      </c>
      <c r="EW167" s="78">
        <f>AVERAGEIFS('WEEKLY DATA'!EW$11:EW$14576,'WEEKLY DATA'!$A$11:$A$14576,'MONTHLY DATA'!$A167,'WEEKLY DATA'!$B$11:$B$14576,'MONTHLY DATA'!$B167)</f>
        <v>348.125</v>
      </c>
      <c r="EX167" s="78">
        <f>AVERAGEIFS('WEEKLY DATA'!EX$11:EX$14576,'WEEKLY DATA'!$A$11:$A$14576,'MONTHLY DATA'!$A167,'WEEKLY DATA'!$B$11:$B$14576,'MONTHLY DATA'!$B167)</f>
        <v>343.125</v>
      </c>
      <c r="EY167" s="154">
        <f t="shared" si="145"/>
        <v>4.7709923664122078E-2</v>
      </c>
      <c r="EZ167" s="78">
        <f>AVERAGEIFS('WEEKLY DATA'!EZ$11:EZ$14576,'WEEKLY DATA'!$A$11:$A$14576,'MONTHLY DATA'!$A167,'WEEKLY DATA'!$B$11:$B$14576,'MONTHLY DATA'!$B167)</f>
        <v>476.25</v>
      </c>
      <c r="FA167" s="78">
        <f>AVERAGEIFS('WEEKLY DATA'!FA$11:FA$14576,'WEEKLY DATA'!$A$11:$A$14576,'MONTHLY DATA'!$A167,'WEEKLY DATA'!$B$11:$B$14576,'MONTHLY DATA'!$B167)</f>
        <v>486.25</v>
      </c>
      <c r="FB167" s="78">
        <f>AVERAGEIFS('WEEKLY DATA'!FB$11:FB$14576,'WEEKLY DATA'!$A$11:$A$14576,'MONTHLY DATA'!$A167,'WEEKLY DATA'!$B$11:$B$14576,'MONTHLY DATA'!$B167)</f>
        <v>481.25</v>
      </c>
      <c r="FC167" s="154">
        <f t="shared" si="146"/>
        <v>4.1666666666666741E-2</v>
      </c>
      <c r="FD167" s="78">
        <f>AVERAGEIFS('WEEKLY DATA'!FD$11:FD$14576,'WEEKLY DATA'!$A$11:$A$14576,'MONTHLY DATA'!$A167,'WEEKLY DATA'!$B$11:$B$14576,'MONTHLY DATA'!$B167)</f>
        <v>347.8125</v>
      </c>
      <c r="FE167" s="78">
        <f>AVERAGEIFS('WEEKLY DATA'!FE$11:FE$14576,'WEEKLY DATA'!$A$11:$A$14576,'MONTHLY DATA'!$A167,'WEEKLY DATA'!$B$11:$B$14576,'MONTHLY DATA'!$B167)</f>
        <v>357.8125</v>
      </c>
      <c r="FF167" s="78">
        <f>AVERAGEIFS('WEEKLY DATA'!FF$11:FF$14576,'WEEKLY DATA'!$A$11:$A$14576,'MONTHLY DATA'!$A167,'WEEKLY DATA'!$B$11:$B$14576,'MONTHLY DATA'!$B167)</f>
        <v>352.8125</v>
      </c>
      <c r="FG167" s="154">
        <f t="shared" si="147"/>
        <v>-5.2852348993288611E-2</v>
      </c>
      <c r="FH167" s="78">
        <f>AVERAGEIFS('WEEKLY DATA'!FH$11:FH$14576,'WEEKLY DATA'!$A$11:$A$14576,'MONTHLY DATA'!$A167,'WEEKLY DATA'!$B$11:$B$14576,'MONTHLY DATA'!$B167)</f>
        <v>340.3125</v>
      </c>
      <c r="FI167" s="78">
        <f>AVERAGEIFS('WEEKLY DATA'!FI$11:FI$14576,'WEEKLY DATA'!$A$11:$A$14576,'MONTHLY DATA'!$A167,'WEEKLY DATA'!$B$11:$B$14576,'MONTHLY DATA'!$B167)</f>
        <v>350.3125</v>
      </c>
      <c r="FJ167" s="78">
        <f>AVERAGEIFS('WEEKLY DATA'!FJ$11:FJ$14576,'WEEKLY DATA'!$A$11:$A$14576,'MONTHLY DATA'!$A167,'WEEKLY DATA'!$B$11:$B$14576,'MONTHLY DATA'!$B167)</f>
        <v>345.3125</v>
      </c>
      <c r="FK167" s="154">
        <f t="shared" si="148"/>
        <v>1.413362701908949E-2</v>
      </c>
      <c r="FL167" s="169">
        <f>AVERAGEIFS('WEEKLY DATA'!FL$11:FL$14576,'WEEKLY DATA'!$A$11:$A$14576,'MONTHLY DATA'!$A167,'WEEKLY DATA'!$B$11:$B$14576,'MONTHLY DATA'!$B167)</f>
        <v>294.6875</v>
      </c>
      <c r="FM167" s="78">
        <f>AVERAGEIFS('WEEKLY DATA'!FM$11:FM$14576,'WEEKLY DATA'!$A$11:$A$14576,'MONTHLY DATA'!$A167,'WEEKLY DATA'!$B$11:$B$14576,'MONTHLY DATA'!$B167)</f>
        <v>304.6875</v>
      </c>
      <c r="FN167" s="78">
        <f>AVERAGEIFS('WEEKLY DATA'!FN$11:FN$14576,'WEEKLY DATA'!$A$11:$A$14576,'MONTHLY DATA'!$A167,'WEEKLY DATA'!$B$11:$B$14576,'MONTHLY DATA'!$B167)</f>
        <v>299.6875</v>
      </c>
      <c r="FO167" s="154">
        <f t="shared" si="149"/>
        <v>3.6980968858131513E-2</v>
      </c>
      <c r="FP167" s="78">
        <f>AVERAGEIFS('WEEKLY DATA'!FP$11:FP$14576,'WEEKLY DATA'!$A$11:$A$14576,'MONTHLY DATA'!$A167,'WEEKLY DATA'!$B$11:$B$14576,'MONTHLY DATA'!$B167)</f>
        <v>307.5</v>
      </c>
      <c r="FQ167" s="78">
        <f>AVERAGEIFS('WEEKLY DATA'!FQ$11:FQ$14576,'WEEKLY DATA'!$A$11:$A$14576,'MONTHLY DATA'!$A167,'WEEKLY DATA'!$B$11:$B$14576,'MONTHLY DATA'!$B167)</f>
        <v>317.5</v>
      </c>
      <c r="FR167" s="78">
        <f>AVERAGEIFS('WEEKLY DATA'!FR$11:FR$14576,'WEEKLY DATA'!$A$11:$A$14576,'MONTHLY DATA'!$A167,'WEEKLY DATA'!$B$11:$B$14576,'MONTHLY DATA'!$B167)</f>
        <v>312.5</v>
      </c>
      <c r="FS167" s="154">
        <f t="shared" si="150"/>
        <v>8.0645161290322509E-3</v>
      </c>
      <c r="FT167" s="78">
        <f>AVERAGEIFS('WEEKLY DATA'!FT$11:FT$14576,'WEEKLY DATA'!$A$11:$A$14576,'MONTHLY DATA'!$A167,'WEEKLY DATA'!$B$11:$B$14576,'MONTHLY DATA'!$B167)</f>
        <v>315</v>
      </c>
      <c r="FU167" s="78">
        <f>AVERAGEIFS('WEEKLY DATA'!FU$11:FU$14576,'WEEKLY DATA'!$A$11:$A$14576,'MONTHLY DATA'!$A167,'WEEKLY DATA'!$B$11:$B$14576,'MONTHLY DATA'!$B167)</f>
        <v>325</v>
      </c>
      <c r="FV167" s="78">
        <f>AVERAGEIFS('WEEKLY DATA'!FV$11:FV$14576,'WEEKLY DATA'!$A$11:$A$14576,'MONTHLY DATA'!$A167,'WEEKLY DATA'!$B$11:$B$14576,'MONTHLY DATA'!$B167)</f>
        <v>320</v>
      </c>
      <c r="FW167" s="154">
        <f t="shared" si="151"/>
        <v>0.11304347826086958</v>
      </c>
      <c r="FX167" s="78">
        <f>AVERAGEIFS('WEEKLY DATA'!FX$11:FX$14576,'WEEKLY DATA'!$A$11:$A$14576,'MONTHLY DATA'!$A167,'WEEKLY DATA'!$B$11:$B$14576,'MONTHLY DATA'!$B167)</f>
        <v>274.6875</v>
      </c>
      <c r="FY167" s="78">
        <f>AVERAGEIFS('WEEKLY DATA'!FY$11:FY$14576,'WEEKLY DATA'!$A$11:$A$14576,'MONTHLY DATA'!$A167,'WEEKLY DATA'!$B$11:$B$14576,'MONTHLY DATA'!$B167)</f>
        <v>284.6875</v>
      </c>
      <c r="FZ167" s="78">
        <f>AVERAGEIFS('WEEKLY DATA'!FZ$11:FZ$14576,'WEEKLY DATA'!$A$11:$A$14576,'MONTHLY DATA'!$A167,'WEEKLY DATA'!$B$11:$B$14576,'MONTHLY DATA'!$B167)</f>
        <v>279.6875</v>
      </c>
      <c r="GA167" s="154">
        <f t="shared" si="152"/>
        <v>2.4496336996336909E-2</v>
      </c>
      <c r="GB167" s="78">
        <f>AVERAGEIFS('WEEKLY DATA'!GB$11:GB$14576,'WEEKLY DATA'!$A$11:$A$14576,'MONTHLY DATA'!$A167,'WEEKLY DATA'!$B$11:$B$14576,'MONTHLY DATA'!$B167)</f>
        <v>503.4375</v>
      </c>
      <c r="GC167" s="78">
        <f>AVERAGEIFS('WEEKLY DATA'!GC$11:GC$14576,'WEEKLY DATA'!$A$11:$A$14576,'MONTHLY DATA'!$A167,'WEEKLY DATA'!$B$11:$B$14576,'MONTHLY DATA'!$B167)</f>
        <v>513.4375</v>
      </c>
      <c r="GD167" s="78">
        <f>AVERAGEIFS('WEEKLY DATA'!GD$11:GD$14576,'WEEKLY DATA'!$A$11:$A$14576,'MONTHLY DATA'!$A167,'WEEKLY DATA'!$B$11:$B$14576,'MONTHLY DATA'!$B167)</f>
        <v>508.4375</v>
      </c>
      <c r="GE167" s="154">
        <f t="shared" si="153"/>
        <v>-1.7512077294685957E-2</v>
      </c>
      <c r="GF167" s="169">
        <f>AVERAGEIFS('WEEKLY DATA'!GF$11:GF$14576,'WEEKLY DATA'!$A$11:$A$14576,'MONTHLY DATA'!$A167,'WEEKLY DATA'!$B$11:$B$14576,'MONTHLY DATA'!$B167)</f>
        <v>444.6875</v>
      </c>
      <c r="GG167" s="78">
        <f>AVERAGEIFS('WEEKLY DATA'!GG$11:GG$14576,'WEEKLY DATA'!$A$11:$A$14576,'MONTHLY DATA'!$A167,'WEEKLY DATA'!$B$11:$B$14576,'MONTHLY DATA'!$B167)</f>
        <v>454.6875</v>
      </c>
      <c r="GH167" s="78">
        <f>AVERAGEIFS('WEEKLY DATA'!GH$11:GH$14576,'WEEKLY DATA'!$A$11:$A$14576,'MONTHLY DATA'!$A167,'WEEKLY DATA'!$B$11:$B$14576,'MONTHLY DATA'!$B167)</f>
        <v>449.6875</v>
      </c>
      <c r="GI167" s="154">
        <f t="shared" si="154"/>
        <v>-6.2154696132596943E-3</v>
      </c>
      <c r="GJ167" s="78">
        <f>AVERAGEIFS('WEEKLY DATA'!GJ$11:GJ$14576,'WEEKLY DATA'!$A$11:$A$14576,'MONTHLY DATA'!$A167,'WEEKLY DATA'!$B$11:$B$14576,'MONTHLY DATA'!$B167)</f>
        <v>491.875</v>
      </c>
      <c r="GK167" s="78">
        <f>AVERAGEIFS('WEEKLY DATA'!GK$11:GK$14576,'WEEKLY DATA'!$A$11:$A$14576,'MONTHLY DATA'!$A167,'WEEKLY DATA'!$B$11:$B$14576,'MONTHLY DATA'!$B167)</f>
        <v>501.875</v>
      </c>
      <c r="GL167" s="78">
        <f>AVERAGEIFS('WEEKLY DATA'!GL$11:GL$14576,'WEEKLY DATA'!$A$11:$A$14576,'MONTHLY DATA'!$A167,'WEEKLY DATA'!$B$11:$B$14576,'MONTHLY DATA'!$B167)</f>
        <v>496.875</v>
      </c>
      <c r="GM167" s="154">
        <f t="shared" si="155"/>
        <v>8.8832487309644659E-3</v>
      </c>
      <c r="GN167" s="78">
        <f>AVERAGEIFS('WEEKLY DATA'!GN$11:GN$14576,'WEEKLY DATA'!$A$11:$A$14576,'MONTHLY DATA'!$A167,'WEEKLY DATA'!$B$11:$B$14576,'MONTHLY DATA'!$B167)</f>
        <v>620</v>
      </c>
      <c r="GO167" s="78">
        <f>AVERAGEIFS('WEEKLY DATA'!GO$11:GO$14576,'WEEKLY DATA'!$A$11:$A$14576,'MONTHLY DATA'!$A167,'WEEKLY DATA'!$B$11:$B$14576,'MONTHLY DATA'!$B167)</f>
        <v>630</v>
      </c>
      <c r="GP167" s="78">
        <f>AVERAGEIFS('WEEKLY DATA'!GP$11:GP$14576,'WEEKLY DATA'!$A$11:$A$14576,'MONTHLY DATA'!$A167,'WEEKLY DATA'!$B$11:$B$14576,'MONTHLY DATA'!$B167)</f>
        <v>625</v>
      </c>
      <c r="GQ167" s="154">
        <f t="shared" si="156"/>
        <v>1.6025641025640969E-3</v>
      </c>
      <c r="GR167" s="78"/>
    </row>
    <row r="168" spans="1:200" ht="15.75" x14ac:dyDescent="0.25">
      <c r="A168">
        <f t="shared" si="106"/>
        <v>2</v>
      </c>
      <c r="B168">
        <f t="shared" si="107"/>
        <v>2023</v>
      </c>
      <c r="C168" s="86">
        <v>44958</v>
      </c>
      <c r="D168" s="78">
        <f>AVERAGEIFS('WEEKLY DATA'!D$11:D$14576,'WEEKLY DATA'!$A$11:$A$14576,'MONTHLY DATA'!$A168,'WEEKLY DATA'!$B$11:$B$14576,'MONTHLY DATA'!$B168)</f>
        <v>406.25</v>
      </c>
      <c r="E168" s="78">
        <f>AVERAGEIFS('WEEKLY DATA'!E$11:E$14576,'WEEKLY DATA'!$A$11:$A$14576,'MONTHLY DATA'!$A168,'WEEKLY DATA'!$B$11:$B$14576,'MONTHLY DATA'!$B168)</f>
        <v>416.25</v>
      </c>
      <c r="F168" s="78">
        <f>AVERAGEIFS('WEEKLY DATA'!F$11:F$14576,'WEEKLY DATA'!$A$11:$A$14576,'MONTHLY DATA'!$A168,'WEEKLY DATA'!$B$11:$B$14576,'MONTHLY DATA'!$B168)</f>
        <v>411.25</v>
      </c>
      <c r="G168" s="154">
        <f t="shared" si="108"/>
        <v>1.1529592621060791E-2</v>
      </c>
      <c r="H168" s="169">
        <f>AVERAGEIFS('WEEKLY DATA'!H$11:H$14576,'WEEKLY DATA'!$A$11:$A$14576,'MONTHLY DATA'!$A168,'WEEKLY DATA'!$B$11:$B$14576,'MONTHLY DATA'!$B168)</f>
        <v>388.75</v>
      </c>
      <c r="I168" s="78">
        <f>AVERAGEIFS('WEEKLY DATA'!I$11:I$14576,'WEEKLY DATA'!$A$11:$A$14576,'MONTHLY DATA'!$A168,'WEEKLY DATA'!$B$11:$B$14576,'MONTHLY DATA'!$B168)</f>
        <v>398.75</v>
      </c>
      <c r="J168" s="78">
        <f>AVERAGEIFS('WEEKLY DATA'!J$11:J$14576,'WEEKLY DATA'!$A$11:$A$14576,'MONTHLY DATA'!$A168,'WEEKLY DATA'!$B$11:$B$14576,'MONTHLY DATA'!$B168)</f>
        <v>393.75</v>
      </c>
      <c r="K168" s="154">
        <f t="shared" si="109"/>
        <v>1.1235955056179803E-2</v>
      </c>
      <c r="L168" s="169">
        <f>AVERAGEIFS('WEEKLY DATA'!L$11:L$14576,'WEEKLY DATA'!$A$11:$A$14576,'MONTHLY DATA'!$A168,'WEEKLY DATA'!$B$11:$B$14576,'MONTHLY DATA'!$B168)</f>
        <v>474.375</v>
      </c>
      <c r="M168" s="78">
        <f>AVERAGEIFS('WEEKLY DATA'!M$11:M$14576,'WEEKLY DATA'!$A$11:$A$14576,'MONTHLY DATA'!$A168,'WEEKLY DATA'!$B$11:$B$14576,'MONTHLY DATA'!$B168)</f>
        <v>484.375</v>
      </c>
      <c r="N168" s="78">
        <f>AVERAGEIFS('WEEKLY DATA'!N$11:N$14576,'WEEKLY DATA'!$A$11:$A$14576,'MONTHLY DATA'!$A168,'WEEKLY DATA'!$B$11:$B$14576,'MONTHLY DATA'!$B168)</f>
        <v>479.375</v>
      </c>
      <c r="O168" s="154">
        <f t="shared" si="110"/>
        <v>4.7814207650273222E-2</v>
      </c>
      <c r="P168" s="169">
        <f>AVERAGEIFS('WEEKLY DATA'!P$11:P$14576,'WEEKLY DATA'!$A$11:$A$14576,'MONTHLY DATA'!$A168,'WEEKLY DATA'!$B$11:$B$14576,'MONTHLY DATA'!$B168)</f>
        <v>425.625</v>
      </c>
      <c r="Q168" s="78">
        <f>AVERAGEIFS('WEEKLY DATA'!Q$11:Q$14576,'WEEKLY DATA'!$A$11:$A$14576,'MONTHLY DATA'!$A168,'WEEKLY DATA'!$B$11:$B$14576,'MONTHLY DATA'!$B168)</f>
        <v>435.625</v>
      </c>
      <c r="R168" s="78">
        <f>AVERAGEIFS('WEEKLY DATA'!R$11:R$14576,'WEEKLY DATA'!$A$11:$A$14576,'MONTHLY DATA'!$A168,'WEEKLY DATA'!$B$11:$B$14576,'MONTHLY DATA'!$B168)</f>
        <v>430.625</v>
      </c>
      <c r="S168" s="154">
        <f t="shared" si="111"/>
        <v>2.2255192878338326E-2</v>
      </c>
      <c r="T168" s="169">
        <f>AVERAGEIFS('WEEKLY DATA'!T$11:T$14576,'WEEKLY DATA'!$A$11:$A$14576,'MONTHLY DATA'!$A168,'WEEKLY DATA'!$B$11:$B$14576,'MONTHLY DATA'!$B168)</f>
        <v>388.75</v>
      </c>
      <c r="U168" s="78">
        <f>AVERAGEIFS('WEEKLY DATA'!U$11:U$14576,'WEEKLY DATA'!$A$11:$A$14576,'MONTHLY DATA'!$A168,'WEEKLY DATA'!$B$11:$B$14576,'MONTHLY DATA'!$B168)</f>
        <v>398.75</v>
      </c>
      <c r="V168" s="78">
        <f>AVERAGEIFS('WEEKLY DATA'!V$11:V$14576,'WEEKLY DATA'!$A$11:$A$14576,'MONTHLY DATA'!$A168,'WEEKLY DATA'!$B$11:$B$14576,'MONTHLY DATA'!$B168)</f>
        <v>393.75</v>
      </c>
      <c r="W168" s="154">
        <f t="shared" si="112"/>
        <v>-1.5625E-2</v>
      </c>
      <c r="X168" s="169">
        <f>AVERAGEIFS('WEEKLY DATA'!X$11:X$14576,'WEEKLY DATA'!$A$11:$A$14576,'MONTHLY DATA'!$A168,'WEEKLY DATA'!$B$11:$B$14576,'MONTHLY DATA'!$B168)</f>
        <v>395</v>
      </c>
      <c r="Y168" s="78">
        <f>AVERAGEIFS('WEEKLY DATA'!Y$11:Y$14576,'WEEKLY DATA'!$A$11:$A$14576,'MONTHLY DATA'!$A168,'WEEKLY DATA'!$B$11:$B$14576,'MONTHLY DATA'!$B168)</f>
        <v>405</v>
      </c>
      <c r="Z168" s="78">
        <f>AVERAGEIFS('WEEKLY DATA'!Z$11:Z$14576,'WEEKLY DATA'!$A$11:$A$14576,'MONTHLY DATA'!$A168,'WEEKLY DATA'!$B$11:$B$14576,'MONTHLY DATA'!$B168)</f>
        <v>400</v>
      </c>
      <c r="AA168" s="154">
        <f t="shared" si="113"/>
        <v>1.5649452269170805E-3</v>
      </c>
      <c r="AB168" s="169">
        <f>AVERAGEIFS('WEEKLY DATA'!AB$11:AB$14576,'WEEKLY DATA'!$A$11:$A$14576,'MONTHLY DATA'!$A168,'WEEKLY DATA'!$B$11:$B$14576,'MONTHLY DATA'!$B168)</f>
        <v>462.5</v>
      </c>
      <c r="AC168" s="78">
        <f>AVERAGEIFS('WEEKLY DATA'!AC$11:AC$14576,'WEEKLY DATA'!$A$11:$A$14576,'MONTHLY DATA'!$A168,'WEEKLY DATA'!$B$11:$B$14576,'MONTHLY DATA'!$B168)</f>
        <v>472.5</v>
      </c>
      <c r="AD168" s="78">
        <f>AVERAGEIFS('WEEKLY DATA'!AD$11:AD$14576,'WEEKLY DATA'!$A$11:$A$14576,'MONTHLY DATA'!$A168,'WEEKLY DATA'!$B$11:$B$14576,'MONTHLY DATA'!$B168)</f>
        <v>467.5</v>
      </c>
      <c r="AE168" s="154">
        <f t="shared" si="114"/>
        <v>3.4578146611341731E-2</v>
      </c>
      <c r="AF168" s="169">
        <f>AVERAGEIFS('WEEKLY DATA'!AF$11:AF$14576,'WEEKLY DATA'!$A$11:$A$14576,'MONTHLY DATA'!$A168,'WEEKLY DATA'!$B$11:$B$14576,'MONTHLY DATA'!$B168)</f>
        <v>400</v>
      </c>
      <c r="AG168" s="78">
        <f>AVERAGEIFS('WEEKLY DATA'!AG$11:AG$14576,'WEEKLY DATA'!$A$11:$A$14576,'MONTHLY DATA'!$A168,'WEEKLY DATA'!$B$11:$B$14576,'MONTHLY DATA'!$B168)</f>
        <v>410</v>
      </c>
      <c r="AH168" s="78">
        <f>AVERAGEIFS('WEEKLY DATA'!AH$11:AH$14576,'WEEKLY DATA'!$A$11:$A$14576,'MONTHLY DATA'!$A168,'WEEKLY DATA'!$B$11:$B$14576,'MONTHLY DATA'!$B168)</f>
        <v>405</v>
      </c>
      <c r="AI168" s="154">
        <f t="shared" si="115"/>
        <v>-5.372217958557135E-3</v>
      </c>
      <c r="AJ168" s="169">
        <f>AVERAGEIFS('WEEKLY DATA'!AJ$11:AJ$14576,'WEEKLY DATA'!$A$11:$A$14576,'MONTHLY DATA'!$A168,'WEEKLY DATA'!$B$11:$B$14576,'MONTHLY DATA'!$B168)</f>
        <v>398.75</v>
      </c>
      <c r="AK168" s="78">
        <f>AVERAGEIFS('WEEKLY DATA'!AK$11:AK$14576,'WEEKLY DATA'!$A$11:$A$14576,'MONTHLY DATA'!$A168,'WEEKLY DATA'!$B$11:$B$14576,'MONTHLY DATA'!$B168)</f>
        <v>408.75</v>
      </c>
      <c r="AL168" s="78">
        <f>AVERAGEIFS('WEEKLY DATA'!AL$11:AL$14576,'WEEKLY DATA'!$A$11:$A$14576,'MONTHLY DATA'!$A168,'WEEKLY DATA'!$B$11:$B$14576,'MONTHLY DATA'!$B168)</f>
        <v>403.75</v>
      </c>
      <c r="AM168" s="154">
        <f t="shared" si="116"/>
        <v>7.0148090413093556E-3</v>
      </c>
      <c r="AN168" s="169">
        <f>AVERAGEIFS('WEEKLY DATA'!AN$11:AN$14576,'WEEKLY DATA'!$A$11:$A$14576,'MONTHLY DATA'!$A168,'WEEKLY DATA'!$B$11:$B$14576,'MONTHLY DATA'!$B168)</f>
        <v>343.75</v>
      </c>
      <c r="AO168" s="78">
        <f>AVERAGEIFS('WEEKLY DATA'!AO$11:AO$14576,'WEEKLY DATA'!$A$11:$A$14576,'MONTHLY DATA'!$A168,'WEEKLY DATA'!$B$11:$B$14576,'MONTHLY DATA'!$B168)</f>
        <v>353.75</v>
      </c>
      <c r="AP168" s="78">
        <f>AVERAGEIFS('WEEKLY DATA'!AP$11:AP$14576,'WEEKLY DATA'!$A$11:$A$14576,'MONTHLY DATA'!$A168,'WEEKLY DATA'!$B$11:$B$14576,'MONTHLY DATA'!$B168)</f>
        <v>348.75</v>
      </c>
      <c r="AQ168" s="154">
        <f t="shared" si="117"/>
        <v>4.1044776119403048E-2</v>
      </c>
      <c r="AR168" s="169">
        <f>AVERAGEIFS('WEEKLY DATA'!AR$11:AR$14576,'WEEKLY DATA'!$A$11:$A$14576,'MONTHLY DATA'!$A168,'WEEKLY DATA'!$B$11:$B$14576,'MONTHLY DATA'!$B168)</f>
        <v>462.5</v>
      </c>
      <c r="AS168" s="78">
        <f>AVERAGEIFS('WEEKLY DATA'!AS$11:AS$14576,'WEEKLY DATA'!$A$11:$A$14576,'MONTHLY DATA'!$A168,'WEEKLY DATA'!$B$11:$B$14576,'MONTHLY DATA'!$B168)</f>
        <v>472.5</v>
      </c>
      <c r="AT168" s="78">
        <f>AVERAGEIFS('WEEKLY DATA'!AT$11:AT$14576,'WEEKLY DATA'!$A$11:$A$14576,'MONTHLY DATA'!$A168,'WEEKLY DATA'!$B$11:$B$14576,'MONTHLY DATA'!$B168)</f>
        <v>467.5</v>
      </c>
      <c r="AU168" s="154">
        <f t="shared" si="118"/>
        <v>2.0463847203274321E-2</v>
      </c>
      <c r="AV168" s="169">
        <f>AVERAGEIFS('WEEKLY DATA'!AV$11:AV$14576,'WEEKLY DATA'!$A$11:$A$14576,'MONTHLY DATA'!$A168,'WEEKLY DATA'!$B$11:$B$14576,'MONTHLY DATA'!$B168)</f>
        <v>351.875</v>
      </c>
      <c r="AW168" s="78">
        <f>AVERAGEIFS('WEEKLY DATA'!AW$11:AW$14576,'WEEKLY DATA'!$A$11:$A$14576,'MONTHLY DATA'!$A168,'WEEKLY DATA'!$B$11:$B$14576,'MONTHLY DATA'!$B168)</f>
        <v>361.875</v>
      </c>
      <c r="AX168" s="78">
        <f>AVERAGEIFS('WEEKLY DATA'!AX$11:AX$14576,'WEEKLY DATA'!$A$11:$A$14576,'MONTHLY DATA'!$A168,'WEEKLY DATA'!$B$11:$B$14576,'MONTHLY DATA'!$B168)</f>
        <v>356.875</v>
      </c>
      <c r="AY168" s="154">
        <f t="shared" si="119"/>
        <v>3.5149384885764245E-3</v>
      </c>
      <c r="AZ168" s="169">
        <f>AVERAGEIFS('WEEKLY DATA'!AZ$11:AZ$14576,'WEEKLY DATA'!$A$11:$A$14576,'MONTHLY DATA'!$A168,'WEEKLY DATA'!$B$11:$B$14576,'MONTHLY DATA'!$B168)</f>
        <v>398.75</v>
      </c>
      <c r="BA168" s="78">
        <f>AVERAGEIFS('WEEKLY DATA'!BA$11:BA$14576,'WEEKLY DATA'!$A$11:$A$14576,'MONTHLY DATA'!$A168,'WEEKLY DATA'!$B$11:$B$14576,'MONTHLY DATA'!$B168)</f>
        <v>408.75</v>
      </c>
      <c r="BB168" s="78">
        <f>AVERAGEIFS('WEEKLY DATA'!BB$11:BB$14576,'WEEKLY DATA'!$A$11:$A$14576,'MONTHLY DATA'!$A168,'WEEKLY DATA'!$B$11:$B$14576,'MONTHLY DATA'!$B168)</f>
        <v>403.75</v>
      </c>
      <c r="BC168" s="154">
        <f t="shared" si="120"/>
        <v>7.0148090413093556E-3</v>
      </c>
      <c r="BD168" s="169">
        <f>AVERAGEIFS('WEEKLY DATA'!BD$11:BD$14576,'WEEKLY DATA'!$A$11:$A$14576,'MONTHLY DATA'!$A168,'WEEKLY DATA'!$B$11:$B$14576,'MONTHLY DATA'!$B168)</f>
        <v>370.625</v>
      </c>
      <c r="BE168" s="78">
        <f>AVERAGEIFS('WEEKLY DATA'!BE$11:BE$14576,'WEEKLY DATA'!$A$11:$A$14576,'MONTHLY DATA'!$A168,'WEEKLY DATA'!$B$11:$B$14576,'MONTHLY DATA'!$B168)</f>
        <v>380.625</v>
      </c>
      <c r="BF168" s="78">
        <f>AVERAGEIFS('WEEKLY DATA'!BF$11:BF$14576,'WEEKLY DATA'!$A$11:$A$14576,'MONTHLY DATA'!$A168,'WEEKLY DATA'!$B$11:$B$14576,'MONTHLY DATA'!$B168)</f>
        <v>375.625</v>
      </c>
      <c r="BG168" s="154">
        <f t="shared" si="121"/>
        <v>4.7951176983435095E-2</v>
      </c>
      <c r="BH168" s="169">
        <f>AVERAGEIFS('WEEKLY DATA'!BH$11:BH$14576,'WEEKLY DATA'!$A$11:$A$14576,'MONTHLY DATA'!$A168,'WEEKLY DATA'!$B$11:$B$14576,'MONTHLY DATA'!$B168)</f>
        <v>456.25</v>
      </c>
      <c r="BI168" s="78">
        <f>AVERAGEIFS('WEEKLY DATA'!BI$11:BI$14576,'WEEKLY DATA'!$A$11:$A$14576,'MONTHLY DATA'!$A168,'WEEKLY DATA'!$B$11:$B$14576,'MONTHLY DATA'!$B168)</f>
        <v>466.25</v>
      </c>
      <c r="BJ168" s="78">
        <f>AVERAGEIFS('WEEKLY DATA'!BJ$11:BJ$14576,'WEEKLY DATA'!$A$11:$A$14576,'MONTHLY DATA'!$A168,'WEEKLY DATA'!$B$11:$B$14576,'MONTHLY DATA'!$B168)</f>
        <v>461.25</v>
      </c>
      <c r="BK168" s="154">
        <f t="shared" si="122"/>
        <v>6.8212824010913664E-3</v>
      </c>
      <c r="BL168" s="169">
        <f>AVERAGEIFS('WEEKLY DATA'!BL$11:BL$14576,'WEEKLY DATA'!$A$11:$A$14576,'MONTHLY DATA'!$A168,'WEEKLY DATA'!$B$11:$B$14576,'MONTHLY DATA'!$B168)</f>
        <v>338.75</v>
      </c>
      <c r="BM168" s="78">
        <f>AVERAGEIFS('WEEKLY DATA'!BM$11:BM$14576,'WEEKLY DATA'!$A$11:$A$14576,'MONTHLY DATA'!$A168,'WEEKLY DATA'!$B$11:$B$14576,'MONTHLY DATA'!$B168)</f>
        <v>348.75</v>
      </c>
      <c r="BN168" s="78">
        <f>AVERAGEIFS('WEEKLY DATA'!BN$11:BN$14576,'WEEKLY DATA'!$A$11:$A$14576,'MONTHLY DATA'!$A168,'WEEKLY DATA'!$B$11:$B$14576,'MONTHLY DATA'!$B168)</f>
        <v>343.75</v>
      </c>
      <c r="BO168" s="154">
        <f t="shared" si="123"/>
        <v>4.1666666666666741E-2</v>
      </c>
      <c r="BP168" s="78">
        <f>AVERAGEIFS('WEEKLY DATA'!BP$11:BP$14576,'WEEKLY DATA'!$A$11:$A$14576,'MONTHLY DATA'!$A168,'WEEKLY DATA'!$B$11:$B$14576,'MONTHLY DATA'!$B168)</f>
        <v>405.625</v>
      </c>
      <c r="BQ168" s="78">
        <f>AVERAGEIFS('WEEKLY DATA'!BQ$11:BQ$14576,'WEEKLY DATA'!$A$11:$A$14576,'MONTHLY DATA'!$A168,'WEEKLY DATA'!$B$11:$B$14576,'MONTHLY DATA'!$B168)</f>
        <v>415.625</v>
      </c>
      <c r="BR168" s="78">
        <f>AVERAGEIFS('WEEKLY DATA'!BR$11:BR$14576,'WEEKLY DATA'!$A$11:$A$14576,'MONTHLY DATA'!$A168,'WEEKLY DATA'!$B$11:$B$14576,'MONTHLY DATA'!$B168)</f>
        <v>410.625</v>
      </c>
      <c r="BS168" s="154">
        <f t="shared" si="124"/>
        <v>8.4420567920184819E-3</v>
      </c>
      <c r="BT168" s="78">
        <f>AVERAGEIFS('WEEKLY DATA'!BT$11:BT$14576,'WEEKLY DATA'!$A$11:$A$14576,'MONTHLY DATA'!$A168,'WEEKLY DATA'!$B$11:$B$14576,'MONTHLY DATA'!$B168)</f>
        <v>350</v>
      </c>
      <c r="BU168" s="78">
        <f>AVERAGEIFS('WEEKLY DATA'!BU$11:BU$14576,'WEEKLY DATA'!$A$11:$A$14576,'MONTHLY DATA'!$A168,'WEEKLY DATA'!$B$11:$B$14576,'MONTHLY DATA'!$B168)</f>
        <v>360</v>
      </c>
      <c r="BV168" s="78">
        <f>AVERAGEIFS('WEEKLY DATA'!BV$11:BV$14576,'WEEKLY DATA'!$A$11:$A$14576,'MONTHLY DATA'!$A168,'WEEKLY DATA'!$B$11:$B$14576,'MONTHLY DATA'!$B168)</f>
        <v>355</v>
      </c>
      <c r="BW168" s="154">
        <f t="shared" si="125"/>
        <v>-2.6338893766462146E-3</v>
      </c>
      <c r="BX168" s="78">
        <f>AVERAGEIFS('WEEKLY DATA'!BX$11:BX$14576,'WEEKLY DATA'!$A$11:$A$14576,'MONTHLY DATA'!$A168,'WEEKLY DATA'!$B$11:$B$14576,'MONTHLY DATA'!$B168)</f>
        <v>442.5</v>
      </c>
      <c r="BY168" s="78">
        <f>AVERAGEIFS('WEEKLY DATA'!BY$11:BY$14576,'WEEKLY DATA'!$A$11:$A$14576,'MONTHLY DATA'!$A168,'WEEKLY DATA'!$B$11:$B$14576,'MONTHLY DATA'!$B168)</f>
        <v>452.5</v>
      </c>
      <c r="BZ168" s="78">
        <f>AVERAGEIFS('WEEKLY DATA'!BZ$11:BZ$14576,'WEEKLY DATA'!$A$11:$A$14576,'MONTHLY DATA'!$A168,'WEEKLY DATA'!$B$11:$B$14576,'MONTHLY DATA'!$B168)</f>
        <v>447.5</v>
      </c>
      <c r="CA168" s="154">
        <f t="shared" si="126"/>
        <v>1.7045454545454586E-2</v>
      </c>
      <c r="CB168" s="78">
        <f>AVERAGEIFS('WEEKLY DATA'!CB$11:CB$14576,'WEEKLY DATA'!$A$11:$A$14576,'MONTHLY DATA'!$A168,'WEEKLY DATA'!$B$11:$B$14576,'MONTHLY DATA'!$B168)</f>
        <v>526.25</v>
      </c>
      <c r="CC168" s="78">
        <f>AVERAGEIFS('WEEKLY DATA'!CC$11:CC$14576,'WEEKLY DATA'!$A$11:$A$14576,'MONTHLY DATA'!$A168,'WEEKLY DATA'!$B$11:$B$14576,'MONTHLY DATA'!$B168)</f>
        <v>536.25</v>
      </c>
      <c r="CD168" s="78">
        <f>AVERAGEIFS('WEEKLY DATA'!CD$11:CD$14576,'WEEKLY DATA'!$A$11:$A$14576,'MONTHLY DATA'!$A168,'WEEKLY DATA'!$B$11:$B$14576,'MONTHLY DATA'!$B168)</f>
        <v>531.25</v>
      </c>
      <c r="CE168" s="154">
        <f t="shared" si="127"/>
        <v>-9.3240093240093413E-3</v>
      </c>
      <c r="CF168" s="78">
        <f>AVERAGEIFS('WEEKLY DATA'!CF$11:CF$14576,'WEEKLY DATA'!$A$11:$A$14576,'MONTHLY DATA'!$A168,'WEEKLY DATA'!$B$11:$B$14576,'MONTHLY DATA'!$B168)</f>
        <v>380</v>
      </c>
      <c r="CG168" s="78">
        <f>AVERAGEIFS('WEEKLY DATA'!CG$11:CG$14576,'WEEKLY DATA'!$A$11:$A$14576,'MONTHLY DATA'!$A168,'WEEKLY DATA'!$B$11:$B$14576,'MONTHLY DATA'!$B168)</f>
        <v>390</v>
      </c>
      <c r="CH168" s="78">
        <f>AVERAGEIFS('WEEKLY DATA'!CH$11:CH$14576,'WEEKLY DATA'!$A$11:$A$14576,'MONTHLY DATA'!$A168,'WEEKLY DATA'!$B$11:$B$14576,'MONTHLY DATA'!$B168)</f>
        <v>385</v>
      </c>
      <c r="CI168" s="154">
        <f t="shared" si="128"/>
        <v>-1.5187849720223801E-2</v>
      </c>
      <c r="CJ168" s="78">
        <f>AVERAGEIFS('WEEKLY DATA'!CJ$11:CJ$14576,'WEEKLY DATA'!$A$11:$A$14576,'MONTHLY DATA'!$A168,'WEEKLY DATA'!$B$11:$B$14576,'MONTHLY DATA'!$B168)</f>
        <v>325</v>
      </c>
      <c r="CK168" s="78">
        <f>AVERAGEIFS('WEEKLY DATA'!CK$11:CK$14576,'WEEKLY DATA'!$A$11:$A$14576,'MONTHLY DATA'!$A168,'WEEKLY DATA'!$B$11:$B$14576,'MONTHLY DATA'!$B168)</f>
        <v>335</v>
      </c>
      <c r="CL168" s="78">
        <f>AVERAGEIFS('WEEKLY DATA'!CL$11:CL$14576,'WEEKLY DATA'!$A$11:$A$14576,'MONTHLY DATA'!$A168,'WEEKLY DATA'!$B$11:$B$14576,'MONTHLY DATA'!$B168)</f>
        <v>330</v>
      </c>
      <c r="CM168" s="154">
        <f t="shared" si="129"/>
        <v>0</v>
      </c>
      <c r="CN168" s="78">
        <f>AVERAGEIFS('WEEKLY DATA'!CN$11:CN$14576,'WEEKLY DATA'!$A$11:$A$14576,'MONTHLY DATA'!$A168,'WEEKLY DATA'!$B$11:$B$14576,'MONTHLY DATA'!$B168)</f>
        <v>442.5</v>
      </c>
      <c r="CO168" s="78">
        <f>AVERAGEIFS('WEEKLY DATA'!CO$11:CO$14576,'WEEKLY DATA'!$A$11:$A$14576,'MONTHLY DATA'!$A168,'WEEKLY DATA'!$B$11:$B$14576,'MONTHLY DATA'!$B168)</f>
        <v>452.5</v>
      </c>
      <c r="CP168" s="78">
        <f>AVERAGEIFS('WEEKLY DATA'!CP$11:CP$14576,'WEEKLY DATA'!$A$11:$A$14576,'MONTHLY DATA'!$A168,'WEEKLY DATA'!$B$11:$B$14576,'MONTHLY DATA'!$B168)</f>
        <v>447.5</v>
      </c>
      <c r="CQ168" s="154">
        <f t="shared" si="130"/>
        <v>1.1299435028248483E-2</v>
      </c>
      <c r="CR168" s="78">
        <f>AVERAGEIFS('WEEKLY DATA'!CR$11:CR$14576,'WEEKLY DATA'!$A$11:$A$14576,'MONTHLY DATA'!$A168,'WEEKLY DATA'!$B$11:$B$14576,'MONTHLY DATA'!$B168)</f>
        <v>545</v>
      </c>
      <c r="CS168" s="78">
        <f>AVERAGEIFS('WEEKLY DATA'!CS$11:CS$14576,'WEEKLY DATA'!$A$11:$A$14576,'MONTHLY DATA'!$A168,'WEEKLY DATA'!$B$11:$B$14576,'MONTHLY DATA'!$B168)</f>
        <v>555</v>
      </c>
      <c r="CT168" s="78">
        <f>AVERAGEIFS('WEEKLY DATA'!CT$11:CT$14576,'WEEKLY DATA'!$A$11:$A$14576,'MONTHLY DATA'!$A168,'WEEKLY DATA'!$B$11:$B$14576,'MONTHLY DATA'!$B168)</f>
        <v>550</v>
      </c>
      <c r="CU168" s="154">
        <f t="shared" si="131"/>
        <v>0</v>
      </c>
      <c r="CV168" s="169">
        <f>AVERAGEIFS('WEEKLY DATA'!CV$11:CV$14576,'WEEKLY DATA'!$A$11:$A$14576,'MONTHLY DATA'!$A168,'WEEKLY DATA'!$B$11:$B$14576,'MONTHLY DATA'!$B168)</f>
        <v>416.25</v>
      </c>
      <c r="CW168" s="78">
        <f>AVERAGEIFS('WEEKLY DATA'!CW$11:CW$14576,'WEEKLY DATA'!$A$11:$A$14576,'MONTHLY DATA'!$A168,'WEEKLY DATA'!$B$11:$B$14576,'MONTHLY DATA'!$B168)</f>
        <v>426.25</v>
      </c>
      <c r="CX168" s="78">
        <f>AVERAGEIFS('WEEKLY DATA'!CX$11:CX$14576,'WEEKLY DATA'!$A$11:$A$14576,'MONTHLY DATA'!$A168,'WEEKLY DATA'!$B$11:$B$14576,'MONTHLY DATA'!$B168)</f>
        <v>421.25</v>
      </c>
      <c r="CY168" s="154">
        <f t="shared" si="132"/>
        <v>6.721433905899854E-3</v>
      </c>
      <c r="CZ168" s="169">
        <f>AVERAGEIFS('WEEKLY DATA'!CZ$11:CZ$14576,'WEEKLY DATA'!$A$11:$A$14576,'MONTHLY DATA'!$A168,'WEEKLY DATA'!$B$11:$B$14576,'MONTHLY DATA'!$B168)</f>
        <v>356.875</v>
      </c>
      <c r="DA168" s="78">
        <f>AVERAGEIFS('WEEKLY DATA'!DA$11:DA$14576,'WEEKLY DATA'!$A$11:$A$14576,'MONTHLY DATA'!$A168,'WEEKLY DATA'!$B$11:$B$14576,'MONTHLY DATA'!$B168)</f>
        <v>366.875</v>
      </c>
      <c r="DB168" s="78">
        <f>AVERAGEIFS('WEEKLY DATA'!DB$11:DB$14576,'WEEKLY DATA'!$A$11:$A$14576,'MONTHLY DATA'!$A168,'WEEKLY DATA'!$B$11:$B$14576,'MONTHLY DATA'!$B168)</f>
        <v>361.875</v>
      </c>
      <c r="DC168" s="154">
        <f t="shared" si="133"/>
        <v>6.0816681146829144E-3</v>
      </c>
      <c r="DD168" s="78">
        <f>AVERAGEIFS('WEEKLY DATA'!DD$11:DD$14576,'WEEKLY DATA'!$A$11:$A$14576,'MONTHLY DATA'!$A168,'WEEKLY DATA'!$B$11:$B$14576,'MONTHLY DATA'!$B168)</f>
        <v>510</v>
      </c>
      <c r="DE168" s="78">
        <f>AVERAGEIFS('WEEKLY DATA'!DE$11:DE$14576,'WEEKLY DATA'!$A$11:$A$14576,'MONTHLY DATA'!$A168,'WEEKLY DATA'!$B$11:$B$14576,'MONTHLY DATA'!$B168)</f>
        <v>520</v>
      </c>
      <c r="DF168" s="78">
        <f>AVERAGEIFS('WEEKLY DATA'!DF$11:DF$14576,'WEEKLY DATA'!$A$11:$A$14576,'MONTHLY DATA'!$A168,'WEEKLY DATA'!$B$11:$B$14576,'MONTHLY DATA'!$B168)</f>
        <v>515</v>
      </c>
      <c r="DG168" s="154">
        <f t="shared" si="134"/>
        <v>5.7766367137355612E-2</v>
      </c>
      <c r="DH168" s="78">
        <f>AVERAGEIFS('WEEKLY DATA'!DH$11:DH$14576,'WEEKLY DATA'!$A$11:$A$14576,'MONTHLY DATA'!$A168,'WEEKLY DATA'!$B$11:$B$14576,'MONTHLY DATA'!$B168)</f>
        <v>530</v>
      </c>
      <c r="DI168" s="78">
        <f>AVERAGEIFS('WEEKLY DATA'!DI$11:DI$14576,'WEEKLY DATA'!$A$11:$A$14576,'MONTHLY DATA'!$A168,'WEEKLY DATA'!$B$11:$B$14576,'MONTHLY DATA'!$B168)</f>
        <v>540</v>
      </c>
      <c r="DJ168" s="78">
        <f>AVERAGEIFS('WEEKLY DATA'!DJ$11:DJ$14576,'WEEKLY DATA'!$A$11:$A$14576,'MONTHLY DATA'!$A168,'WEEKLY DATA'!$B$11:$B$14576,'MONTHLY DATA'!$B168)</f>
        <v>535</v>
      </c>
      <c r="DK168" s="154">
        <f t="shared" si="135"/>
        <v>0</v>
      </c>
      <c r="DL168" s="169">
        <f>AVERAGEIFS('WEEKLY DATA'!DL$11:DL$14576,'WEEKLY DATA'!$A$11:$A$14576,'MONTHLY DATA'!$A168,'WEEKLY DATA'!$B$11:$B$14576,'MONTHLY DATA'!$B168)</f>
        <v>395.625</v>
      </c>
      <c r="DM168" s="78">
        <f>AVERAGEIFS('WEEKLY DATA'!DM$11:DM$14576,'WEEKLY DATA'!$A$11:$A$14576,'MONTHLY DATA'!$A168,'WEEKLY DATA'!$B$11:$B$14576,'MONTHLY DATA'!$B168)</f>
        <v>405.625</v>
      </c>
      <c r="DN168" s="78">
        <f>AVERAGEIFS('WEEKLY DATA'!DN$11:DN$14576,'WEEKLY DATA'!$A$11:$A$14576,'MONTHLY DATA'!$A168,'WEEKLY DATA'!$B$11:$B$14576,'MONTHLY DATA'!$B168)</f>
        <v>400.625</v>
      </c>
      <c r="DO168" s="154">
        <f t="shared" si="136"/>
        <v>5.4901960784312642E-3</v>
      </c>
      <c r="DP168" s="78">
        <f>AVERAGEIFS('WEEKLY DATA'!DP$11:DP$14576,'WEEKLY DATA'!$A$11:$A$14576,'MONTHLY DATA'!$A168,'WEEKLY DATA'!$B$11:$B$14576,'MONTHLY DATA'!$B168)</f>
        <v>323.75</v>
      </c>
      <c r="DQ168" s="78">
        <f>AVERAGEIFS('WEEKLY DATA'!DQ$11:DQ$14576,'WEEKLY DATA'!$A$11:$A$14576,'MONTHLY DATA'!$A168,'WEEKLY DATA'!$B$11:$B$14576,'MONTHLY DATA'!$B168)</f>
        <v>333.75</v>
      </c>
      <c r="DR168" s="78">
        <f>AVERAGEIFS('WEEKLY DATA'!DR$11:DR$14576,'WEEKLY DATA'!$A$11:$A$14576,'MONTHLY DATA'!$A168,'WEEKLY DATA'!$B$11:$B$14576,'MONTHLY DATA'!$B168)</f>
        <v>328.75</v>
      </c>
      <c r="DS168" s="154">
        <f t="shared" si="137"/>
        <v>1.1538461538461497E-2</v>
      </c>
      <c r="DT168" s="78">
        <f>AVERAGEIFS('WEEKLY DATA'!DT$11:DT$14576,'WEEKLY DATA'!$A$11:$A$14576,'MONTHLY DATA'!$A168,'WEEKLY DATA'!$B$11:$B$14576,'MONTHLY DATA'!$B168)</f>
        <v>510</v>
      </c>
      <c r="DU168" s="78">
        <f>AVERAGEIFS('WEEKLY DATA'!DU$11:DU$14576,'WEEKLY DATA'!$A$11:$A$14576,'MONTHLY DATA'!$A168,'WEEKLY DATA'!$B$11:$B$14576,'MONTHLY DATA'!$B168)</f>
        <v>520</v>
      </c>
      <c r="DV168" s="78">
        <f>AVERAGEIFS('WEEKLY DATA'!DV$11:DV$14576,'WEEKLY DATA'!$A$11:$A$14576,'MONTHLY DATA'!$A168,'WEEKLY DATA'!$B$11:$B$14576,'MONTHLY DATA'!$B168)</f>
        <v>515</v>
      </c>
      <c r="DW168" s="154">
        <f t="shared" si="138"/>
        <v>6.0489060489060442E-2</v>
      </c>
      <c r="DX168" s="78">
        <f>AVERAGEIFS('WEEKLY DATA'!DX$11:DX$14576,'WEEKLY DATA'!$A$11:$A$14576,'MONTHLY DATA'!$A168,'WEEKLY DATA'!$B$11:$B$14576,'MONTHLY DATA'!$B168)</f>
        <v>515</v>
      </c>
      <c r="DY168" s="78">
        <f>AVERAGEIFS('WEEKLY DATA'!DY$11:DY$14576,'WEEKLY DATA'!$A$11:$A$14576,'MONTHLY DATA'!$A168,'WEEKLY DATA'!$B$11:$B$14576,'MONTHLY DATA'!$B168)</f>
        <v>525</v>
      </c>
      <c r="DZ168" s="78">
        <f>AVERAGEIFS('WEEKLY DATA'!DZ$11:DZ$14576,'WEEKLY DATA'!$A$11:$A$14576,'MONTHLY DATA'!$A168,'WEEKLY DATA'!$B$11:$B$14576,'MONTHLY DATA'!$B168)</f>
        <v>520</v>
      </c>
      <c r="EA168" s="154">
        <f t="shared" si="139"/>
        <v>-9.52380952380949E-3</v>
      </c>
      <c r="EB168" s="78">
        <f>AVERAGEIFS('WEEKLY DATA'!EB$11:EB$14576,'WEEKLY DATA'!$A$11:$A$14576,'MONTHLY DATA'!$A168,'WEEKLY DATA'!$B$11:$B$14576,'MONTHLY DATA'!$B168)</f>
        <v>376.875</v>
      </c>
      <c r="EC168" s="78">
        <f>AVERAGEIFS('WEEKLY DATA'!EC$11:EC$14576,'WEEKLY DATA'!$A$11:$A$14576,'MONTHLY DATA'!$A168,'WEEKLY DATA'!$B$11:$B$14576,'MONTHLY DATA'!$B168)</f>
        <v>386.875</v>
      </c>
      <c r="ED168" s="78">
        <f>AVERAGEIFS('WEEKLY DATA'!ED$11:ED$14576,'WEEKLY DATA'!$A$11:$A$14576,'MONTHLY DATA'!$A168,'WEEKLY DATA'!$B$11:$B$14576,'MONTHLY DATA'!$B168)</f>
        <v>381.875</v>
      </c>
      <c r="EE168" s="154">
        <f t="shared" si="140"/>
        <v>2.4308466051969901E-2</v>
      </c>
      <c r="EF168" s="169">
        <f>AVERAGEIFS('WEEKLY DATA'!EF$11:EF$14576,'WEEKLY DATA'!$A$11:$A$14576,'MONTHLY DATA'!$A168,'WEEKLY DATA'!$B$11:$B$14576,'MONTHLY DATA'!$B168)</f>
        <v>315</v>
      </c>
      <c r="EG168" s="78">
        <f>AVERAGEIFS('WEEKLY DATA'!EG$11:EG$14576,'WEEKLY DATA'!$A$11:$A$14576,'MONTHLY DATA'!$A168,'WEEKLY DATA'!$B$11:$B$14576,'MONTHLY DATA'!$B168)</f>
        <v>325</v>
      </c>
      <c r="EH168" s="78">
        <f>AVERAGEIFS('WEEKLY DATA'!EH$11:EH$14576,'WEEKLY DATA'!$A$11:$A$14576,'MONTHLY DATA'!$A168,'WEEKLY DATA'!$B$11:$B$14576,'MONTHLY DATA'!$B168)</f>
        <v>320</v>
      </c>
      <c r="EI168" s="154">
        <f t="shared" si="141"/>
        <v>-7.7519379844961378E-3</v>
      </c>
      <c r="EJ168" s="78">
        <f>AVERAGEIFS('WEEKLY DATA'!EJ$11:EJ$14576,'WEEKLY DATA'!$A$11:$A$14576,'MONTHLY DATA'!$A168,'WEEKLY DATA'!$B$11:$B$14576,'MONTHLY DATA'!$B168)</f>
        <v>507.5</v>
      </c>
      <c r="EK168" s="78">
        <f>AVERAGEIFS('WEEKLY DATA'!EK$11:EK$14576,'WEEKLY DATA'!$A$11:$A$14576,'MONTHLY DATA'!$A168,'WEEKLY DATA'!$B$11:$B$14576,'MONTHLY DATA'!$B168)</f>
        <v>517.5</v>
      </c>
      <c r="EL168" s="78">
        <f>AVERAGEIFS('WEEKLY DATA'!EL$11:EL$14576,'WEEKLY DATA'!$A$11:$A$14576,'MONTHLY DATA'!$A168,'WEEKLY DATA'!$B$11:$B$14576,'MONTHLY DATA'!$B168)</f>
        <v>512.5</v>
      </c>
      <c r="EM168" s="154">
        <f t="shared" si="142"/>
        <v>5.4662379421221763E-2</v>
      </c>
      <c r="EN168" s="78">
        <f>AVERAGEIFS('WEEKLY DATA'!EN$11:EN$14576,'WEEKLY DATA'!$A$11:$A$14576,'MONTHLY DATA'!$A168,'WEEKLY DATA'!$B$11:$B$14576,'MONTHLY DATA'!$B168)</f>
        <v>560</v>
      </c>
      <c r="EO168" s="78">
        <f>AVERAGEIFS('WEEKLY DATA'!EO$11:EO$14576,'WEEKLY DATA'!$A$11:$A$14576,'MONTHLY DATA'!$A168,'WEEKLY DATA'!$B$11:$B$14576,'MONTHLY DATA'!$B168)</f>
        <v>570</v>
      </c>
      <c r="EP168" s="78">
        <f>AVERAGEIFS('WEEKLY DATA'!EP$11:EP$14576,'WEEKLY DATA'!$A$11:$A$14576,'MONTHLY DATA'!$A168,'WEEKLY DATA'!$B$11:$B$14576,'MONTHLY DATA'!$B168)</f>
        <v>565</v>
      </c>
      <c r="EQ168" s="154">
        <f t="shared" si="143"/>
        <v>-8.7719298245614308E-3</v>
      </c>
      <c r="ER168" s="78">
        <f>AVERAGEIFS('WEEKLY DATA'!ER$11:ER$14576,'WEEKLY DATA'!$A$11:$A$14576,'MONTHLY DATA'!$A168,'WEEKLY DATA'!$B$11:$B$14576,'MONTHLY DATA'!$B168)</f>
        <v>393.75</v>
      </c>
      <c r="ES168" s="78">
        <f>AVERAGEIFS('WEEKLY DATA'!ES$11:ES$14576,'WEEKLY DATA'!$A$11:$A$14576,'MONTHLY DATA'!$A168,'WEEKLY DATA'!$B$11:$B$14576,'MONTHLY DATA'!$B168)</f>
        <v>403.75</v>
      </c>
      <c r="ET168" s="78">
        <f>AVERAGEIFS('WEEKLY DATA'!ET$11:ET$14576,'WEEKLY DATA'!$A$11:$A$14576,'MONTHLY DATA'!$A168,'WEEKLY DATA'!$B$11:$B$14576,'MONTHLY DATA'!$B168)</f>
        <v>398.75</v>
      </c>
      <c r="EU168" s="154">
        <f t="shared" si="144"/>
        <v>-8.5470085470085166E-3</v>
      </c>
      <c r="EV168" s="78">
        <f>AVERAGEIFS('WEEKLY DATA'!EV$11:EV$14576,'WEEKLY DATA'!$A$11:$A$14576,'MONTHLY DATA'!$A168,'WEEKLY DATA'!$B$11:$B$14576,'MONTHLY DATA'!$B168)</f>
        <v>343.75</v>
      </c>
      <c r="EW168" s="78">
        <f>AVERAGEIFS('WEEKLY DATA'!EW$11:EW$14576,'WEEKLY DATA'!$A$11:$A$14576,'MONTHLY DATA'!$A168,'WEEKLY DATA'!$B$11:$B$14576,'MONTHLY DATA'!$B168)</f>
        <v>353.75</v>
      </c>
      <c r="EX168" s="78">
        <f>AVERAGEIFS('WEEKLY DATA'!EX$11:EX$14576,'WEEKLY DATA'!$A$11:$A$14576,'MONTHLY DATA'!$A168,'WEEKLY DATA'!$B$11:$B$14576,'MONTHLY DATA'!$B168)</f>
        <v>348.75</v>
      </c>
      <c r="EY168" s="154">
        <f t="shared" si="145"/>
        <v>1.6393442622950838E-2</v>
      </c>
      <c r="EZ168" s="78">
        <f>AVERAGEIFS('WEEKLY DATA'!EZ$11:EZ$14576,'WEEKLY DATA'!$A$11:$A$14576,'MONTHLY DATA'!$A168,'WEEKLY DATA'!$B$11:$B$14576,'MONTHLY DATA'!$B168)</f>
        <v>506.25</v>
      </c>
      <c r="FA168" s="78">
        <f>AVERAGEIFS('WEEKLY DATA'!FA$11:FA$14576,'WEEKLY DATA'!$A$11:$A$14576,'MONTHLY DATA'!$A168,'WEEKLY DATA'!$B$11:$B$14576,'MONTHLY DATA'!$B168)</f>
        <v>516.25</v>
      </c>
      <c r="FB168" s="78">
        <f>AVERAGEIFS('WEEKLY DATA'!FB$11:FB$14576,'WEEKLY DATA'!$A$11:$A$14576,'MONTHLY DATA'!$A168,'WEEKLY DATA'!$B$11:$B$14576,'MONTHLY DATA'!$B168)</f>
        <v>511.25</v>
      </c>
      <c r="FC168" s="154">
        <f t="shared" si="146"/>
        <v>6.2337662337662358E-2</v>
      </c>
      <c r="FD168" s="78">
        <f>AVERAGEIFS('WEEKLY DATA'!FD$11:FD$14576,'WEEKLY DATA'!$A$11:$A$14576,'MONTHLY DATA'!$A168,'WEEKLY DATA'!$B$11:$B$14576,'MONTHLY DATA'!$B168)</f>
        <v>351.25</v>
      </c>
      <c r="FE168" s="78">
        <f>AVERAGEIFS('WEEKLY DATA'!FE$11:FE$14576,'WEEKLY DATA'!$A$11:$A$14576,'MONTHLY DATA'!$A168,'WEEKLY DATA'!$B$11:$B$14576,'MONTHLY DATA'!$B168)</f>
        <v>361.25</v>
      </c>
      <c r="FF168" s="78">
        <f>AVERAGEIFS('WEEKLY DATA'!FF$11:FF$14576,'WEEKLY DATA'!$A$11:$A$14576,'MONTHLY DATA'!$A168,'WEEKLY DATA'!$B$11:$B$14576,'MONTHLY DATA'!$B168)</f>
        <v>356.25</v>
      </c>
      <c r="FG168" s="154">
        <f t="shared" si="147"/>
        <v>9.7431355181576418E-3</v>
      </c>
      <c r="FH168" s="78">
        <f>AVERAGEIFS('WEEKLY DATA'!FH$11:FH$14576,'WEEKLY DATA'!$A$11:$A$14576,'MONTHLY DATA'!$A168,'WEEKLY DATA'!$B$11:$B$14576,'MONTHLY DATA'!$B168)</f>
        <v>348.125</v>
      </c>
      <c r="FI168" s="78">
        <f>AVERAGEIFS('WEEKLY DATA'!FI$11:FI$14576,'WEEKLY DATA'!$A$11:$A$14576,'MONTHLY DATA'!$A168,'WEEKLY DATA'!$B$11:$B$14576,'MONTHLY DATA'!$B168)</f>
        <v>358.125</v>
      </c>
      <c r="FJ168" s="78">
        <f>AVERAGEIFS('WEEKLY DATA'!FJ$11:FJ$14576,'WEEKLY DATA'!$A$11:$A$14576,'MONTHLY DATA'!$A168,'WEEKLY DATA'!$B$11:$B$14576,'MONTHLY DATA'!$B168)</f>
        <v>353.125</v>
      </c>
      <c r="FK168" s="154">
        <f t="shared" si="148"/>
        <v>2.2624434389140191E-2</v>
      </c>
      <c r="FL168" s="169">
        <f>AVERAGEIFS('WEEKLY DATA'!FL$11:FL$14576,'WEEKLY DATA'!$A$11:$A$14576,'MONTHLY DATA'!$A168,'WEEKLY DATA'!$B$11:$B$14576,'MONTHLY DATA'!$B168)</f>
        <v>302.5</v>
      </c>
      <c r="FM168" s="78">
        <f>AVERAGEIFS('WEEKLY DATA'!FM$11:FM$14576,'WEEKLY DATA'!$A$11:$A$14576,'MONTHLY DATA'!$A168,'WEEKLY DATA'!$B$11:$B$14576,'MONTHLY DATA'!$B168)</f>
        <v>312.5</v>
      </c>
      <c r="FN168" s="78">
        <f>AVERAGEIFS('WEEKLY DATA'!FN$11:FN$14576,'WEEKLY DATA'!$A$11:$A$14576,'MONTHLY DATA'!$A168,'WEEKLY DATA'!$B$11:$B$14576,'MONTHLY DATA'!$B168)</f>
        <v>307.5</v>
      </c>
      <c r="FO168" s="154">
        <f t="shared" si="149"/>
        <v>2.6068821689259725E-2</v>
      </c>
      <c r="FP168" s="78">
        <f>AVERAGEIFS('WEEKLY DATA'!FP$11:FP$14576,'WEEKLY DATA'!$A$11:$A$14576,'MONTHLY DATA'!$A168,'WEEKLY DATA'!$B$11:$B$14576,'MONTHLY DATA'!$B168)</f>
        <v>310</v>
      </c>
      <c r="FQ168" s="78">
        <f>AVERAGEIFS('WEEKLY DATA'!FQ$11:FQ$14576,'WEEKLY DATA'!$A$11:$A$14576,'MONTHLY DATA'!$A168,'WEEKLY DATA'!$B$11:$B$14576,'MONTHLY DATA'!$B168)</f>
        <v>320</v>
      </c>
      <c r="FR168" s="78">
        <f>AVERAGEIFS('WEEKLY DATA'!FR$11:FR$14576,'WEEKLY DATA'!$A$11:$A$14576,'MONTHLY DATA'!$A168,'WEEKLY DATA'!$B$11:$B$14576,'MONTHLY DATA'!$B168)</f>
        <v>315</v>
      </c>
      <c r="FS168" s="154">
        <f t="shared" si="150"/>
        <v>8.0000000000000071E-3</v>
      </c>
      <c r="FT168" s="78">
        <f>AVERAGEIFS('WEEKLY DATA'!FT$11:FT$14576,'WEEKLY DATA'!$A$11:$A$14576,'MONTHLY DATA'!$A168,'WEEKLY DATA'!$B$11:$B$14576,'MONTHLY DATA'!$B168)</f>
        <v>335</v>
      </c>
      <c r="FU168" s="78">
        <f>AVERAGEIFS('WEEKLY DATA'!FU$11:FU$14576,'WEEKLY DATA'!$A$11:$A$14576,'MONTHLY DATA'!$A168,'WEEKLY DATA'!$B$11:$B$14576,'MONTHLY DATA'!$B168)</f>
        <v>345</v>
      </c>
      <c r="FV168" s="78">
        <f>AVERAGEIFS('WEEKLY DATA'!FV$11:FV$14576,'WEEKLY DATA'!$A$11:$A$14576,'MONTHLY DATA'!$A168,'WEEKLY DATA'!$B$11:$B$14576,'MONTHLY DATA'!$B168)</f>
        <v>340</v>
      </c>
      <c r="FW168" s="154">
        <f t="shared" si="151"/>
        <v>6.25E-2</v>
      </c>
      <c r="FX168" s="78">
        <f>AVERAGEIFS('WEEKLY DATA'!FX$11:FX$14576,'WEEKLY DATA'!$A$11:$A$14576,'MONTHLY DATA'!$A168,'WEEKLY DATA'!$B$11:$B$14576,'MONTHLY DATA'!$B168)</f>
        <v>290.625</v>
      </c>
      <c r="FY168" s="78">
        <f>AVERAGEIFS('WEEKLY DATA'!FY$11:FY$14576,'WEEKLY DATA'!$A$11:$A$14576,'MONTHLY DATA'!$A168,'WEEKLY DATA'!$B$11:$B$14576,'MONTHLY DATA'!$B168)</f>
        <v>300.625</v>
      </c>
      <c r="FZ168" s="78">
        <f>AVERAGEIFS('WEEKLY DATA'!FZ$11:FZ$14576,'WEEKLY DATA'!$A$11:$A$14576,'MONTHLY DATA'!$A168,'WEEKLY DATA'!$B$11:$B$14576,'MONTHLY DATA'!$B168)</f>
        <v>295.625</v>
      </c>
      <c r="GA168" s="154">
        <f t="shared" si="152"/>
        <v>5.6983240223463794E-2</v>
      </c>
      <c r="GB168" s="78">
        <f>AVERAGEIFS('WEEKLY DATA'!GB$11:GB$14576,'WEEKLY DATA'!$A$11:$A$14576,'MONTHLY DATA'!$A168,'WEEKLY DATA'!$B$11:$B$14576,'MONTHLY DATA'!$B168)</f>
        <v>506.25</v>
      </c>
      <c r="GC168" s="78">
        <f>AVERAGEIFS('WEEKLY DATA'!GC$11:GC$14576,'WEEKLY DATA'!$A$11:$A$14576,'MONTHLY DATA'!$A168,'WEEKLY DATA'!$B$11:$B$14576,'MONTHLY DATA'!$B168)</f>
        <v>516.25</v>
      </c>
      <c r="GD168" s="78">
        <f>AVERAGEIFS('WEEKLY DATA'!GD$11:GD$14576,'WEEKLY DATA'!$A$11:$A$14576,'MONTHLY DATA'!$A168,'WEEKLY DATA'!$B$11:$B$14576,'MONTHLY DATA'!$B168)</f>
        <v>511.25</v>
      </c>
      <c r="GE168" s="154">
        <f t="shared" si="153"/>
        <v>5.5316533497233866E-3</v>
      </c>
      <c r="GF168" s="169">
        <f>AVERAGEIFS('WEEKLY DATA'!GF$11:GF$14576,'WEEKLY DATA'!$A$11:$A$14576,'MONTHLY DATA'!$A168,'WEEKLY DATA'!$B$11:$B$14576,'MONTHLY DATA'!$B168)</f>
        <v>446.875</v>
      </c>
      <c r="GG168" s="78">
        <f>AVERAGEIFS('WEEKLY DATA'!GG$11:GG$14576,'WEEKLY DATA'!$A$11:$A$14576,'MONTHLY DATA'!$A168,'WEEKLY DATA'!$B$11:$B$14576,'MONTHLY DATA'!$B168)</f>
        <v>456.875</v>
      </c>
      <c r="GH168" s="78">
        <f>AVERAGEIFS('WEEKLY DATA'!GH$11:GH$14576,'WEEKLY DATA'!$A$11:$A$14576,'MONTHLY DATA'!$A168,'WEEKLY DATA'!$B$11:$B$14576,'MONTHLY DATA'!$B168)</f>
        <v>451.875</v>
      </c>
      <c r="GI168" s="154">
        <f t="shared" si="154"/>
        <v>4.8644892286309194E-3</v>
      </c>
      <c r="GJ168" s="78">
        <f>AVERAGEIFS('WEEKLY DATA'!GJ$11:GJ$14576,'WEEKLY DATA'!$A$11:$A$14576,'MONTHLY DATA'!$A168,'WEEKLY DATA'!$B$11:$B$14576,'MONTHLY DATA'!$B168)</f>
        <v>520</v>
      </c>
      <c r="GK168" s="78">
        <f>AVERAGEIFS('WEEKLY DATA'!GK$11:GK$14576,'WEEKLY DATA'!$A$11:$A$14576,'MONTHLY DATA'!$A168,'WEEKLY DATA'!$B$11:$B$14576,'MONTHLY DATA'!$B168)</f>
        <v>530</v>
      </c>
      <c r="GL168" s="78">
        <f>AVERAGEIFS('WEEKLY DATA'!GL$11:GL$14576,'WEEKLY DATA'!$A$11:$A$14576,'MONTHLY DATA'!$A168,'WEEKLY DATA'!$B$11:$B$14576,'MONTHLY DATA'!$B168)</f>
        <v>525</v>
      </c>
      <c r="GM168" s="154">
        <f t="shared" si="155"/>
        <v>5.6603773584905648E-2</v>
      </c>
      <c r="GN168" s="78">
        <f>AVERAGEIFS('WEEKLY DATA'!GN$11:GN$14576,'WEEKLY DATA'!$A$11:$A$14576,'MONTHLY DATA'!$A168,'WEEKLY DATA'!$B$11:$B$14576,'MONTHLY DATA'!$B168)</f>
        <v>620</v>
      </c>
      <c r="GO168" s="78">
        <f>AVERAGEIFS('WEEKLY DATA'!GO$11:GO$14576,'WEEKLY DATA'!$A$11:$A$14576,'MONTHLY DATA'!$A168,'WEEKLY DATA'!$B$11:$B$14576,'MONTHLY DATA'!$B168)</f>
        <v>630</v>
      </c>
      <c r="GP168" s="78">
        <f>AVERAGEIFS('WEEKLY DATA'!GP$11:GP$14576,'WEEKLY DATA'!$A$11:$A$14576,'MONTHLY DATA'!$A168,'WEEKLY DATA'!$B$11:$B$14576,'MONTHLY DATA'!$B168)</f>
        <v>625</v>
      </c>
      <c r="GQ168" s="154">
        <f t="shared" si="156"/>
        <v>0</v>
      </c>
      <c r="GR168" s="78"/>
    </row>
    <row r="169" spans="1:200" ht="15.75" x14ac:dyDescent="0.25">
      <c r="A169">
        <f t="shared" si="106"/>
        <v>3</v>
      </c>
      <c r="B169">
        <f t="shared" si="107"/>
        <v>2023</v>
      </c>
      <c r="C169" s="86">
        <v>44986</v>
      </c>
      <c r="D169" s="78">
        <f>AVERAGEIFS('WEEKLY DATA'!D$11:D$14576,'WEEKLY DATA'!$A$11:$A$14576,'MONTHLY DATA'!$A169,'WEEKLY DATA'!$B$11:$B$14576,'MONTHLY DATA'!$B169)</f>
        <v>397.5</v>
      </c>
      <c r="E169" s="78">
        <f>AVERAGEIFS('WEEKLY DATA'!E$11:E$14576,'WEEKLY DATA'!$A$11:$A$14576,'MONTHLY DATA'!$A169,'WEEKLY DATA'!$B$11:$B$14576,'MONTHLY DATA'!$B169)</f>
        <v>407.5</v>
      </c>
      <c r="F169" s="78">
        <f>AVERAGEIFS('WEEKLY DATA'!F$11:F$14576,'WEEKLY DATA'!$A$11:$A$14576,'MONTHLY DATA'!$A169,'WEEKLY DATA'!$B$11:$B$14576,'MONTHLY DATA'!$B169)</f>
        <v>402.5</v>
      </c>
      <c r="G169" s="154">
        <f t="shared" si="108"/>
        <v>-2.1276595744680882E-2</v>
      </c>
      <c r="H169" s="169">
        <f>AVERAGEIFS('WEEKLY DATA'!H$11:H$14576,'WEEKLY DATA'!$A$11:$A$14576,'MONTHLY DATA'!$A169,'WEEKLY DATA'!$B$11:$B$14576,'MONTHLY DATA'!$B169)</f>
        <v>383.5</v>
      </c>
      <c r="I169" s="78">
        <f>AVERAGEIFS('WEEKLY DATA'!I$11:I$14576,'WEEKLY DATA'!$A$11:$A$14576,'MONTHLY DATA'!$A169,'WEEKLY DATA'!$B$11:$B$14576,'MONTHLY DATA'!$B169)</f>
        <v>393.5</v>
      </c>
      <c r="J169" s="78">
        <f>AVERAGEIFS('WEEKLY DATA'!J$11:J$14576,'WEEKLY DATA'!$A$11:$A$14576,'MONTHLY DATA'!$A169,'WEEKLY DATA'!$B$11:$B$14576,'MONTHLY DATA'!$B169)</f>
        <v>388.5</v>
      </c>
      <c r="K169" s="154">
        <f t="shared" si="109"/>
        <v>-1.3333333333333308E-2</v>
      </c>
      <c r="L169" s="169">
        <f>AVERAGEIFS('WEEKLY DATA'!L$11:L$14576,'WEEKLY DATA'!$A$11:$A$14576,'MONTHLY DATA'!$A169,'WEEKLY DATA'!$B$11:$B$14576,'MONTHLY DATA'!$B169)</f>
        <v>456.5</v>
      </c>
      <c r="M169" s="78">
        <f>AVERAGEIFS('WEEKLY DATA'!M$11:M$14576,'WEEKLY DATA'!$A$11:$A$14576,'MONTHLY DATA'!$A169,'WEEKLY DATA'!$B$11:$B$14576,'MONTHLY DATA'!$B169)</f>
        <v>466.5</v>
      </c>
      <c r="N169" s="78">
        <f>AVERAGEIFS('WEEKLY DATA'!N$11:N$14576,'WEEKLY DATA'!$A$11:$A$14576,'MONTHLY DATA'!$A169,'WEEKLY DATA'!$B$11:$B$14576,'MONTHLY DATA'!$B169)</f>
        <v>461.5</v>
      </c>
      <c r="O169" s="154">
        <f t="shared" si="110"/>
        <v>-3.7288135593220306E-2</v>
      </c>
      <c r="P169" s="169">
        <f>AVERAGEIFS('WEEKLY DATA'!P$11:P$14576,'WEEKLY DATA'!$A$11:$A$14576,'MONTHLY DATA'!$A169,'WEEKLY DATA'!$B$11:$B$14576,'MONTHLY DATA'!$B169)</f>
        <v>450.5</v>
      </c>
      <c r="Q169" s="78">
        <f>AVERAGEIFS('WEEKLY DATA'!Q$11:Q$14576,'WEEKLY DATA'!$A$11:$A$14576,'MONTHLY DATA'!$A169,'WEEKLY DATA'!$B$11:$B$14576,'MONTHLY DATA'!$B169)</f>
        <v>460.5</v>
      </c>
      <c r="R169" s="78">
        <f>AVERAGEIFS('WEEKLY DATA'!R$11:R$14576,'WEEKLY DATA'!$A$11:$A$14576,'MONTHLY DATA'!$A169,'WEEKLY DATA'!$B$11:$B$14576,'MONTHLY DATA'!$B169)</f>
        <v>455.5</v>
      </c>
      <c r="S169" s="154">
        <f t="shared" si="111"/>
        <v>5.7764876632801165E-2</v>
      </c>
      <c r="T169" s="169">
        <f>AVERAGEIFS('WEEKLY DATA'!T$11:T$14576,'WEEKLY DATA'!$A$11:$A$14576,'MONTHLY DATA'!$A169,'WEEKLY DATA'!$B$11:$B$14576,'MONTHLY DATA'!$B169)</f>
        <v>403</v>
      </c>
      <c r="U169" s="78">
        <f>AVERAGEIFS('WEEKLY DATA'!U$11:U$14576,'WEEKLY DATA'!$A$11:$A$14576,'MONTHLY DATA'!$A169,'WEEKLY DATA'!$B$11:$B$14576,'MONTHLY DATA'!$B169)</f>
        <v>413</v>
      </c>
      <c r="V169" s="78">
        <f>AVERAGEIFS('WEEKLY DATA'!V$11:V$14576,'WEEKLY DATA'!$A$11:$A$14576,'MONTHLY DATA'!$A169,'WEEKLY DATA'!$B$11:$B$14576,'MONTHLY DATA'!$B169)</f>
        <v>408</v>
      </c>
      <c r="W169" s="154">
        <f t="shared" si="112"/>
        <v>3.6190476190476106E-2</v>
      </c>
      <c r="X169" s="169">
        <f>AVERAGEIFS('WEEKLY DATA'!X$11:X$14576,'WEEKLY DATA'!$A$11:$A$14576,'MONTHLY DATA'!$A169,'WEEKLY DATA'!$B$11:$B$14576,'MONTHLY DATA'!$B169)</f>
        <v>402.5</v>
      </c>
      <c r="Y169" s="78">
        <f>AVERAGEIFS('WEEKLY DATA'!Y$11:Y$14576,'WEEKLY DATA'!$A$11:$A$14576,'MONTHLY DATA'!$A169,'WEEKLY DATA'!$B$11:$B$14576,'MONTHLY DATA'!$B169)</f>
        <v>412.5</v>
      </c>
      <c r="Z169" s="78">
        <f>AVERAGEIFS('WEEKLY DATA'!Z$11:Z$14576,'WEEKLY DATA'!$A$11:$A$14576,'MONTHLY DATA'!$A169,'WEEKLY DATA'!$B$11:$B$14576,'MONTHLY DATA'!$B169)</f>
        <v>407.5</v>
      </c>
      <c r="AA169" s="154">
        <f t="shared" si="113"/>
        <v>1.8750000000000044E-2</v>
      </c>
      <c r="AB169" s="169">
        <f>AVERAGEIFS('WEEKLY DATA'!AB$11:AB$14576,'WEEKLY DATA'!$A$11:$A$14576,'MONTHLY DATA'!$A169,'WEEKLY DATA'!$B$11:$B$14576,'MONTHLY DATA'!$B169)</f>
        <v>443</v>
      </c>
      <c r="AC169" s="78">
        <f>AVERAGEIFS('WEEKLY DATA'!AC$11:AC$14576,'WEEKLY DATA'!$A$11:$A$14576,'MONTHLY DATA'!$A169,'WEEKLY DATA'!$B$11:$B$14576,'MONTHLY DATA'!$B169)</f>
        <v>453</v>
      </c>
      <c r="AD169" s="78">
        <f>AVERAGEIFS('WEEKLY DATA'!AD$11:AD$14576,'WEEKLY DATA'!$A$11:$A$14576,'MONTHLY DATA'!$A169,'WEEKLY DATA'!$B$11:$B$14576,'MONTHLY DATA'!$B169)</f>
        <v>448</v>
      </c>
      <c r="AE169" s="154">
        <f t="shared" si="114"/>
        <v>-4.1711229946524098E-2</v>
      </c>
      <c r="AF169" s="169">
        <f>AVERAGEIFS('WEEKLY DATA'!AF$11:AF$14576,'WEEKLY DATA'!$A$11:$A$14576,'MONTHLY DATA'!$A169,'WEEKLY DATA'!$B$11:$B$14576,'MONTHLY DATA'!$B169)</f>
        <v>422</v>
      </c>
      <c r="AG169" s="78">
        <f>AVERAGEIFS('WEEKLY DATA'!AG$11:AG$14576,'WEEKLY DATA'!$A$11:$A$14576,'MONTHLY DATA'!$A169,'WEEKLY DATA'!$B$11:$B$14576,'MONTHLY DATA'!$B169)</f>
        <v>432</v>
      </c>
      <c r="AH169" s="78">
        <f>AVERAGEIFS('WEEKLY DATA'!AH$11:AH$14576,'WEEKLY DATA'!$A$11:$A$14576,'MONTHLY DATA'!$A169,'WEEKLY DATA'!$B$11:$B$14576,'MONTHLY DATA'!$B169)</f>
        <v>427</v>
      </c>
      <c r="AI169" s="154">
        <f t="shared" si="115"/>
        <v>5.4320987654320918E-2</v>
      </c>
      <c r="AJ169" s="169">
        <f>AVERAGEIFS('WEEKLY DATA'!AJ$11:AJ$14576,'WEEKLY DATA'!$A$11:$A$14576,'MONTHLY DATA'!$A169,'WEEKLY DATA'!$B$11:$B$14576,'MONTHLY DATA'!$B169)</f>
        <v>385</v>
      </c>
      <c r="AK169" s="78">
        <f>AVERAGEIFS('WEEKLY DATA'!AK$11:AK$14576,'WEEKLY DATA'!$A$11:$A$14576,'MONTHLY DATA'!$A169,'WEEKLY DATA'!$B$11:$B$14576,'MONTHLY DATA'!$B169)</f>
        <v>395</v>
      </c>
      <c r="AL169" s="78">
        <f>AVERAGEIFS('WEEKLY DATA'!AL$11:AL$14576,'WEEKLY DATA'!$A$11:$A$14576,'MONTHLY DATA'!$A169,'WEEKLY DATA'!$B$11:$B$14576,'MONTHLY DATA'!$B169)</f>
        <v>390</v>
      </c>
      <c r="AM169" s="154">
        <f t="shared" si="116"/>
        <v>-3.4055727554179516E-2</v>
      </c>
      <c r="AN169" s="169">
        <f>AVERAGEIFS('WEEKLY DATA'!AN$11:AN$14576,'WEEKLY DATA'!$A$11:$A$14576,'MONTHLY DATA'!$A169,'WEEKLY DATA'!$B$11:$B$14576,'MONTHLY DATA'!$B169)</f>
        <v>364</v>
      </c>
      <c r="AO169" s="78">
        <f>AVERAGEIFS('WEEKLY DATA'!AO$11:AO$14576,'WEEKLY DATA'!$A$11:$A$14576,'MONTHLY DATA'!$A169,'WEEKLY DATA'!$B$11:$B$14576,'MONTHLY DATA'!$B169)</f>
        <v>374</v>
      </c>
      <c r="AP169" s="78">
        <f>AVERAGEIFS('WEEKLY DATA'!AP$11:AP$14576,'WEEKLY DATA'!$A$11:$A$14576,'MONTHLY DATA'!$A169,'WEEKLY DATA'!$B$11:$B$14576,'MONTHLY DATA'!$B169)</f>
        <v>369</v>
      </c>
      <c r="AQ169" s="154">
        <f t="shared" si="117"/>
        <v>5.8064516129032295E-2</v>
      </c>
      <c r="AR169" s="169">
        <f>AVERAGEIFS('WEEKLY DATA'!AR$11:AR$14576,'WEEKLY DATA'!$A$11:$A$14576,'MONTHLY DATA'!$A169,'WEEKLY DATA'!$B$11:$B$14576,'MONTHLY DATA'!$B169)</f>
        <v>438.5</v>
      </c>
      <c r="AS169" s="78">
        <f>AVERAGEIFS('WEEKLY DATA'!AS$11:AS$14576,'WEEKLY DATA'!$A$11:$A$14576,'MONTHLY DATA'!$A169,'WEEKLY DATA'!$B$11:$B$14576,'MONTHLY DATA'!$B169)</f>
        <v>448.5</v>
      </c>
      <c r="AT169" s="78">
        <f>AVERAGEIFS('WEEKLY DATA'!AT$11:AT$14576,'WEEKLY DATA'!$A$11:$A$14576,'MONTHLY DATA'!$A169,'WEEKLY DATA'!$B$11:$B$14576,'MONTHLY DATA'!$B169)</f>
        <v>443.5</v>
      </c>
      <c r="AU169" s="154">
        <f t="shared" si="118"/>
        <v>-5.1336898395721975E-2</v>
      </c>
      <c r="AV169" s="169">
        <f>AVERAGEIFS('WEEKLY DATA'!AV$11:AV$14576,'WEEKLY DATA'!$A$11:$A$14576,'MONTHLY DATA'!$A169,'WEEKLY DATA'!$B$11:$B$14576,'MONTHLY DATA'!$B169)</f>
        <v>393</v>
      </c>
      <c r="AW169" s="78">
        <f>AVERAGEIFS('WEEKLY DATA'!AW$11:AW$14576,'WEEKLY DATA'!$A$11:$A$14576,'MONTHLY DATA'!$A169,'WEEKLY DATA'!$B$11:$B$14576,'MONTHLY DATA'!$B169)</f>
        <v>403</v>
      </c>
      <c r="AX169" s="78">
        <f>AVERAGEIFS('WEEKLY DATA'!AX$11:AX$14576,'WEEKLY DATA'!$A$11:$A$14576,'MONTHLY DATA'!$A169,'WEEKLY DATA'!$B$11:$B$14576,'MONTHLY DATA'!$B169)</f>
        <v>398</v>
      </c>
      <c r="AY169" s="154">
        <f t="shared" si="119"/>
        <v>0.11523642732049044</v>
      </c>
      <c r="AZ169" s="169">
        <f>AVERAGEIFS('WEEKLY DATA'!AZ$11:AZ$14576,'WEEKLY DATA'!$A$11:$A$14576,'MONTHLY DATA'!$A169,'WEEKLY DATA'!$B$11:$B$14576,'MONTHLY DATA'!$B169)</f>
        <v>400.5</v>
      </c>
      <c r="BA169" s="78">
        <f>AVERAGEIFS('WEEKLY DATA'!BA$11:BA$14576,'WEEKLY DATA'!$A$11:$A$14576,'MONTHLY DATA'!$A169,'WEEKLY DATA'!$B$11:$B$14576,'MONTHLY DATA'!$B169)</f>
        <v>410.5</v>
      </c>
      <c r="BB169" s="78">
        <f>AVERAGEIFS('WEEKLY DATA'!BB$11:BB$14576,'WEEKLY DATA'!$A$11:$A$14576,'MONTHLY DATA'!$A169,'WEEKLY DATA'!$B$11:$B$14576,'MONTHLY DATA'!$B169)</f>
        <v>405.5</v>
      </c>
      <c r="BC169" s="154">
        <f t="shared" si="120"/>
        <v>4.3343653250773606E-3</v>
      </c>
      <c r="BD169" s="169">
        <f>AVERAGEIFS('WEEKLY DATA'!BD$11:BD$14576,'WEEKLY DATA'!$A$11:$A$14576,'MONTHLY DATA'!$A169,'WEEKLY DATA'!$B$11:$B$14576,'MONTHLY DATA'!$B169)</f>
        <v>344</v>
      </c>
      <c r="BE169" s="78">
        <f>AVERAGEIFS('WEEKLY DATA'!BE$11:BE$14576,'WEEKLY DATA'!$A$11:$A$14576,'MONTHLY DATA'!$A169,'WEEKLY DATA'!$B$11:$B$14576,'MONTHLY DATA'!$B169)</f>
        <v>354</v>
      </c>
      <c r="BF169" s="78">
        <f>AVERAGEIFS('WEEKLY DATA'!BF$11:BF$14576,'WEEKLY DATA'!$A$11:$A$14576,'MONTHLY DATA'!$A169,'WEEKLY DATA'!$B$11:$B$14576,'MONTHLY DATA'!$B169)</f>
        <v>349</v>
      </c>
      <c r="BG169" s="154">
        <f t="shared" si="121"/>
        <v>-7.0881863560732117E-2</v>
      </c>
      <c r="BH169" s="169">
        <f>AVERAGEIFS('WEEKLY DATA'!BH$11:BH$14576,'WEEKLY DATA'!$A$11:$A$14576,'MONTHLY DATA'!$A169,'WEEKLY DATA'!$B$11:$B$14576,'MONTHLY DATA'!$B169)</f>
        <v>422</v>
      </c>
      <c r="BI169" s="78">
        <f>AVERAGEIFS('WEEKLY DATA'!BI$11:BI$14576,'WEEKLY DATA'!$A$11:$A$14576,'MONTHLY DATA'!$A169,'WEEKLY DATA'!$B$11:$B$14576,'MONTHLY DATA'!$B169)</f>
        <v>432</v>
      </c>
      <c r="BJ169" s="78">
        <f>AVERAGEIFS('WEEKLY DATA'!BJ$11:BJ$14576,'WEEKLY DATA'!$A$11:$A$14576,'MONTHLY DATA'!$A169,'WEEKLY DATA'!$B$11:$B$14576,'MONTHLY DATA'!$B169)</f>
        <v>427</v>
      </c>
      <c r="BK169" s="154">
        <f t="shared" si="122"/>
        <v>-7.4254742547425479E-2</v>
      </c>
      <c r="BL169" s="169">
        <f>AVERAGEIFS('WEEKLY DATA'!BL$11:BL$14576,'WEEKLY DATA'!$A$11:$A$14576,'MONTHLY DATA'!$A169,'WEEKLY DATA'!$B$11:$B$14576,'MONTHLY DATA'!$B169)</f>
        <v>354.5</v>
      </c>
      <c r="BM169" s="78">
        <f>AVERAGEIFS('WEEKLY DATA'!BM$11:BM$14576,'WEEKLY DATA'!$A$11:$A$14576,'MONTHLY DATA'!$A169,'WEEKLY DATA'!$B$11:$B$14576,'MONTHLY DATA'!$B169)</f>
        <v>364.5</v>
      </c>
      <c r="BN169" s="78">
        <f>AVERAGEIFS('WEEKLY DATA'!BN$11:BN$14576,'WEEKLY DATA'!$A$11:$A$14576,'MONTHLY DATA'!$A169,'WEEKLY DATA'!$B$11:$B$14576,'MONTHLY DATA'!$B169)</f>
        <v>359.5</v>
      </c>
      <c r="BO169" s="154">
        <f t="shared" si="123"/>
        <v>4.5818181818181758E-2</v>
      </c>
      <c r="BP169" s="78">
        <f>AVERAGEIFS('WEEKLY DATA'!BP$11:BP$14576,'WEEKLY DATA'!$A$11:$A$14576,'MONTHLY DATA'!$A169,'WEEKLY DATA'!$B$11:$B$14576,'MONTHLY DATA'!$B169)</f>
        <v>406</v>
      </c>
      <c r="BQ169" s="78">
        <f>AVERAGEIFS('WEEKLY DATA'!BQ$11:BQ$14576,'WEEKLY DATA'!$A$11:$A$14576,'MONTHLY DATA'!$A169,'WEEKLY DATA'!$B$11:$B$14576,'MONTHLY DATA'!$B169)</f>
        <v>416</v>
      </c>
      <c r="BR169" s="78">
        <f>AVERAGEIFS('WEEKLY DATA'!BR$11:BR$14576,'WEEKLY DATA'!$A$11:$A$14576,'MONTHLY DATA'!$A169,'WEEKLY DATA'!$B$11:$B$14576,'MONTHLY DATA'!$B169)</f>
        <v>411</v>
      </c>
      <c r="BS169" s="154">
        <f t="shared" si="124"/>
        <v>9.1324200913245335E-4</v>
      </c>
      <c r="BT169" s="78">
        <f>AVERAGEIFS('WEEKLY DATA'!BT$11:BT$14576,'WEEKLY DATA'!$A$11:$A$14576,'MONTHLY DATA'!$A169,'WEEKLY DATA'!$B$11:$B$14576,'MONTHLY DATA'!$B169)</f>
        <v>355</v>
      </c>
      <c r="BU169" s="78">
        <f>AVERAGEIFS('WEEKLY DATA'!BU$11:BU$14576,'WEEKLY DATA'!$A$11:$A$14576,'MONTHLY DATA'!$A169,'WEEKLY DATA'!$B$11:$B$14576,'MONTHLY DATA'!$B169)</f>
        <v>365</v>
      </c>
      <c r="BV169" s="78">
        <f>AVERAGEIFS('WEEKLY DATA'!BV$11:BV$14576,'WEEKLY DATA'!$A$11:$A$14576,'MONTHLY DATA'!$A169,'WEEKLY DATA'!$B$11:$B$14576,'MONTHLY DATA'!$B169)</f>
        <v>360</v>
      </c>
      <c r="BW169" s="154">
        <f t="shared" si="125"/>
        <v>1.4084507042253502E-2</v>
      </c>
      <c r="BX169" s="78">
        <f>AVERAGEIFS('WEEKLY DATA'!BX$11:BX$14576,'WEEKLY DATA'!$A$11:$A$14576,'MONTHLY DATA'!$A169,'WEEKLY DATA'!$B$11:$B$14576,'MONTHLY DATA'!$B169)</f>
        <v>450</v>
      </c>
      <c r="BY169" s="78">
        <f>AVERAGEIFS('WEEKLY DATA'!BY$11:BY$14576,'WEEKLY DATA'!$A$11:$A$14576,'MONTHLY DATA'!$A169,'WEEKLY DATA'!$B$11:$B$14576,'MONTHLY DATA'!$B169)</f>
        <v>460</v>
      </c>
      <c r="BZ169" s="78">
        <f>AVERAGEIFS('WEEKLY DATA'!BZ$11:BZ$14576,'WEEKLY DATA'!$A$11:$A$14576,'MONTHLY DATA'!$A169,'WEEKLY DATA'!$B$11:$B$14576,'MONTHLY DATA'!$B169)</f>
        <v>455</v>
      </c>
      <c r="CA169" s="154">
        <f t="shared" si="126"/>
        <v>1.6759776536312776E-2</v>
      </c>
      <c r="CB169" s="78">
        <f>AVERAGEIFS('WEEKLY DATA'!CB$11:CB$14576,'WEEKLY DATA'!$A$11:$A$14576,'MONTHLY DATA'!$A169,'WEEKLY DATA'!$B$11:$B$14576,'MONTHLY DATA'!$B169)</f>
        <v>523.5</v>
      </c>
      <c r="CC169" s="78">
        <f>AVERAGEIFS('WEEKLY DATA'!CC$11:CC$14576,'WEEKLY DATA'!$A$11:$A$14576,'MONTHLY DATA'!$A169,'WEEKLY DATA'!$B$11:$B$14576,'MONTHLY DATA'!$B169)</f>
        <v>533.5</v>
      </c>
      <c r="CD169" s="78">
        <f>AVERAGEIFS('WEEKLY DATA'!CD$11:CD$14576,'WEEKLY DATA'!$A$11:$A$14576,'MONTHLY DATA'!$A169,'WEEKLY DATA'!$B$11:$B$14576,'MONTHLY DATA'!$B169)</f>
        <v>528.5</v>
      </c>
      <c r="CE169" s="154">
        <f t="shared" si="127"/>
        <v>-5.1764705882353379E-3</v>
      </c>
      <c r="CF169" s="78">
        <f>AVERAGEIFS('WEEKLY DATA'!CF$11:CF$14576,'WEEKLY DATA'!$A$11:$A$14576,'MONTHLY DATA'!$A169,'WEEKLY DATA'!$B$11:$B$14576,'MONTHLY DATA'!$B169)</f>
        <v>381.5</v>
      </c>
      <c r="CG169" s="78">
        <f>AVERAGEIFS('WEEKLY DATA'!CG$11:CG$14576,'WEEKLY DATA'!$A$11:$A$14576,'MONTHLY DATA'!$A169,'WEEKLY DATA'!$B$11:$B$14576,'MONTHLY DATA'!$B169)</f>
        <v>391.5</v>
      </c>
      <c r="CH169" s="78">
        <f>AVERAGEIFS('WEEKLY DATA'!CH$11:CH$14576,'WEEKLY DATA'!$A$11:$A$14576,'MONTHLY DATA'!$A169,'WEEKLY DATA'!$B$11:$B$14576,'MONTHLY DATA'!$B169)</f>
        <v>386.5</v>
      </c>
      <c r="CI169" s="154">
        <f t="shared" si="128"/>
        <v>3.8961038961038419E-3</v>
      </c>
      <c r="CJ169" s="78">
        <f>AVERAGEIFS('WEEKLY DATA'!CJ$11:CJ$14576,'WEEKLY DATA'!$A$11:$A$14576,'MONTHLY DATA'!$A169,'WEEKLY DATA'!$B$11:$B$14576,'MONTHLY DATA'!$B169)</f>
        <v>327.5</v>
      </c>
      <c r="CK169" s="78">
        <f>AVERAGEIFS('WEEKLY DATA'!CK$11:CK$14576,'WEEKLY DATA'!$A$11:$A$14576,'MONTHLY DATA'!$A169,'WEEKLY DATA'!$B$11:$B$14576,'MONTHLY DATA'!$B169)</f>
        <v>337.5</v>
      </c>
      <c r="CL169" s="78">
        <f>AVERAGEIFS('WEEKLY DATA'!CL$11:CL$14576,'WEEKLY DATA'!$A$11:$A$14576,'MONTHLY DATA'!$A169,'WEEKLY DATA'!$B$11:$B$14576,'MONTHLY DATA'!$B169)</f>
        <v>332.5</v>
      </c>
      <c r="CM169" s="154">
        <f t="shared" si="129"/>
        <v>7.575757575757569E-3</v>
      </c>
      <c r="CN169" s="78">
        <f>AVERAGEIFS('WEEKLY DATA'!CN$11:CN$14576,'WEEKLY DATA'!$A$11:$A$14576,'MONTHLY DATA'!$A169,'WEEKLY DATA'!$B$11:$B$14576,'MONTHLY DATA'!$B169)</f>
        <v>450</v>
      </c>
      <c r="CO169" s="78">
        <f>AVERAGEIFS('WEEKLY DATA'!CO$11:CO$14576,'WEEKLY DATA'!$A$11:$A$14576,'MONTHLY DATA'!$A169,'WEEKLY DATA'!$B$11:$B$14576,'MONTHLY DATA'!$B169)</f>
        <v>460</v>
      </c>
      <c r="CP169" s="78">
        <f>AVERAGEIFS('WEEKLY DATA'!CP$11:CP$14576,'WEEKLY DATA'!$A$11:$A$14576,'MONTHLY DATA'!$A169,'WEEKLY DATA'!$B$11:$B$14576,'MONTHLY DATA'!$B169)</f>
        <v>455</v>
      </c>
      <c r="CQ169" s="154">
        <f t="shared" si="130"/>
        <v>1.6759776536312776E-2</v>
      </c>
      <c r="CR169" s="78">
        <f>AVERAGEIFS('WEEKLY DATA'!CR$11:CR$14576,'WEEKLY DATA'!$A$11:$A$14576,'MONTHLY DATA'!$A169,'WEEKLY DATA'!$B$11:$B$14576,'MONTHLY DATA'!$B169)</f>
        <v>545</v>
      </c>
      <c r="CS169" s="78">
        <f>AVERAGEIFS('WEEKLY DATA'!CS$11:CS$14576,'WEEKLY DATA'!$A$11:$A$14576,'MONTHLY DATA'!$A169,'WEEKLY DATA'!$B$11:$B$14576,'MONTHLY DATA'!$B169)</f>
        <v>555</v>
      </c>
      <c r="CT169" s="78">
        <f>AVERAGEIFS('WEEKLY DATA'!CT$11:CT$14576,'WEEKLY DATA'!$A$11:$A$14576,'MONTHLY DATA'!$A169,'WEEKLY DATA'!$B$11:$B$14576,'MONTHLY DATA'!$B169)</f>
        <v>550</v>
      </c>
      <c r="CU169" s="154">
        <f t="shared" si="131"/>
        <v>0</v>
      </c>
      <c r="CV169" s="169">
        <f>AVERAGEIFS('WEEKLY DATA'!CV$11:CV$14576,'WEEKLY DATA'!$A$11:$A$14576,'MONTHLY DATA'!$A169,'WEEKLY DATA'!$B$11:$B$14576,'MONTHLY DATA'!$B169)</f>
        <v>408</v>
      </c>
      <c r="CW169" s="78">
        <f>AVERAGEIFS('WEEKLY DATA'!CW$11:CW$14576,'WEEKLY DATA'!$A$11:$A$14576,'MONTHLY DATA'!$A169,'WEEKLY DATA'!$B$11:$B$14576,'MONTHLY DATA'!$B169)</f>
        <v>418</v>
      </c>
      <c r="CX169" s="78">
        <f>AVERAGEIFS('WEEKLY DATA'!CX$11:CX$14576,'WEEKLY DATA'!$A$11:$A$14576,'MONTHLY DATA'!$A169,'WEEKLY DATA'!$B$11:$B$14576,'MONTHLY DATA'!$B169)</f>
        <v>413</v>
      </c>
      <c r="CY169" s="154">
        <f t="shared" si="132"/>
        <v>-1.9584569732937651E-2</v>
      </c>
      <c r="CZ169" s="169">
        <f>AVERAGEIFS('WEEKLY DATA'!CZ$11:CZ$14576,'WEEKLY DATA'!$A$11:$A$14576,'MONTHLY DATA'!$A169,'WEEKLY DATA'!$B$11:$B$14576,'MONTHLY DATA'!$B169)</f>
        <v>361.5</v>
      </c>
      <c r="DA169" s="78">
        <f>AVERAGEIFS('WEEKLY DATA'!DA$11:DA$14576,'WEEKLY DATA'!$A$11:$A$14576,'MONTHLY DATA'!$A169,'WEEKLY DATA'!$B$11:$B$14576,'MONTHLY DATA'!$B169)</f>
        <v>371.5</v>
      </c>
      <c r="DB169" s="78">
        <f>AVERAGEIFS('WEEKLY DATA'!DB$11:DB$14576,'WEEKLY DATA'!$A$11:$A$14576,'MONTHLY DATA'!$A169,'WEEKLY DATA'!$B$11:$B$14576,'MONTHLY DATA'!$B169)</f>
        <v>366.5</v>
      </c>
      <c r="DC169" s="154">
        <f t="shared" si="133"/>
        <v>1.2780656303972293E-2</v>
      </c>
      <c r="DD169" s="78">
        <f>AVERAGEIFS('WEEKLY DATA'!DD$11:DD$14576,'WEEKLY DATA'!$A$11:$A$14576,'MONTHLY DATA'!$A169,'WEEKLY DATA'!$B$11:$B$14576,'MONTHLY DATA'!$B169)</f>
        <v>480</v>
      </c>
      <c r="DE169" s="78">
        <f>AVERAGEIFS('WEEKLY DATA'!DE$11:DE$14576,'WEEKLY DATA'!$A$11:$A$14576,'MONTHLY DATA'!$A169,'WEEKLY DATA'!$B$11:$B$14576,'MONTHLY DATA'!$B169)</f>
        <v>490</v>
      </c>
      <c r="DF169" s="78">
        <f>AVERAGEIFS('WEEKLY DATA'!DF$11:DF$14576,'WEEKLY DATA'!$A$11:$A$14576,'MONTHLY DATA'!$A169,'WEEKLY DATA'!$B$11:$B$14576,'MONTHLY DATA'!$B169)</f>
        <v>485</v>
      </c>
      <c r="DG169" s="154">
        <f t="shared" si="134"/>
        <v>-5.8252427184465994E-2</v>
      </c>
      <c r="DH169" s="78">
        <f>AVERAGEIFS('WEEKLY DATA'!DH$11:DH$14576,'WEEKLY DATA'!$A$11:$A$14576,'MONTHLY DATA'!$A169,'WEEKLY DATA'!$B$11:$B$14576,'MONTHLY DATA'!$B169)</f>
        <v>525</v>
      </c>
      <c r="DI169" s="78">
        <f>AVERAGEIFS('WEEKLY DATA'!DI$11:DI$14576,'WEEKLY DATA'!$A$11:$A$14576,'MONTHLY DATA'!$A169,'WEEKLY DATA'!$B$11:$B$14576,'MONTHLY DATA'!$B169)</f>
        <v>535</v>
      </c>
      <c r="DJ169" s="78">
        <f>AVERAGEIFS('WEEKLY DATA'!DJ$11:DJ$14576,'WEEKLY DATA'!$A$11:$A$14576,'MONTHLY DATA'!$A169,'WEEKLY DATA'!$B$11:$B$14576,'MONTHLY DATA'!$B169)</f>
        <v>530</v>
      </c>
      <c r="DK169" s="154">
        <f t="shared" si="135"/>
        <v>-9.3457943925233655E-3</v>
      </c>
      <c r="DL169" s="169">
        <f>AVERAGEIFS('WEEKLY DATA'!DL$11:DL$14576,'WEEKLY DATA'!$A$11:$A$14576,'MONTHLY DATA'!$A169,'WEEKLY DATA'!$B$11:$B$14576,'MONTHLY DATA'!$B169)</f>
        <v>393</v>
      </c>
      <c r="DM169" s="78">
        <f>AVERAGEIFS('WEEKLY DATA'!DM$11:DM$14576,'WEEKLY DATA'!$A$11:$A$14576,'MONTHLY DATA'!$A169,'WEEKLY DATA'!$B$11:$B$14576,'MONTHLY DATA'!$B169)</f>
        <v>403</v>
      </c>
      <c r="DN169" s="78">
        <f>AVERAGEIFS('WEEKLY DATA'!DN$11:DN$14576,'WEEKLY DATA'!$A$11:$A$14576,'MONTHLY DATA'!$A169,'WEEKLY DATA'!$B$11:$B$14576,'MONTHLY DATA'!$B169)</f>
        <v>398</v>
      </c>
      <c r="DO169" s="154">
        <f t="shared" si="136"/>
        <v>-6.5522620904836515E-3</v>
      </c>
      <c r="DP169" s="78">
        <f>AVERAGEIFS('WEEKLY DATA'!DP$11:DP$14576,'WEEKLY DATA'!$A$11:$A$14576,'MONTHLY DATA'!$A169,'WEEKLY DATA'!$B$11:$B$14576,'MONTHLY DATA'!$B169)</f>
        <v>326</v>
      </c>
      <c r="DQ169" s="78">
        <f>AVERAGEIFS('WEEKLY DATA'!DQ$11:DQ$14576,'WEEKLY DATA'!$A$11:$A$14576,'MONTHLY DATA'!$A169,'WEEKLY DATA'!$B$11:$B$14576,'MONTHLY DATA'!$B169)</f>
        <v>336</v>
      </c>
      <c r="DR169" s="78">
        <f>AVERAGEIFS('WEEKLY DATA'!DR$11:DR$14576,'WEEKLY DATA'!$A$11:$A$14576,'MONTHLY DATA'!$A169,'WEEKLY DATA'!$B$11:$B$14576,'MONTHLY DATA'!$B169)</f>
        <v>331</v>
      </c>
      <c r="DS169" s="154">
        <f t="shared" si="137"/>
        <v>6.8441064638782301E-3</v>
      </c>
      <c r="DT169" s="78">
        <f>AVERAGEIFS('WEEKLY DATA'!DT$11:DT$14576,'WEEKLY DATA'!$A$11:$A$14576,'MONTHLY DATA'!$A169,'WEEKLY DATA'!$B$11:$B$14576,'MONTHLY DATA'!$B169)</f>
        <v>480</v>
      </c>
      <c r="DU169" s="78">
        <f>AVERAGEIFS('WEEKLY DATA'!DU$11:DU$14576,'WEEKLY DATA'!$A$11:$A$14576,'MONTHLY DATA'!$A169,'WEEKLY DATA'!$B$11:$B$14576,'MONTHLY DATA'!$B169)</f>
        <v>490</v>
      </c>
      <c r="DV169" s="78">
        <f>AVERAGEIFS('WEEKLY DATA'!DV$11:DV$14576,'WEEKLY DATA'!$A$11:$A$14576,'MONTHLY DATA'!$A169,'WEEKLY DATA'!$B$11:$B$14576,'MONTHLY DATA'!$B169)</f>
        <v>485</v>
      </c>
      <c r="DW169" s="154">
        <f t="shared" si="138"/>
        <v>-5.8252427184465994E-2</v>
      </c>
      <c r="DX169" s="78">
        <f>AVERAGEIFS('WEEKLY DATA'!DX$11:DX$14576,'WEEKLY DATA'!$A$11:$A$14576,'MONTHLY DATA'!$A169,'WEEKLY DATA'!$B$11:$B$14576,'MONTHLY DATA'!$B169)</f>
        <v>510</v>
      </c>
      <c r="DY169" s="78">
        <f>AVERAGEIFS('WEEKLY DATA'!DY$11:DY$14576,'WEEKLY DATA'!$A$11:$A$14576,'MONTHLY DATA'!$A169,'WEEKLY DATA'!$B$11:$B$14576,'MONTHLY DATA'!$B169)</f>
        <v>520</v>
      </c>
      <c r="DZ169" s="78">
        <f>AVERAGEIFS('WEEKLY DATA'!DZ$11:DZ$14576,'WEEKLY DATA'!$A$11:$A$14576,'MONTHLY DATA'!$A169,'WEEKLY DATA'!$B$11:$B$14576,'MONTHLY DATA'!$B169)</f>
        <v>515</v>
      </c>
      <c r="EA169" s="154">
        <f t="shared" si="139"/>
        <v>-9.6153846153845812E-3</v>
      </c>
      <c r="EB169" s="78">
        <f>AVERAGEIFS('WEEKLY DATA'!EB$11:EB$14576,'WEEKLY DATA'!$A$11:$A$14576,'MONTHLY DATA'!$A169,'WEEKLY DATA'!$B$11:$B$14576,'MONTHLY DATA'!$B169)</f>
        <v>404.5</v>
      </c>
      <c r="EC169" s="78">
        <f>AVERAGEIFS('WEEKLY DATA'!EC$11:EC$14576,'WEEKLY DATA'!$A$11:$A$14576,'MONTHLY DATA'!$A169,'WEEKLY DATA'!$B$11:$B$14576,'MONTHLY DATA'!$B169)</f>
        <v>414.5</v>
      </c>
      <c r="ED169" s="78">
        <f>AVERAGEIFS('WEEKLY DATA'!ED$11:ED$14576,'WEEKLY DATA'!$A$11:$A$14576,'MONTHLY DATA'!$A169,'WEEKLY DATA'!$B$11:$B$14576,'MONTHLY DATA'!$B169)</f>
        <v>409.5</v>
      </c>
      <c r="EE169" s="154">
        <f t="shared" si="140"/>
        <v>7.2340425531914887E-2</v>
      </c>
      <c r="EF169" s="169">
        <f>AVERAGEIFS('WEEKLY DATA'!EF$11:EF$14576,'WEEKLY DATA'!$A$11:$A$14576,'MONTHLY DATA'!$A169,'WEEKLY DATA'!$B$11:$B$14576,'MONTHLY DATA'!$B169)</f>
        <v>307.5</v>
      </c>
      <c r="EG169" s="78">
        <f>AVERAGEIFS('WEEKLY DATA'!EG$11:EG$14576,'WEEKLY DATA'!$A$11:$A$14576,'MONTHLY DATA'!$A169,'WEEKLY DATA'!$B$11:$B$14576,'MONTHLY DATA'!$B169)</f>
        <v>317.5</v>
      </c>
      <c r="EH169" s="78">
        <f>AVERAGEIFS('WEEKLY DATA'!EH$11:EH$14576,'WEEKLY DATA'!$A$11:$A$14576,'MONTHLY DATA'!$A169,'WEEKLY DATA'!$B$11:$B$14576,'MONTHLY DATA'!$B169)</f>
        <v>312.5</v>
      </c>
      <c r="EI169" s="154">
        <f t="shared" si="141"/>
        <v>-2.34375E-2</v>
      </c>
      <c r="EJ169" s="78">
        <f>AVERAGEIFS('WEEKLY DATA'!EJ$11:EJ$14576,'WEEKLY DATA'!$A$11:$A$14576,'MONTHLY DATA'!$A169,'WEEKLY DATA'!$B$11:$B$14576,'MONTHLY DATA'!$B169)</f>
        <v>480</v>
      </c>
      <c r="EK169" s="78">
        <f>AVERAGEIFS('WEEKLY DATA'!EK$11:EK$14576,'WEEKLY DATA'!$A$11:$A$14576,'MONTHLY DATA'!$A169,'WEEKLY DATA'!$B$11:$B$14576,'MONTHLY DATA'!$B169)</f>
        <v>490</v>
      </c>
      <c r="EL169" s="78">
        <f>AVERAGEIFS('WEEKLY DATA'!EL$11:EL$14576,'WEEKLY DATA'!$A$11:$A$14576,'MONTHLY DATA'!$A169,'WEEKLY DATA'!$B$11:$B$14576,'MONTHLY DATA'!$B169)</f>
        <v>485</v>
      </c>
      <c r="EM169" s="154">
        <f t="shared" si="142"/>
        <v>-5.3658536585365901E-2</v>
      </c>
      <c r="EN169" s="78">
        <f>AVERAGEIFS('WEEKLY DATA'!EN$11:EN$14576,'WEEKLY DATA'!$A$11:$A$14576,'MONTHLY DATA'!$A169,'WEEKLY DATA'!$B$11:$B$14576,'MONTHLY DATA'!$B169)</f>
        <v>555</v>
      </c>
      <c r="EO169" s="78">
        <f>AVERAGEIFS('WEEKLY DATA'!EO$11:EO$14576,'WEEKLY DATA'!$A$11:$A$14576,'MONTHLY DATA'!$A169,'WEEKLY DATA'!$B$11:$B$14576,'MONTHLY DATA'!$B169)</f>
        <v>565</v>
      </c>
      <c r="EP169" s="78">
        <f>AVERAGEIFS('WEEKLY DATA'!EP$11:EP$14576,'WEEKLY DATA'!$A$11:$A$14576,'MONTHLY DATA'!$A169,'WEEKLY DATA'!$B$11:$B$14576,'MONTHLY DATA'!$B169)</f>
        <v>560</v>
      </c>
      <c r="EQ169" s="154">
        <f t="shared" si="143"/>
        <v>-8.8495575221239076E-3</v>
      </c>
      <c r="ER169" s="78">
        <f>AVERAGEIFS('WEEKLY DATA'!ER$11:ER$14576,'WEEKLY DATA'!$A$11:$A$14576,'MONTHLY DATA'!$A169,'WEEKLY DATA'!$B$11:$B$14576,'MONTHLY DATA'!$B169)</f>
        <v>382.5</v>
      </c>
      <c r="ES169" s="78">
        <f>AVERAGEIFS('WEEKLY DATA'!ES$11:ES$14576,'WEEKLY DATA'!$A$11:$A$14576,'MONTHLY DATA'!$A169,'WEEKLY DATA'!$B$11:$B$14576,'MONTHLY DATA'!$B169)</f>
        <v>392.5</v>
      </c>
      <c r="ET169" s="78">
        <f>AVERAGEIFS('WEEKLY DATA'!ET$11:ET$14576,'WEEKLY DATA'!$A$11:$A$14576,'MONTHLY DATA'!$A169,'WEEKLY DATA'!$B$11:$B$14576,'MONTHLY DATA'!$B169)</f>
        <v>387.5</v>
      </c>
      <c r="EU169" s="154">
        <f t="shared" si="144"/>
        <v>-2.8213166144200663E-2</v>
      </c>
      <c r="EV169" s="78">
        <f>AVERAGEIFS('WEEKLY DATA'!EV$11:EV$14576,'WEEKLY DATA'!$A$11:$A$14576,'MONTHLY DATA'!$A169,'WEEKLY DATA'!$B$11:$B$14576,'MONTHLY DATA'!$B169)</f>
        <v>345.5</v>
      </c>
      <c r="EW169" s="78">
        <f>AVERAGEIFS('WEEKLY DATA'!EW$11:EW$14576,'WEEKLY DATA'!$A$11:$A$14576,'MONTHLY DATA'!$A169,'WEEKLY DATA'!$B$11:$B$14576,'MONTHLY DATA'!$B169)</f>
        <v>355.5</v>
      </c>
      <c r="EX169" s="78">
        <f>AVERAGEIFS('WEEKLY DATA'!EX$11:EX$14576,'WEEKLY DATA'!$A$11:$A$14576,'MONTHLY DATA'!$A169,'WEEKLY DATA'!$B$11:$B$14576,'MONTHLY DATA'!$B169)</f>
        <v>350.5</v>
      </c>
      <c r="EY169" s="154">
        <f t="shared" si="145"/>
        <v>5.0179211469534302E-3</v>
      </c>
      <c r="EZ169" s="78">
        <f>AVERAGEIFS('WEEKLY DATA'!EZ$11:EZ$14576,'WEEKLY DATA'!$A$11:$A$14576,'MONTHLY DATA'!$A169,'WEEKLY DATA'!$B$11:$B$14576,'MONTHLY DATA'!$B169)</f>
        <v>505</v>
      </c>
      <c r="FA169" s="78">
        <f>AVERAGEIFS('WEEKLY DATA'!FA$11:FA$14576,'WEEKLY DATA'!$A$11:$A$14576,'MONTHLY DATA'!$A169,'WEEKLY DATA'!$B$11:$B$14576,'MONTHLY DATA'!$B169)</f>
        <v>515</v>
      </c>
      <c r="FB169" s="78">
        <f>AVERAGEIFS('WEEKLY DATA'!FB$11:FB$14576,'WEEKLY DATA'!$A$11:$A$14576,'MONTHLY DATA'!$A169,'WEEKLY DATA'!$B$11:$B$14576,'MONTHLY DATA'!$B169)</f>
        <v>510</v>
      </c>
      <c r="FC169" s="154">
        <f t="shared" si="146"/>
        <v>-2.4449877750610804E-3</v>
      </c>
      <c r="FD169" s="78">
        <f>AVERAGEIFS('WEEKLY DATA'!FD$11:FD$14576,'WEEKLY DATA'!$A$11:$A$14576,'MONTHLY DATA'!$A169,'WEEKLY DATA'!$B$11:$B$14576,'MONTHLY DATA'!$B169)</f>
        <v>349.5</v>
      </c>
      <c r="FE169" s="78">
        <f>AVERAGEIFS('WEEKLY DATA'!FE$11:FE$14576,'WEEKLY DATA'!$A$11:$A$14576,'MONTHLY DATA'!$A169,'WEEKLY DATA'!$B$11:$B$14576,'MONTHLY DATA'!$B169)</f>
        <v>359.5</v>
      </c>
      <c r="FF169" s="78">
        <f>AVERAGEIFS('WEEKLY DATA'!FF$11:FF$14576,'WEEKLY DATA'!$A$11:$A$14576,'MONTHLY DATA'!$A169,'WEEKLY DATA'!$B$11:$B$14576,'MONTHLY DATA'!$B169)</f>
        <v>354.5</v>
      </c>
      <c r="FG169" s="154">
        <f t="shared" si="147"/>
        <v>-4.9122807017544234E-3</v>
      </c>
      <c r="FH169" s="78">
        <f>AVERAGEIFS('WEEKLY DATA'!FH$11:FH$14576,'WEEKLY DATA'!$A$11:$A$14576,'MONTHLY DATA'!$A169,'WEEKLY DATA'!$B$11:$B$14576,'MONTHLY DATA'!$B169)</f>
        <v>349</v>
      </c>
      <c r="FI169" s="78">
        <f>AVERAGEIFS('WEEKLY DATA'!FI$11:FI$14576,'WEEKLY DATA'!$A$11:$A$14576,'MONTHLY DATA'!$A169,'WEEKLY DATA'!$B$11:$B$14576,'MONTHLY DATA'!$B169)</f>
        <v>359</v>
      </c>
      <c r="FJ169" s="78">
        <f>AVERAGEIFS('WEEKLY DATA'!FJ$11:FJ$14576,'WEEKLY DATA'!$A$11:$A$14576,'MONTHLY DATA'!$A169,'WEEKLY DATA'!$B$11:$B$14576,'MONTHLY DATA'!$B169)</f>
        <v>354</v>
      </c>
      <c r="FK169" s="154">
        <f t="shared" si="148"/>
        <v>2.4778761061947652E-3</v>
      </c>
      <c r="FL169" s="169">
        <f>AVERAGEIFS('WEEKLY DATA'!FL$11:FL$14576,'WEEKLY DATA'!$A$11:$A$14576,'MONTHLY DATA'!$A169,'WEEKLY DATA'!$B$11:$B$14576,'MONTHLY DATA'!$B169)</f>
        <v>307.5</v>
      </c>
      <c r="FM169" s="78">
        <f>AVERAGEIFS('WEEKLY DATA'!FM$11:FM$14576,'WEEKLY DATA'!$A$11:$A$14576,'MONTHLY DATA'!$A169,'WEEKLY DATA'!$B$11:$B$14576,'MONTHLY DATA'!$B169)</f>
        <v>317.5</v>
      </c>
      <c r="FN169" s="78">
        <f>AVERAGEIFS('WEEKLY DATA'!FN$11:FN$14576,'WEEKLY DATA'!$A$11:$A$14576,'MONTHLY DATA'!$A169,'WEEKLY DATA'!$B$11:$B$14576,'MONTHLY DATA'!$B169)</f>
        <v>312.5</v>
      </c>
      <c r="FO169" s="154">
        <f t="shared" si="149"/>
        <v>1.6260162601626105E-2</v>
      </c>
      <c r="FP169" s="78">
        <f>AVERAGEIFS('WEEKLY DATA'!FP$11:FP$14576,'WEEKLY DATA'!$A$11:$A$14576,'MONTHLY DATA'!$A169,'WEEKLY DATA'!$B$11:$B$14576,'MONTHLY DATA'!$B169)</f>
        <v>311</v>
      </c>
      <c r="FQ169" s="78">
        <f>AVERAGEIFS('WEEKLY DATA'!FQ$11:FQ$14576,'WEEKLY DATA'!$A$11:$A$14576,'MONTHLY DATA'!$A169,'WEEKLY DATA'!$B$11:$B$14576,'MONTHLY DATA'!$B169)</f>
        <v>321</v>
      </c>
      <c r="FR169" s="78">
        <f>AVERAGEIFS('WEEKLY DATA'!FR$11:FR$14576,'WEEKLY DATA'!$A$11:$A$14576,'MONTHLY DATA'!$A169,'WEEKLY DATA'!$B$11:$B$14576,'MONTHLY DATA'!$B169)</f>
        <v>316</v>
      </c>
      <c r="FS169" s="154">
        <f t="shared" si="150"/>
        <v>3.1746031746031633E-3</v>
      </c>
      <c r="FT169" s="78">
        <f>AVERAGEIFS('WEEKLY DATA'!FT$11:FT$14576,'WEEKLY DATA'!$A$11:$A$14576,'MONTHLY DATA'!$A169,'WEEKLY DATA'!$B$11:$B$14576,'MONTHLY DATA'!$B169)</f>
        <v>312</v>
      </c>
      <c r="FU169" s="78">
        <f>AVERAGEIFS('WEEKLY DATA'!FU$11:FU$14576,'WEEKLY DATA'!$A$11:$A$14576,'MONTHLY DATA'!$A169,'WEEKLY DATA'!$B$11:$B$14576,'MONTHLY DATA'!$B169)</f>
        <v>322</v>
      </c>
      <c r="FV169" s="78">
        <f>AVERAGEIFS('WEEKLY DATA'!FV$11:FV$14576,'WEEKLY DATA'!$A$11:$A$14576,'MONTHLY DATA'!$A169,'WEEKLY DATA'!$B$11:$B$14576,'MONTHLY DATA'!$B169)</f>
        <v>317</v>
      </c>
      <c r="FW169" s="154">
        <f t="shared" si="151"/>
        <v>-6.7647058823529393E-2</v>
      </c>
      <c r="FX169" s="78">
        <f>AVERAGEIFS('WEEKLY DATA'!FX$11:FX$14576,'WEEKLY DATA'!$A$11:$A$14576,'MONTHLY DATA'!$A169,'WEEKLY DATA'!$B$11:$B$14576,'MONTHLY DATA'!$B169)</f>
        <v>312.5</v>
      </c>
      <c r="FY169" s="78">
        <f>AVERAGEIFS('WEEKLY DATA'!FY$11:FY$14576,'WEEKLY DATA'!$A$11:$A$14576,'MONTHLY DATA'!$A169,'WEEKLY DATA'!$B$11:$B$14576,'MONTHLY DATA'!$B169)</f>
        <v>322.5</v>
      </c>
      <c r="FZ169" s="78">
        <f>AVERAGEIFS('WEEKLY DATA'!FZ$11:FZ$14576,'WEEKLY DATA'!$A$11:$A$14576,'MONTHLY DATA'!$A169,'WEEKLY DATA'!$B$11:$B$14576,'MONTHLY DATA'!$B169)</f>
        <v>317.5</v>
      </c>
      <c r="GA169" s="154">
        <f t="shared" si="152"/>
        <v>7.3995771670190225E-2</v>
      </c>
      <c r="GB169" s="78">
        <f>AVERAGEIFS('WEEKLY DATA'!GB$11:GB$14576,'WEEKLY DATA'!$A$11:$A$14576,'MONTHLY DATA'!$A169,'WEEKLY DATA'!$B$11:$B$14576,'MONTHLY DATA'!$B169)</f>
        <v>498</v>
      </c>
      <c r="GC169" s="78">
        <f>AVERAGEIFS('WEEKLY DATA'!GC$11:GC$14576,'WEEKLY DATA'!$A$11:$A$14576,'MONTHLY DATA'!$A169,'WEEKLY DATA'!$B$11:$B$14576,'MONTHLY DATA'!$B169)</f>
        <v>508</v>
      </c>
      <c r="GD169" s="78">
        <f>AVERAGEIFS('WEEKLY DATA'!GD$11:GD$14576,'WEEKLY DATA'!$A$11:$A$14576,'MONTHLY DATA'!$A169,'WEEKLY DATA'!$B$11:$B$14576,'MONTHLY DATA'!$B169)</f>
        <v>503</v>
      </c>
      <c r="GE169" s="154">
        <f t="shared" si="153"/>
        <v>-1.6136919315403397E-2</v>
      </c>
      <c r="GF169" s="169">
        <f>AVERAGEIFS('WEEKLY DATA'!GF$11:GF$14576,'WEEKLY DATA'!$A$11:$A$14576,'MONTHLY DATA'!$A169,'WEEKLY DATA'!$B$11:$B$14576,'MONTHLY DATA'!$B169)</f>
        <v>451.5</v>
      </c>
      <c r="GG169" s="78">
        <f>AVERAGEIFS('WEEKLY DATA'!GG$11:GG$14576,'WEEKLY DATA'!$A$11:$A$14576,'MONTHLY DATA'!$A169,'WEEKLY DATA'!$B$11:$B$14576,'MONTHLY DATA'!$B169)</f>
        <v>461.5</v>
      </c>
      <c r="GH169" s="78">
        <f>AVERAGEIFS('WEEKLY DATA'!GH$11:GH$14576,'WEEKLY DATA'!$A$11:$A$14576,'MONTHLY DATA'!$A169,'WEEKLY DATA'!$B$11:$B$14576,'MONTHLY DATA'!$B169)</f>
        <v>456.5</v>
      </c>
      <c r="GI169" s="154">
        <f t="shared" si="154"/>
        <v>1.0235131396957087E-2</v>
      </c>
      <c r="GJ169" s="78">
        <f>AVERAGEIFS('WEEKLY DATA'!GJ$11:GJ$14576,'WEEKLY DATA'!$A$11:$A$14576,'MONTHLY DATA'!$A169,'WEEKLY DATA'!$B$11:$B$14576,'MONTHLY DATA'!$B169)</f>
        <v>490</v>
      </c>
      <c r="GK169" s="78">
        <f>AVERAGEIFS('WEEKLY DATA'!GK$11:GK$14576,'WEEKLY DATA'!$A$11:$A$14576,'MONTHLY DATA'!$A169,'WEEKLY DATA'!$B$11:$B$14576,'MONTHLY DATA'!$B169)</f>
        <v>500</v>
      </c>
      <c r="GL169" s="78">
        <f>AVERAGEIFS('WEEKLY DATA'!GL$11:GL$14576,'WEEKLY DATA'!$A$11:$A$14576,'MONTHLY DATA'!$A169,'WEEKLY DATA'!$B$11:$B$14576,'MONTHLY DATA'!$B169)</f>
        <v>495</v>
      </c>
      <c r="GM169" s="154">
        <f t="shared" si="155"/>
        <v>-5.7142857142857162E-2</v>
      </c>
      <c r="GN169" s="78">
        <f>AVERAGEIFS('WEEKLY DATA'!GN$11:GN$14576,'WEEKLY DATA'!$A$11:$A$14576,'MONTHLY DATA'!$A169,'WEEKLY DATA'!$B$11:$B$14576,'MONTHLY DATA'!$B169)</f>
        <v>615</v>
      </c>
      <c r="GO169" s="78">
        <f>AVERAGEIFS('WEEKLY DATA'!GO$11:GO$14576,'WEEKLY DATA'!$A$11:$A$14576,'MONTHLY DATA'!$A169,'WEEKLY DATA'!$B$11:$B$14576,'MONTHLY DATA'!$B169)</f>
        <v>625</v>
      </c>
      <c r="GP169" s="78">
        <f>AVERAGEIFS('WEEKLY DATA'!GP$11:GP$14576,'WEEKLY DATA'!$A$11:$A$14576,'MONTHLY DATA'!$A169,'WEEKLY DATA'!$B$11:$B$14576,'MONTHLY DATA'!$B169)</f>
        <v>620</v>
      </c>
      <c r="GQ169" s="154">
        <f t="shared" si="156"/>
        <v>-8.0000000000000071E-3</v>
      </c>
      <c r="GR169" s="78"/>
    </row>
    <row r="170" spans="1:200" ht="15.75" x14ac:dyDescent="0.25">
      <c r="A170">
        <f t="shared" si="106"/>
        <v>4</v>
      </c>
      <c r="B170">
        <f t="shared" si="107"/>
        <v>2023</v>
      </c>
      <c r="C170" s="86">
        <v>45017</v>
      </c>
      <c r="D170" s="78">
        <f>AVERAGEIFS('WEEKLY DATA'!D$11:D$14576,'WEEKLY DATA'!$A$11:$A$14576,'MONTHLY DATA'!$A170,'WEEKLY DATA'!$B$11:$B$14576,'MONTHLY DATA'!$B170)</f>
        <v>385</v>
      </c>
      <c r="E170" s="78">
        <f>AVERAGEIFS('WEEKLY DATA'!E$11:E$14576,'WEEKLY DATA'!$A$11:$A$14576,'MONTHLY DATA'!$A170,'WEEKLY DATA'!$B$11:$B$14576,'MONTHLY DATA'!$B170)</f>
        <v>395</v>
      </c>
      <c r="F170" s="78">
        <f>AVERAGEIFS('WEEKLY DATA'!F$11:F$14576,'WEEKLY DATA'!$A$11:$A$14576,'MONTHLY DATA'!$A170,'WEEKLY DATA'!$B$11:$B$14576,'MONTHLY DATA'!$B170)</f>
        <v>390</v>
      </c>
      <c r="G170" s="154">
        <f t="shared" si="108"/>
        <v>-3.105590062111796E-2</v>
      </c>
      <c r="H170" s="169">
        <f>AVERAGEIFS('WEEKLY DATA'!H$11:H$14576,'WEEKLY DATA'!$A$11:$A$14576,'MONTHLY DATA'!$A170,'WEEKLY DATA'!$B$11:$B$14576,'MONTHLY DATA'!$B170)</f>
        <v>370.625</v>
      </c>
      <c r="I170" s="78">
        <f>AVERAGEIFS('WEEKLY DATA'!I$11:I$14576,'WEEKLY DATA'!$A$11:$A$14576,'MONTHLY DATA'!$A170,'WEEKLY DATA'!$B$11:$B$14576,'MONTHLY DATA'!$B170)</f>
        <v>380.625</v>
      </c>
      <c r="J170" s="78">
        <f>AVERAGEIFS('WEEKLY DATA'!J$11:J$14576,'WEEKLY DATA'!$A$11:$A$14576,'MONTHLY DATA'!$A170,'WEEKLY DATA'!$B$11:$B$14576,'MONTHLY DATA'!$B170)</f>
        <v>375.625</v>
      </c>
      <c r="K170" s="154">
        <f t="shared" si="109"/>
        <v>-3.3140283140283167E-2</v>
      </c>
      <c r="L170" s="169">
        <f>AVERAGEIFS('WEEKLY DATA'!L$11:L$14576,'WEEKLY DATA'!$A$11:$A$14576,'MONTHLY DATA'!$A170,'WEEKLY DATA'!$B$11:$B$14576,'MONTHLY DATA'!$B170)</f>
        <v>426.25</v>
      </c>
      <c r="M170" s="78">
        <f>AVERAGEIFS('WEEKLY DATA'!M$11:M$14576,'WEEKLY DATA'!$A$11:$A$14576,'MONTHLY DATA'!$A170,'WEEKLY DATA'!$B$11:$B$14576,'MONTHLY DATA'!$B170)</f>
        <v>436.25</v>
      </c>
      <c r="N170" s="78">
        <f>AVERAGEIFS('WEEKLY DATA'!N$11:N$14576,'WEEKLY DATA'!$A$11:$A$14576,'MONTHLY DATA'!$A170,'WEEKLY DATA'!$B$11:$B$14576,'MONTHLY DATA'!$B170)</f>
        <v>431.25</v>
      </c>
      <c r="O170" s="154">
        <f t="shared" si="110"/>
        <v>-6.5547128927410658E-2</v>
      </c>
      <c r="P170" s="169">
        <f>AVERAGEIFS('WEEKLY DATA'!P$11:P$14576,'WEEKLY DATA'!$A$11:$A$14576,'MONTHLY DATA'!$A170,'WEEKLY DATA'!$B$11:$B$14576,'MONTHLY DATA'!$B170)</f>
        <v>449.375</v>
      </c>
      <c r="Q170" s="78">
        <f>AVERAGEIFS('WEEKLY DATA'!Q$11:Q$14576,'WEEKLY DATA'!$A$11:$A$14576,'MONTHLY DATA'!$A170,'WEEKLY DATA'!$B$11:$B$14576,'MONTHLY DATA'!$B170)</f>
        <v>459.375</v>
      </c>
      <c r="R170" s="78">
        <f>AVERAGEIFS('WEEKLY DATA'!R$11:R$14576,'WEEKLY DATA'!$A$11:$A$14576,'MONTHLY DATA'!$A170,'WEEKLY DATA'!$B$11:$B$14576,'MONTHLY DATA'!$B170)</f>
        <v>454.375</v>
      </c>
      <c r="S170" s="154">
        <f t="shared" si="111"/>
        <v>-2.4698133918770182E-3</v>
      </c>
      <c r="T170" s="169">
        <f>AVERAGEIFS('WEEKLY DATA'!T$11:T$14576,'WEEKLY DATA'!$A$11:$A$14576,'MONTHLY DATA'!$A170,'WEEKLY DATA'!$B$11:$B$14576,'MONTHLY DATA'!$B170)</f>
        <v>410</v>
      </c>
      <c r="U170" s="78">
        <f>AVERAGEIFS('WEEKLY DATA'!U$11:U$14576,'WEEKLY DATA'!$A$11:$A$14576,'MONTHLY DATA'!$A170,'WEEKLY DATA'!$B$11:$B$14576,'MONTHLY DATA'!$B170)</f>
        <v>420</v>
      </c>
      <c r="V170" s="78">
        <f>AVERAGEIFS('WEEKLY DATA'!V$11:V$14576,'WEEKLY DATA'!$A$11:$A$14576,'MONTHLY DATA'!$A170,'WEEKLY DATA'!$B$11:$B$14576,'MONTHLY DATA'!$B170)</f>
        <v>415</v>
      </c>
      <c r="W170" s="154">
        <f t="shared" si="112"/>
        <v>1.7156862745097978E-2</v>
      </c>
      <c r="X170" s="169">
        <f>AVERAGEIFS('WEEKLY DATA'!X$11:X$14576,'WEEKLY DATA'!$A$11:$A$14576,'MONTHLY DATA'!$A170,'WEEKLY DATA'!$B$11:$B$14576,'MONTHLY DATA'!$B170)</f>
        <v>413.125</v>
      </c>
      <c r="Y170" s="78">
        <f>AVERAGEIFS('WEEKLY DATA'!Y$11:Y$14576,'WEEKLY DATA'!$A$11:$A$14576,'MONTHLY DATA'!$A170,'WEEKLY DATA'!$B$11:$B$14576,'MONTHLY DATA'!$B170)</f>
        <v>423.125</v>
      </c>
      <c r="Z170" s="78">
        <f>AVERAGEIFS('WEEKLY DATA'!Z$11:Z$14576,'WEEKLY DATA'!$A$11:$A$14576,'MONTHLY DATA'!$A170,'WEEKLY DATA'!$B$11:$B$14576,'MONTHLY DATA'!$B170)</f>
        <v>418.125</v>
      </c>
      <c r="AA170" s="154">
        <f t="shared" si="113"/>
        <v>2.6073619631901801E-2</v>
      </c>
      <c r="AB170" s="169">
        <f>AVERAGEIFS('WEEKLY DATA'!AB$11:AB$14576,'WEEKLY DATA'!$A$11:$A$14576,'MONTHLY DATA'!$A170,'WEEKLY DATA'!$B$11:$B$14576,'MONTHLY DATA'!$B170)</f>
        <v>409.375</v>
      </c>
      <c r="AC170" s="78">
        <f>AVERAGEIFS('WEEKLY DATA'!AC$11:AC$14576,'WEEKLY DATA'!$A$11:$A$14576,'MONTHLY DATA'!$A170,'WEEKLY DATA'!$B$11:$B$14576,'MONTHLY DATA'!$B170)</f>
        <v>419.375</v>
      </c>
      <c r="AD170" s="78">
        <f>AVERAGEIFS('WEEKLY DATA'!AD$11:AD$14576,'WEEKLY DATA'!$A$11:$A$14576,'MONTHLY DATA'!$A170,'WEEKLY DATA'!$B$11:$B$14576,'MONTHLY DATA'!$B170)</f>
        <v>414.375</v>
      </c>
      <c r="AE170" s="154">
        <f t="shared" si="114"/>
        <v>-7.5055803571428603E-2</v>
      </c>
      <c r="AF170" s="169">
        <f>AVERAGEIFS('WEEKLY DATA'!AF$11:AF$14576,'WEEKLY DATA'!$A$11:$A$14576,'MONTHLY DATA'!$A170,'WEEKLY DATA'!$B$11:$B$14576,'MONTHLY DATA'!$B170)</f>
        <v>415.625</v>
      </c>
      <c r="AG170" s="78">
        <f>AVERAGEIFS('WEEKLY DATA'!AG$11:AG$14576,'WEEKLY DATA'!$A$11:$A$14576,'MONTHLY DATA'!$A170,'WEEKLY DATA'!$B$11:$B$14576,'MONTHLY DATA'!$B170)</f>
        <v>425.625</v>
      </c>
      <c r="AH170" s="78">
        <f>AVERAGEIFS('WEEKLY DATA'!AH$11:AH$14576,'WEEKLY DATA'!$A$11:$A$14576,'MONTHLY DATA'!$A170,'WEEKLY DATA'!$B$11:$B$14576,'MONTHLY DATA'!$B170)</f>
        <v>420.625</v>
      </c>
      <c r="AI170" s="154">
        <f t="shared" si="115"/>
        <v>-1.4929742388758771E-2</v>
      </c>
      <c r="AJ170" s="169">
        <f>AVERAGEIFS('WEEKLY DATA'!AJ$11:AJ$14576,'WEEKLY DATA'!$A$11:$A$14576,'MONTHLY DATA'!$A170,'WEEKLY DATA'!$B$11:$B$14576,'MONTHLY DATA'!$B170)</f>
        <v>381.875</v>
      </c>
      <c r="AK170" s="78">
        <f>AVERAGEIFS('WEEKLY DATA'!AK$11:AK$14576,'WEEKLY DATA'!$A$11:$A$14576,'MONTHLY DATA'!$A170,'WEEKLY DATA'!$B$11:$B$14576,'MONTHLY DATA'!$B170)</f>
        <v>391.875</v>
      </c>
      <c r="AL170" s="78">
        <f>AVERAGEIFS('WEEKLY DATA'!AL$11:AL$14576,'WEEKLY DATA'!$A$11:$A$14576,'MONTHLY DATA'!$A170,'WEEKLY DATA'!$B$11:$B$14576,'MONTHLY DATA'!$B170)</f>
        <v>386.875</v>
      </c>
      <c r="AM170" s="154">
        <f t="shared" si="116"/>
        <v>-8.0128205128204844E-3</v>
      </c>
      <c r="AN170" s="169">
        <f>AVERAGEIFS('WEEKLY DATA'!AN$11:AN$14576,'WEEKLY DATA'!$A$11:$A$14576,'MONTHLY DATA'!$A170,'WEEKLY DATA'!$B$11:$B$14576,'MONTHLY DATA'!$B170)</f>
        <v>368.125</v>
      </c>
      <c r="AO170" s="78">
        <f>AVERAGEIFS('WEEKLY DATA'!AO$11:AO$14576,'WEEKLY DATA'!$A$11:$A$14576,'MONTHLY DATA'!$A170,'WEEKLY DATA'!$B$11:$B$14576,'MONTHLY DATA'!$B170)</f>
        <v>378.125</v>
      </c>
      <c r="AP170" s="78">
        <f>AVERAGEIFS('WEEKLY DATA'!AP$11:AP$14576,'WEEKLY DATA'!$A$11:$A$14576,'MONTHLY DATA'!$A170,'WEEKLY DATA'!$B$11:$B$14576,'MONTHLY DATA'!$B170)</f>
        <v>373.125</v>
      </c>
      <c r="AQ170" s="154">
        <f t="shared" si="117"/>
        <v>1.1178861788617933E-2</v>
      </c>
      <c r="AR170" s="169">
        <f>AVERAGEIFS('WEEKLY DATA'!AR$11:AR$14576,'WEEKLY DATA'!$A$11:$A$14576,'MONTHLY DATA'!$A170,'WEEKLY DATA'!$B$11:$B$14576,'MONTHLY DATA'!$B170)</f>
        <v>398.125</v>
      </c>
      <c r="AS170" s="78">
        <f>AVERAGEIFS('WEEKLY DATA'!AS$11:AS$14576,'WEEKLY DATA'!$A$11:$A$14576,'MONTHLY DATA'!$A170,'WEEKLY DATA'!$B$11:$B$14576,'MONTHLY DATA'!$B170)</f>
        <v>408.125</v>
      </c>
      <c r="AT170" s="78">
        <f>AVERAGEIFS('WEEKLY DATA'!AT$11:AT$14576,'WEEKLY DATA'!$A$11:$A$14576,'MONTHLY DATA'!$A170,'WEEKLY DATA'!$B$11:$B$14576,'MONTHLY DATA'!$B170)</f>
        <v>403.125</v>
      </c>
      <c r="AU170" s="154">
        <f t="shared" si="118"/>
        <v>-9.1037204058624588E-2</v>
      </c>
      <c r="AV170" s="169">
        <f>AVERAGEIFS('WEEKLY DATA'!AV$11:AV$14576,'WEEKLY DATA'!$A$11:$A$14576,'MONTHLY DATA'!$A170,'WEEKLY DATA'!$B$11:$B$14576,'MONTHLY DATA'!$B170)</f>
        <v>386.875</v>
      </c>
      <c r="AW170" s="78">
        <f>AVERAGEIFS('WEEKLY DATA'!AW$11:AW$14576,'WEEKLY DATA'!$A$11:$A$14576,'MONTHLY DATA'!$A170,'WEEKLY DATA'!$B$11:$B$14576,'MONTHLY DATA'!$B170)</f>
        <v>396.875</v>
      </c>
      <c r="AX170" s="78">
        <f>AVERAGEIFS('WEEKLY DATA'!AX$11:AX$14576,'WEEKLY DATA'!$A$11:$A$14576,'MONTHLY DATA'!$A170,'WEEKLY DATA'!$B$11:$B$14576,'MONTHLY DATA'!$B170)</f>
        <v>391.875</v>
      </c>
      <c r="AY170" s="154">
        <f t="shared" si="119"/>
        <v>-1.5389447236180853E-2</v>
      </c>
      <c r="AZ170" s="169">
        <f>AVERAGEIFS('WEEKLY DATA'!AZ$11:AZ$14576,'WEEKLY DATA'!$A$11:$A$14576,'MONTHLY DATA'!$A170,'WEEKLY DATA'!$B$11:$B$14576,'MONTHLY DATA'!$B170)</f>
        <v>392.5</v>
      </c>
      <c r="BA170" s="78">
        <f>AVERAGEIFS('WEEKLY DATA'!BA$11:BA$14576,'WEEKLY DATA'!$A$11:$A$14576,'MONTHLY DATA'!$A170,'WEEKLY DATA'!$B$11:$B$14576,'MONTHLY DATA'!$B170)</f>
        <v>402.5</v>
      </c>
      <c r="BB170" s="78">
        <f>AVERAGEIFS('WEEKLY DATA'!BB$11:BB$14576,'WEEKLY DATA'!$A$11:$A$14576,'MONTHLY DATA'!$A170,'WEEKLY DATA'!$B$11:$B$14576,'MONTHLY DATA'!$B170)</f>
        <v>397.5</v>
      </c>
      <c r="BC170" s="154">
        <f t="shared" si="120"/>
        <v>-1.9728729963008673E-2</v>
      </c>
      <c r="BD170" s="169">
        <f>AVERAGEIFS('WEEKLY DATA'!BD$11:BD$14576,'WEEKLY DATA'!$A$11:$A$14576,'MONTHLY DATA'!$A170,'WEEKLY DATA'!$B$11:$B$14576,'MONTHLY DATA'!$B170)</f>
        <v>341.875</v>
      </c>
      <c r="BE170" s="78">
        <f>AVERAGEIFS('WEEKLY DATA'!BE$11:BE$14576,'WEEKLY DATA'!$A$11:$A$14576,'MONTHLY DATA'!$A170,'WEEKLY DATA'!$B$11:$B$14576,'MONTHLY DATA'!$B170)</f>
        <v>351.875</v>
      </c>
      <c r="BF170" s="78">
        <f>AVERAGEIFS('WEEKLY DATA'!BF$11:BF$14576,'WEEKLY DATA'!$A$11:$A$14576,'MONTHLY DATA'!$A170,'WEEKLY DATA'!$B$11:$B$14576,'MONTHLY DATA'!$B170)</f>
        <v>346.875</v>
      </c>
      <c r="BG170" s="154">
        <f t="shared" si="121"/>
        <v>-6.0888252148997291E-3</v>
      </c>
      <c r="BH170" s="169">
        <f>AVERAGEIFS('WEEKLY DATA'!BH$11:BH$14576,'WEEKLY DATA'!$A$11:$A$14576,'MONTHLY DATA'!$A170,'WEEKLY DATA'!$B$11:$B$14576,'MONTHLY DATA'!$B170)</f>
        <v>396.25</v>
      </c>
      <c r="BI170" s="78">
        <f>AVERAGEIFS('WEEKLY DATA'!BI$11:BI$14576,'WEEKLY DATA'!$A$11:$A$14576,'MONTHLY DATA'!$A170,'WEEKLY DATA'!$B$11:$B$14576,'MONTHLY DATA'!$B170)</f>
        <v>406.25</v>
      </c>
      <c r="BJ170" s="78">
        <f>AVERAGEIFS('WEEKLY DATA'!BJ$11:BJ$14576,'WEEKLY DATA'!$A$11:$A$14576,'MONTHLY DATA'!$A170,'WEEKLY DATA'!$B$11:$B$14576,'MONTHLY DATA'!$B170)</f>
        <v>401.25</v>
      </c>
      <c r="BK170" s="154">
        <f t="shared" si="122"/>
        <v>-6.0304449648711955E-2</v>
      </c>
      <c r="BL170" s="169">
        <f>AVERAGEIFS('WEEKLY DATA'!BL$11:BL$14576,'WEEKLY DATA'!$A$11:$A$14576,'MONTHLY DATA'!$A170,'WEEKLY DATA'!$B$11:$B$14576,'MONTHLY DATA'!$B170)</f>
        <v>340.625</v>
      </c>
      <c r="BM170" s="78">
        <f>AVERAGEIFS('WEEKLY DATA'!BM$11:BM$14576,'WEEKLY DATA'!$A$11:$A$14576,'MONTHLY DATA'!$A170,'WEEKLY DATA'!$B$11:$B$14576,'MONTHLY DATA'!$B170)</f>
        <v>350.625</v>
      </c>
      <c r="BN170" s="78">
        <f>AVERAGEIFS('WEEKLY DATA'!BN$11:BN$14576,'WEEKLY DATA'!$A$11:$A$14576,'MONTHLY DATA'!$A170,'WEEKLY DATA'!$B$11:$B$14576,'MONTHLY DATA'!$B170)</f>
        <v>345.625</v>
      </c>
      <c r="BO170" s="154">
        <f t="shared" si="123"/>
        <v>-3.8595271210013937E-2</v>
      </c>
      <c r="BP170" s="78">
        <f>AVERAGEIFS('WEEKLY DATA'!BP$11:BP$14576,'WEEKLY DATA'!$A$11:$A$14576,'MONTHLY DATA'!$A170,'WEEKLY DATA'!$B$11:$B$14576,'MONTHLY DATA'!$B170)</f>
        <v>409.375</v>
      </c>
      <c r="BQ170" s="78">
        <f>AVERAGEIFS('WEEKLY DATA'!BQ$11:BQ$14576,'WEEKLY DATA'!$A$11:$A$14576,'MONTHLY DATA'!$A170,'WEEKLY DATA'!$B$11:$B$14576,'MONTHLY DATA'!$B170)</f>
        <v>419.375</v>
      </c>
      <c r="BR170" s="78">
        <f>AVERAGEIFS('WEEKLY DATA'!BR$11:BR$14576,'WEEKLY DATA'!$A$11:$A$14576,'MONTHLY DATA'!$A170,'WEEKLY DATA'!$B$11:$B$14576,'MONTHLY DATA'!$B170)</f>
        <v>414.375</v>
      </c>
      <c r="BS170" s="154">
        <f t="shared" si="124"/>
        <v>8.2116788321167089E-3</v>
      </c>
      <c r="BT170" s="78">
        <f>AVERAGEIFS('WEEKLY DATA'!BT$11:BT$14576,'WEEKLY DATA'!$A$11:$A$14576,'MONTHLY DATA'!$A170,'WEEKLY DATA'!$B$11:$B$14576,'MONTHLY DATA'!$B170)</f>
        <v>353.125</v>
      </c>
      <c r="BU170" s="78">
        <f>AVERAGEIFS('WEEKLY DATA'!BU$11:BU$14576,'WEEKLY DATA'!$A$11:$A$14576,'MONTHLY DATA'!$A170,'WEEKLY DATA'!$B$11:$B$14576,'MONTHLY DATA'!$B170)</f>
        <v>363.125</v>
      </c>
      <c r="BV170" s="78">
        <f>AVERAGEIFS('WEEKLY DATA'!BV$11:BV$14576,'WEEKLY DATA'!$A$11:$A$14576,'MONTHLY DATA'!$A170,'WEEKLY DATA'!$B$11:$B$14576,'MONTHLY DATA'!$B170)</f>
        <v>358.125</v>
      </c>
      <c r="BW170" s="154">
        <f t="shared" si="125"/>
        <v>-5.2083333333333703E-3</v>
      </c>
      <c r="BX170" s="78">
        <f>AVERAGEIFS('WEEKLY DATA'!BX$11:BX$14576,'WEEKLY DATA'!$A$11:$A$14576,'MONTHLY DATA'!$A170,'WEEKLY DATA'!$B$11:$B$14576,'MONTHLY DATA'!$B170)</f>
        <v>431.25</v>
      </c>
      <c r="BY170" s="78">
        <f>AVERAGEIFS('WEEKLY DATA'!BY$11:BY$14576,'WEEKLY DATA'!$A$11:$A$14576,'MONTHLY DATA'!$A170,'WEEKLY DATA'!$B$11:$B$14576,'MONTHLY DATA'!$B170)</f>
        <v>441.25</v>
      </c>
      <c r="BZ170" s="78">
        <f>AVERAGEIFS('WEEKLY DATA'!BZ$11:BZ$14576,'WEEKLY DATA'!$A$11:$A$14576,'MONTHLY DATA'!$A170,'WEEKLY DATA'!$B$11:$B$14576,'MONTHLY DATA'!$B170)</f>
        <v>436.25</v>
      </c>
      <c r="CA170" s="154">
        <f t="shared" si="126"/>
        <v>-4.1208791208791173E-2</v>
      </c>
      <c r="CB170" s="78">
        <f>AVERAGEIFS('WEEKLY DATA'!CB$11:CB$14576,'WEEKLY DATA'!$A$11:$A$14576,'MONTHLY DATA'!$A170,'WEEKLY DATA'!$B$11:$B$14576,'MONTHLY DATA'!$B170)</f>
        <v>533.125</v>
      </c>
      <c r="CC170" s="78">
        <f>AVERAGEIFS('WEEKLY DATA'!CC$11:CC$14576,'WEEKLY DATA'!$A$11:$A$14576,'MONTHLY DATA'!$A170,'WEEKLY DATA'!$B$11:$B$14576,'MONTHLY DATA'!$B170)</f>
        <v>543.125</v>
      </c>
      <c r="CD170" s="78">
        <f>AVERAGEIFS('WEEKLY DATA'!CD$11:CD$14576,'WEEKLY DATA'!$A$11:$A$14576,'MONTHLY DATA'!$A170,'WEEKLY DATA'!$B$11:$B$14576,'MONTHLY DATA'!$B170)</f>
        <v>538.125</v>
      </c>
      <c r="CE170" s="154">
        <f t="shared" si="127"/>
        <v>1.8211920529801251E-2</v>
      </c>
      <c r="CF170" s="78">
        <f>AVERAGEIFS('WEEKLY DATA'!CF$11:CF$14576,'WEEKLY DATA'!$A$11:$A$14576,'MONTHLY DATA'!$A170,'WEEKLY DATA'!$B$11:$B$14576,'MONTHLY DATA'!$B170)</f>
        <v>374.375</v>
      </c>
      <c r="CG170" s="78">
        <f>AVERAGEIFS('WEEKLY DATA'!CG$11:CG$14576,'WEEKLY DATA'!$A$11:$A$14576,'MONTHLY DATA'!$A170,'WEEKLY DATA'!$B$11:$B$14576,'MONTHLY DATA'!$B170)</f>
        <v>384.375</v>
      </c>
      <c r="CH170" s="78">
        <f>AVERAGEIFS('WEEKLY DATA'!CH$11:CH$14576,'WEEKLY DATA'!$A$11:$A$14576,'MONTHLY DATA'!$A170,'WEEKLY DATA'!$B$11:$B$14576,'MONTHLY DATA'!$B170)</f>
        <v>379.375</v>
      </c>
      <c r="CI170" s="154">
        <f t="shared" si="128"/>
        <v>-1.8434670116429519E-2</v>
      </c>
      <c r="CJ170" s="78">
        <f>AVERAGEIFS('WEEKLY DATA'!CJ$11:CJ$14576,'WEEKLY DATA'!$A$11:$A$14576,'MONTHLY DATA'!$A170,'WEEKLY DATA'!$B$11:$B$14576,'MONTHLY DATA'!$B170)</f>
        <v>331.875</v>
      </c>
      <c r="CK170" s="78">
        <f>AVERAGEIFS('WEEKLY DATA'!CK$11:CK$14576,'WEEKLY DATA'!$A$11:$A$14576,'MONTHLY DATA'!$A170,'WEEKLY DATA'!$B$11:$B$14576,'MONTHLY DATA'!$B170)</f>
        <v>341.875</v>
      </c>
      <c r="CL170" s="78">
        <f>AVERAGEIFS('WEEKLY DATA'!CL$11:CL$14576,'WEEKLY DATA'!$A$11:$A$14576,'MONTHLY DATA'!$A170,'WEEKLY DATA'!$B$11:$B$14576,'MONTHLY DATA'!$B170)</f>
        <v>336.875</v>
      </c>
      <c r="CM170" s="154">
        <f t="shared" si="129"/>
        <v>1.3157894736842035E-2</v>
      </c>
      <c r="CN170" s="78">
        <f>AVERAGEIFS('WEEKLY DATA'!CN$11:CN$14576,'WEEKLY DATA'!$A$11:$A$14576,'MONTHLY DATA'!$A170,'WEEKLY DATA'!$B$11:$B$14576,'MONTHLY DATA'!$B170)</f>
        <v>431.25</v>
      </c>
      <c r="CO170" s="78">
        <f>AVERAGEIFS('WEEKLY DATA'!CO$11:CO$14576,'WEEKLY DATA'!$A$11:$A$14576,'MONTHLY DATA'!$A170,'WEEKLY DATA'!$B$11:$B$14576,'MONTHLY DATA'!$B170)</f>
        <v>441.25</v>
      </c>
      <c r="CP170" s="78">
        <f>AVERAGEIFS('WEEKLY DATA'!CP$11:CP$14576,'WEEKLY DATA'!$A$11:$A$14576,'MONTHLY DATA'!$A170,'WEEKLY DATA'!$B$11:$B$14576,'MONTHLY DATA'!$B170)</f>
        <v>436.25</v>
      </c>
      <c r="CQ170" s="154">
        <f t="shared" si="130"/>
        <v>-4.1208791208791173E-2</v>
      </c>
      <c r="CR170" s="78">
        <f>AVERAGEIFS('WEEKLY DATA'!CR$11:CR$14576,'WEEKLY DATA'!$A$11:$A$14576,'MONTHLY DATA'!$A170,'WEEKLY DATA'!$B$11:$B$14576,'MONTHLY DATA'!$B170)</f>
        <v>545</v>
      </c>
      <c r="CS170" s="78">
        <f>AVERAGEIFS('WEEKLY DATA'!CS$11:CS$14576,'WEEKLY DATA'!$A$11:$A$14576,'MONTHLY DATA'!$A170,'WEEKLY DATA'!$B$11:$B$14576,'MONTHLY DATA'!$B170)</f>
        <v>555</v>
      </c>
      <c r="CT170" s="78">
        <f>AVERAGEIFS('WEEKLY DATA'!CT$11:CT$14576,'WEEKLY DATA'!$A$11:$A$14576,'MONTHLY DATA'!$A170,'WEEKLY DATA'!$B$11:$B$14576,'MONTHLY DATA'!$B170)</f>
        <v>550</v>
      </c>
      <c r="CU170" s="154">
        <f t="shared" si="131"/>
        <v>0</v>
      </c>
      <c r="CV170" s="169">
        <f>AVERAGEIFS('WEEKLY DATA'!CV$11:CV$14576,'WEEKLY DATA'!$A$11:$A$14576,'MONTHLY DATA'!$A170,'WEEKLY DATA'!$B$11:$B$14576,'MONTHLY DATA'!$B170)</f>
        <v>401.875</v>
      </c>
      <c r="CW170" s="78">
        <f>AVERAGEIFS('WEEKLY DATA'!CW$11:CW$14576,'WEEKLY DATA'!$A$11:$A$14576,'MONTHLY DATA'!$A170,'WEEKLY DATA'!$B$11:$B$14576,'MONTHLY DATA'!$B170)</f>
        <v>411.875</v>
      </c>
      <c r="CX170" s="78">
        <f>AVERAGEIFS('WEEKLY DATA'!CX$11:CX$14576,'WEEKLY DATA'!$A$11:$A$14576,'MONTHLY DATA'!$A170,'WEEKLY DATA'!$B$11:$B$14576,'MONTHLY DATA'!$B170)</f>
        <v>406.875</v>
      </c>
      <c r="CY170" s="154">
        <f t="shared" si="132"/>
        <v>-1.4830508474576232E-2</v>
      </c>
      <c r="CZ170" s="169">
        <f>AVERAGEIFS('WEEKLY DATA'!CZ$11:CZ$14576,'WEEKLY DATA'!$A$11:$A$14576,'MONTHLY DATA'!$A170,'WEEKLY DATA'!$B$11:$B$14576,'MONTHLY DATA'!$B170)</f>
        <v>358.125</v>
      </c>
      <c r="DA170" s="78">
        <f>AVERAGEIFS('WEEKLY DATA'!DA$11:DA$14576,'WEEKLY DATA'!$A$11:$A$14576,'MONTHLY DATA'!$A170,'WEEKLY DATA'!$B$11:$B$14576,'MONTHLY DATA'!$B170)</f>
        <v>368.125</v>
      </c>
      <c r="DB170" s="78">
        <f>AVERAGEIFS('WEEKLY DATA'!DB$11:DB$14576,'WEEKLY DATA'!$A$11:$A$14576,'MONTHLY DATA'!$A170,'WEEKLY DATA'!$B$11:$B$14576,'MONTHLY DATA'!$B170)</f>
        <v>363.125</v>
      </c>
      <c r="DC170" s="154">
        <f t="shared" si="133"/>
        <v>-9.2087312414733669E-3</v>
      </c>
      <c r="DD170" s="78">
        <f>AVERAGEIFS('WEEKLY DATA'!DD$11:DD$14576,'WEEKLY DATA'!$A$11:$A$14576,'MONTHLY DATA'!$A170,'WEEKLY DATA'!$B$11:$B$14576,'MONTHLY DATA'!$B170)</f>
        <v>443.125</v>
      </c>
      <c r="DE170" s="78">
        <f>AVERAGEIFS('WEEKLY DATA'!DE$11:DE$14576,'WEEKLY DATA'!$A$11:$A$14576,'MONTHLY DATA'!$A170,'WEEKLY DATA'!$B$11:$B$14576,'MONTHLY DATA'!$B170)</f>
        <v>453.125</v>
      </c>
      <c r="DF170" s="78">
        <f>AVERAGEIFS('WEEKLY DATA'!DF$11:DF$14576,'WEEKLY DATA'!$A$11:$A$14576,'MONTHLY DATA'!$A170,'WEEKLY DATA'!$B$11:$B$14576,'MONTHLY DATA'!$B170)</f>
        <v>448.125</v>
      </c>
      <c r="DG170" s="154">
        <f t="shared" si="134"/>
        <v>-7.6030927835051498E-2</v>
      </c>
      <c r="DH170" s="78">
        <f>AVERAGEIFS('WEEKLY DATA'!DH$11:DH$14576,'WEEKLY DATA'!$A$11:$A$14576,'MONTHLY DATA'!$A170,'WEEKLY DATA'!$B$11:$B$14576,'MONTHLY DATA'!$B170)</f>
        <v>542.5</v>
      </c>
      <c r="DI170" s="78">
        <f>AVERAGEIFS('WEEKLY DATA'!DI$11:DI$14576,'WEEKLY DATA'!$A$11:$A$14576,'MONTHLY DATA'!$A170,'WEEKLY DATA'!$B$11:$B$14576,'MONTHLY DATA'!$B170)</f>
        <v>552.5</v>
      </c>
      <c r="DJ170" s="78">
        <f>AVERAGEIFS('WEEKLY DATA'!DJ$11:DJ$14576,'WEEKLY DATA'!$A$11:$A$14576,'MONTHLY DATA'!$A170,'WEEKLY DATA'!$B$11:$B$14576,'MONTHLY DATA'!$B170)</f>
        <v>547.5</v>
      </c>
      <c r="DK170" s="154">
        <f t="shared" si="135"/>
        <v>3.3018867924528239E-2</v>
      </c>
      <c r="DL170" s="169">
        <f>AVERAGEIFS('WEEKLY DATA'!DL$11:DL$14576,'WEEKLY DATA'!$A$11:$A$14576,'MONTHLY DATA'!$A170,'WEEKLY DATA'!$B$11:$B$14576,'MONTHLY DATA'!$B170)</f>
        <v>380.625</v>
      </c>
      <c r="DM170" s="78">
        <f>AVERAGEIFS('WEEKLY DATA'!DM$11:DM$14576,'WEEKLY DATA'!$A$11:$A$14576,'MONTHLY DATA'!$A170,'WEEKLY DATA'!$B$11:$B$14576,'MONTHLY DATA'!$B170)</f>
        <v>390.625</v>
      </c>
      <c r="DN170" s="78">
        <f>AVERAGEIFS('WEEKLY DATA'!DN$11:DN$14576,'WEEKLY DATA'!$A$11:$A$14576,'MONTHLY DATA'!$A170,'WEEKLY DATA'!$B$11:$B$14576,'MONTHLY DATA'!$B170)</f>
        <v>385.625</v>
      </c>
      <c r="DO170" s="154">
        <f t="shared" si="136"/>
        <v>-3.1092964824120606E-2</v>
      </c>
      <c r="DP170" s="78">
        <f>AVERAGEIFS('WEEKLY DATA'!DP$11:DP$14576,'WEEKLY DATA'!$A$11:$A$14576,'MONTHLY DATA'!$A170,'WEEKLY DATA'!$B$11:$B$14576,'MONTHLY DATA'!$B170)</f>
        <v>321.25</v>
      </c>
      <c r="DQ170" s="78">
        <f>AVERAGEIFS('WEEKLY DATA'!DQ$11:DQ$14576,'WEEKLY DATA'!$A$11:$A$14576,'MONTHLY DATA'!$A170,'WEEKLY DATA'!$B$11:$B$14576,'MONTHLY DATA'!$B170)</f>
        <v>331.25</v>
      </c>
      <c r="DR170" s="78">
        <f>AVERAGEIFS('WEEKLY DATA'!DR$11:DR$14576,'WEEKLY DATA'!$A$11:$A$14576,'MONTHLY DATA'!$A170,'WEEKLY DATA'!$B$11:$B$14576,'MONTHLY DATA'!$B170)</f>
        <v>326.25</v>
      </c>
      <c r="DS170" s="154">
        <f t="shared" si="137"/>
        <v>-1.4350453172205402E-2</v>
      </c>
      <c r="DT170" s="78">
        <f>AVERAGEIFS('WEEKLY DATA'!DT$11:DT$14576,'WEEKLY DATA'!$A$11:$A$14576,'MONTHLY DATA'!$A170,'WEEKLY DATA'!$B$11:$B$14576,'MONTHLY DATA'!$B170)</f>
        <v>443.125</v>
      </c>
      <c r="DU170" s="78">
        <f>AVERAGEIFS('WEEKLY DATA'!DU$11:DU$14576,'WEEKLY DATA'!$A$11:$A$14576,'MONTHLY DATA'!$A170,'WEEKLY DATA'!$B$11:$B$14576,'MONTHLY DATA'!$B170)</f>
        <v>453.125</v>
      </c>
      <c r="DV170" s="78">
        <f>AVERAGEIFS('WEEKLY DATA'!DV$11:DV$14576,'WEEKLY DATA'!$A$11:$A$14576,'MONTHLY DATA'!$A170,'WEEKLY DATA'!$B$11:$B$14576,'MONTHLY DATA'!$B170)</f>
        <v>448.125</v>
      </c>
      <c r="DW170" s="154">
        <f t="shared" si="138"/>
        <v>-7.6030927835051498E-2</v>
      </c>
      <c r="DX170" s="78">
        <f>AVERAGEIFS('WEEKLY DATA'!DX$11:DX$14576,'WEEKLY DATA'!$A$11:$A$14576,'MONTHLY DATA'!$A170,'WEEKLY DATA'!$B$11:$B$14576,'MONTHLY DATA'!$B170)</f>
        <v>527.5</v>
      </c>
      <c r="DY170" s="78">
        <f>AVERAGEIFS('WEEKLY DATA'!DY$11:DY$14576,'WEEKLY DATA'!$A$11:$A$14576,'MONTHLY DATA'!$A170,'WEEKLY DATA'!$B$11:$B$14576,'MONTHLY DATA'!$B170)</f>
        <v>537.5</v>
      </c>
      <c r="DZ170" s="78">
        <f>AVERAGEIFS('WEEKLY DATA'!DZ$11:DZ$14576,'WEEKLY DATA'!$A$11:$A$14576,'MONTHLY DATA'!$A170,'WEEKLY DATA'!$B$11:$B$14576,'MONTHLY DATA'!$B170)</f>
        <v>532.5</v>
      </c>
      <c r="EA170" s="154">
        <f t="shared" si="139"/>
        <v>3.398058252427183E-2</v>
      </c>
      <c r="EB170" s="78">
        <f>AVERAGEIFS('WEEKLY DATA'!EB$11:EB$14576,'WEEKLY DATA'!$A$11:$A$14576,'MONTHLY DATA'!$A170,'WEEKLY DATA'!$B$11:$B$14576,'MONTHLY DATA'!$B170)</f>
        <v>393.125</v>
      </c>
      <c r="EC170" s="78">
        <f>AVERAGEIFS('WEEKLY DATA'!EC$11:EC$14576,'WEEKLY DATA'!$A$11:$A$14576,'MONTHLY DATA'!$A170,'WEEKLY DATA'!$B$11:$B$14576,'MONTHLY DATA'!$B170)</f>
        <v>403.125</v>
      </c>
      <c r="ED170" s="78">
        <f>AVERAGEIFS('WEEKLY DATA'!ED$11:ED$14576,'WEEKLY DATA'!$A$11:$A$14576,'MONTHLY DATA'!$A170,'WEEKLY DATA'!$B$11:$B$14576,'MONTHLY DATA'!$B170)</f>
        <v>398.125</v>
      </c>
      <c r="EE170" s="154">
        <f t="shared" si="140"/>
        <v>-2.777777777777779E-2</v>
      </c>
      <c r="EF170" s="169">
        <f>AVERAGEIFS('WEEKLY DATA'!EF$11:EF$14576,'WEEKLY DATA'!$A$11:$A$14576,'MONTHLY DATA'!$A170,'WEEKLY DATA'!$B$11:$B$14576,'MONTHLY DATA'!$B170)</f>
        <v>301.875</v>
      </c>
      <c r="EG170" s="78">
        <f>AVERAGEIFS('WEEKLY DATA'!EG$11:EG$14576,'WEEKLY DATA'!$A$11:$A$14576,'MONTHLY DATA'!$A170,'WEEKLY DATA'!$B$11:$B$14576,'MONTHLY DATA'!$B170)</f>
        <v>311.875</v>
      </c>
      <c r="EH170" s="78">
        <f>AVERAGEIFS('WEEKLY DATA'!EH$11:EH$14576,'WEEKLY DATA'!$A$11:$A$14576,'MONTHLY DATA'!$A170,'WEEKLY DATA'!$B$11:$B$14576,'MONTHLY DATA'!$B170)</f>
        <v>306.875</v>
      </c>
      <c r="EI170" s="154">
        <f t="shared" si="141"/>
        <v>-1.8000000000000016E-2</v>
      </c>
      <c r="EJ170" s="78">
        <f>AVERAGEIFS('WEEKLY DATA'!EJ$11:EJ$14576,'WEEKLY DATA'!$A$11:$A$14576,'MONTHLY DATA'!$A170,'WEEKLY DATA'!$B$11:$B$14576,'MONTHLY DATA'!$B170)</f>
        <v>456.25</v>
      </c>
      <c r="EK170" s="78">
        <f>AVERAGEIFS('WEEKLY DATA'!EK$11:EK$14576,'WEEKLY DATA'!$A$11:$A$14576,'MONTHLY DATA'!$A170,'WEEKLY DATA'!$B$11:$B$14576,'MONTHLY DATA'!$B170)</f>
        <v>466.25</v>
      </c>
      <c r="EL170" s="78">
        <f>AVERAGEIFS('WEEKLY DATA'!EL$11:EL$14576,'WEEKLY DATA'!$A$11:$A$14576,'MONTHLY DATA'!$A170,'WEEKLY DATA'!$B$11:$B$14576,'MONTHLY DATA'!$B170)</f>
        <v>461.25</v>
      </c>
      <c r="EM170" s="154">
        <f t="shared" si="142"/>
        <v>-4.8969072164948502E-2</v>
      </c>
      <c r="EN170" s="78">
        <f>AVERAGEIFS('WEEKLY DATA'!EN$11:EN$14576,'WEEKLY DATA'!$A$11:$A$14576,'MONTHLY DATA'!$A170,'WEEKLY DATA'!$B$11:$B$14576,'MONTHLY DATA'!$B170)</f>
        <v>572.5</v>
      </c>
      <c r="EO170" s="78">
        <f>AVERAGEIFS('WEEKLY DATA'!EO$11:EO$14576,'WEEKLY DATA'!$A$11:$A$14576,'MONTHLY DATA'!$A170,'WEEKLY DATA'!$B$11:$B$14576,'MONTHLY DATA'!$B170)</f>
        <v>582.5</v>
      </c>
      <c r="EP170" s="78">
        <f>AVERAGEIFS('WEEKLY DATA'!EP$11:EP$14576,'WEEKLY DATA'!$A$11:$A$14576,'MONTHLY DATA'!$A170,'WEEKLY DATA'!$B$11:$B$14576,'MONTHLY DATA'!$B170)</f>
        <v>577.5</v>
      </c>
      <c r="EQ170" s="154">
        <f t="shared" si="143"/>
        <v>3.125E-2</v>
      </c>
      <c r="ER170" s="78">
        <f>AVERAGEIFS('WEEKLY DATA'!ER$11:ER$14576,'WEEKLY DATA'!$A$11:$A$14576,'MONTHLY DATA'!$A170,'WEEKLY DATA'!$B$11:$B$14576,'MONTHLY DATA'!$B170)</f>
        <v>371.875</v>
      </c>
      <c r="ES170" s="78">
        <f>AVERAGEIFS('WEEKLY DATA'!ES$11:ES$14576,'WEEKLY DATA'!$A$11:$A$14576,'MONTHLY DATA'!$A170,'WEEKLY DATA'!$B$11:$B$14576,'MONTHLY DATA'!$B170)</f>
        <v>381.875</v>
      </c>
      <c r="ET170" s="78">
        <f>AVERAGEIFS('WEEKLY DATA'!ET$11:ET$14576,'WEEKLY DATA'!$A$11:$A$14576,'MONTHLY DATA'!$A170,'WEEKLY DATA'!$B$11:$B$14576,'MONTHLY DATA'!$B170)</f>
        <v>376.875</v>
      </c>
      <c r="EU170" s="154">
        <f t="shared" si="144"/>
        <v>-2.741935483870972E-2</v>
      </c>
      <c r="EV170" s="78">
        <f>AVERAGEIFS('WEEKLY DATA'!EV$11:EV$14576,'WEEKLY DATA'!$A$11:$A$14576,'MONTHLY DATA'!$A170,'WEEKLY DATA'!$B$11:$B$14576,'MONTHLY DATA'!$B170)</f>
        <v>336.875</v>
      </c>
      <c r="EW170" s="78">
        <f>AVERAGEIFS('WEEKLY DATA'!EW$11:EW$14576,'WEEKLY DATA'!$A$11:$A$14576,'MONTHLY DATA'!$A170,'WEEKLY DATA'!$B$11:$B$14576,'MONTHLY DATA'!$B170)</f>
        <v>346.875</v>
      </c>
      <c r="EX170" s="78">
        <f>AVERAGEIFS('WEEKLY DATA'!EX$11:EX$14576,'WEEKLY DATA'!$A$11:$A$14576,'MONTHLY DATA'!$A170,'WEEKLY DATA'!$B$11:$B$14576,'MONTHLY DATA'!$B170)</f>
        <v>341.875</v>
      </c>
      <c r="EY170" s="154">
        <f t="shared" si="145"/>
        <v>-2.4607703281027127E-2</v>
      </c>
      <c r="EZ170" s="78">
        <f>AVERAGEIFS('WEEKLY DATA'!EZ$11:EZ$14576,'WEEKLY DATA'!$A$11:$A$14576,'MONTHLY DATA'!$A170,'WEEKLY DATA'!$B$11:$B$14576,'MONTHLY DATA'!$B170)</f>
        <v>466.875</v>
      </c>
      <c r="FA170" s="78">
        <f>AVERAGEIFS('WEEKLY DATA'!FA$11:FA$14576,'WEEKLY DATA'!$A$11:$A$14576,'MONTHLY DATA'!$A170,'WEEKLY DATA'!$B$11:$B$14576,'MONTHLY DATA'!$B170)</f>
        <v>476.875</v>
      </c>
      <c r="FB170" s="78">
        <f>AVERAGEIFS('WEEKLY DATA'!FB$11:FB$14576,'WEEKLY DATA'!$A$11:$A$14576,'MONTHLY DATA'!$A170,'WEEKLY DATA'!$B$11:$B$14576,'MONTHLY DATA'!$B170)</f>
        <v>471.875</v>
      </c>
      <c r="FC170" s="154">
        <f t="shared" si="146"/>
        <v>-7.475490196078427E-2</v>
      </c>
      <c r="FD170" s="78">
        <f>AVERAGEIFS('WEEKLY DATA'!FD$11:FD$14576,'WEEKLY DATA'!$A$11:$A$14576,'MONTHLY DATA'!$A170,'WEEKLY DATA'!$B$11:$B$14576,'MONTHLY DATA'!$B170)</f>
        <v>365</v>
      </c>
      <c r="FE170" s="78">
        <f>AVERAGEIFS('WEEKLY DATA'!FE$11:FE$14576,'WEEKLY DATA'!$A$11:$A$14576,'MONTHLY DATA'!$A170,'WEEKLY DATA'!$B$11:$B$14576,'MONTHLY DATA'!$B170)</f>
        <v>375</v>
      </c>
      <c r="FF170" s="78">
        <f>AVERAGEIFS('WEEKLY DATA'!FF$11:FF$14576,'WEEKLY DATA'!$A$11:$A$14576,'MONTHLY DATA'!$A170,'WEEKLY DATA'!$B$11:$B$14576,'MONTHLY DATA'!$B170)</f>
        <v>370</v>
      </c>
      <c r="FG170" s="154">
        <f t="shared" si="147"/>
        <v>4.37235543018335E-2</v>
      </c>
      <c r="FH170" s="78">
        <f>AVERAGEIFS('WEEKLY DATA'!FH$11:FH$14576,'WEEKLY DATA'!$A$11:$A$14576,'MONTHLY DATA'!$A170,'WEEKLY DATA'!$B$11:$B$14576,'MONTHLY DATA'!$B170)</f>
        <v>345</v>
      </c>
      <c r="FI170" s="78">
        <f>AVERAGEIFS('WEEKLY DATA'!FI$11:FI$14576,'WEEKLY DATA'!$A$11:$A$14576,'MONTHLY DATA'!$A170,'WEEKLY DATA'!$B$11:$B$14576,'MONTHLY DATA'!$B170)</f>
        <v>355</v>
      </c>
      <c r="FJ170" s="78">
        <f>AVERAGEIFS('WEEKLY DATA'!FJ$11:FJ$14576,'WEEKLY DATA'!$A$11:$A$14576,'MONTHLY DATA'!$A170,'WEEKLY DATA'!$B$11:$B$14576,'MONTHLY DATA'!$B170)</f>
        <v>350</v>
      </c>
      <c r="FK170" s="154">
        <f t="shared" si="148"/>
        <v>-1.1299435028248594E-2</v>
      </c>
      <c r="FL170" s="169">
        <f>AVERAGEIFS('WEEKLY DATA'!FL$11:FL$14576,'WEEKLY DATA'!$A$11:$A$14576,'MONTHLY DATA'!$A170,'WEEKLY DATA'!$B$11:$B$14576,'MONTHLY DATA'!$B170)</f>
        <v>300</v>
      </c>
      <c r="FM170" s="78">
        <f>AVERAGEIFS('WEEKLY DATA'!FM$11:FM$14576,'WEEKLY DATA'!$A$11:$A$14576,'MONTHLY DATA'!$A170,'WEEKLY DATA'!$B$11:$B$14576,'MONTHLY DATA'!$B170)</f>
        <v>310</v>
      </c>
      <c r="FN170" s="78">
        <f>AVERAGEIFS('WEEKLY DATA'!FN$11:FN$14576,'WEEKLY DATA'!$A$11:$A$14576,'MONTHLY DATA'!$A170,'WEEKLY DATA'!$B$11:$B$14576,'MONTHLY DATA'!$B170)</f>
        <v>305</v>
      </c>
      <c r="FO170" s="154">
        <f t="shared" si="149"/>
        <v>-2.4000000000000021E-2</v>
      </c>
      <c r="FP170" s="78">
        <f>AVERAGEIFS('WEEKLY DATA'!FP$11:FP$14576,'WEEKLY DATA'!$A$11:$A$14576,'MONTHLY DATA'!$A170,'WEEKLY DATA'!$B$11:$B$14576,'MONTHLY DATA'!$B170)</f>
        <v>315</v>
      </c>
      <c r="FQ170" s="78">
        <f>AVERAGEIFS('WEEKLY DATA'!FQ$11:FQ$14576,'WEEKLY DATA'!$A$11:$A$14576,'MONTHLY DATA'!$A170,'WEEKLY DATA'!$B$11:$B$14576,'MONTHLY DATA'!$B170)</f>
        <v>325</v>
      </c>
      <c r="FR170" s="78">
        <f>AVERAGEIFS('WEEKLY DATA'!FR$11:FR$14576,'WEEKLY DATA'!$A$11:$A$14576,'MONTHLY DATA'!$A170,'WEEKLY DATA'!$B$11:$B$14576,'MONTHLY DATA'!$B170)</f>
        <v>320</v>
      </c>
      <c r="FS170" s="154">
        <f t="shared" si="150"/>
        <v>1.2658227848101333E-2</v>
      </c>
      <c r="FT170" s="78">
        <f>AVERAGEIFS('WEEKLY DATA'!FT$11:FT$14576,'WEEKLY DATA'!$A$11:$A$14576,'MONTHLY DATA'!$A170,'WEEKLY DATA'!$B$11:$B$14576,'MONTHLY DATA'!$B170)</f>
        <v>305</v>
      </c>
      <c r="FU170" s="78">
        <f>AVERAGEIFS('WEEKLY DATA'!FU$11:FU$14576,'WEEKLY DATA'!$A$11:$A$14576,'MONTHLY DATA'!$A170,'WEEKLY DATA'!$B$11:$B$14576,'MONTHLY DATA'!$B170)</f>
        <v>315</v>
      </c>
      <c r="FV170" s="78">
        <f>AVERAGEIFS('WEEKLY DATA'!FV$11:FV$14576,'WEEKLY DATA'!$A$11:$A$14576,'MONTHLY DATA'!$A170,'WEEKLY DATA'!$B$11:$B$14576,'MONTHLY DATA'!$B170)</f>
        <v>310</v>
      </c>
      <c r="FW170" s="154">
        <f t="shared" si="151"/>
        <v>-2.2082018927444769E-2</v>
      </c>
      <c r="FX170" s="78">
        <f>AVERAGEIFS('WEEKLY DATA'!FX$11:FX$14576,'WEEKLY DATA'!$A$11:$A$14576,'MONTHLY DATA'!$A170,'WEEKLY DATA'!$B$11:$B$14576,'MONTHLY DATA'!$B170)</f>
        <v>331.875</v>
      </c>
      <c r="FY170" s="78">
        <f>AVERAGEIFS('WEEKLY DATA'!FY$11:FY$14576,'WEEKLY DATA'!$A$11:$A$14576,'MONTHLY DATA'!$A170,'WEEKLY DATA'!$B$11:$B$14576,'MONTHLY DATA'!$B170)</f>
        <v>341.875</v>
      </c>
      <c r="FZ170" s="78">
        <f>AVERAGEIFS('WEEKLY DATA'!FZ$11:FZ$14576,'WEEKLY DATA'!$A$11:$A$14576,'MONTHLY DATA'!$A170,'WEEKLY DATA'!$B$11:$B$14576,'MONTHLY DATA'!$B170)</f>
        <v>336.875</v>
      </c>
      <c r="GA170" s="154">
        <f t="shared" si="152"/>
        <v>6.1023622047243986E-2</v>
      </c>
      <c r="GB170" s="78">
        <f>AVERAGEIFS('WEEKLY DATA'!GB$11:GB$14576,'WEEKLY DATA'!$A$11:$A$14576,'MONTHLY DATA'!$A170,'WEEKLY DATA'!$B$11:$B$14576,'MONTHLY DATA'!$B170)</f>
        <v>491.875</v>
      </c>
      <c r="GC170" s="78">
        <f>AVERAGEIFS('WEEKLY DATA'!GC$11:GC$14576,'WEEKLY DATA'!$A$11:$A$14576,'MONTHLY DATA'!$A170,'WEEKLY DATA'!$B$11:$B$14576,'MONTHLY DATA'!$B170)</f>
        <v>501.875</v>
      </c>
      <c r="GD170" s="78">
        <f>AVERAGEIFS('WEEKLY DATA'!GD$11:GD$14576,'WEEKLY DATA'!$A$11:$A$14576,'MONTHLY DATA'!$A170,'WEEKLY DATA'!$B$11:$B$14576,'MONTHLY DATA'!$B170)</f>
        <v>496.875</v>
      </c>
      <c r="GE170" s="154">
        <f t="shared" si="153"/>
        <v>-1.2176938369781287E-2</v>
      </c>
      <c r="GF170" s="169">
        <f>AVERAGEIFS('WEEKLY DATA'!GF$11:GF$14576,'WEEKLY DATA'!$A$11:$A$14576,'MONTHLY DATA'!$A170,'WEEKLY DATA'!$B$11:$B$14576,'MONTHLY DATA'!$B170)</f>
        <v>448.125</v>
      </c>
      <c r="GG170" s="78">
        <f>AVERAGEIFS('WEEKLY DATA'!GG$11:GG$14576,'WEEKLY DATA'!$A$11:$A$14576,'MONTHLY DATA'!$A170,'WEEKLY DATA'!$B$11:$B$14576,'MONTHLY DATA'!$B170)</f>
        <v>458.125</v>
      </c>
      <c r="GH170" s="78">
        <f>AVERAGEIFS('WEEKLY DATA'!GH$11:GH$14576,'WEEKLY DATA'!$A$11:$A$14576,'MONTHLY DATA'!$A170,'WEEKLY DATA'!$B$11:$B$14576,'MONTHLY DATA'!$B170)</f>
        <v>453.125</v>
      </c>
      <c r="GI170" s="154">
        <f t="shared" si="154"/>
        <v>-7.3932092004380667E-3</v>
      </c>
      <c r="GJ170" s="78">
        <f>AVERAGEIFS('WEEKLY DATA'!GJ$11:GJ$14576,'WEEKLY DATA'!$A$11:$A$14576,'MONTHLY DATA'!$A170,'WEEKLY DATA'!$B$11:$B$14576,'MONTHLY DATA'!$B170)</f>
        <v>453.125</v>
      </c>
      <c r="GK170" s="78">
        <f>AVERAGEIFS('WEEKLY DATA'!GK$11:GK$14576,'WEEKLY DATA'!$A$11:$A$14576,'MONTHLY DATA'!$A170,'WEEKLY DATA'!$B$11:$B$14576,'MONTHLY DATA'!$B170)</f>
        <v>463.125</v>
      </c>
      <c r="GL170" s="78">
        <f>AVERAGEIFS('WEEKLY DATA'!GL$11:GL$14576,'WEEKLY DATA'!$A$11:$A$14576,'MONTHLY DATA'!$A170,'WEEKLY DATA'!$B$11:$B$14576,'MONTHLY DATA'!$B170)</f>
        <v>458.125</v>
      </c>
      <c r="GM170" s="154">
        <f t="shared" si="155"/>
        <v>-7.4494949494949503E-2</v>
      </c>
      <c r="GN170" s="78">
        <f>AVERAGEIFS('WEEKLY DATA'!GN$11:GN$14576,'WEEKLY DATA'!$A$11:$A$14576,'MONTHLY DATA'!$A170,'WEEKLY DATA'!$B$11:$B$14576,'MONTHLY DATA'!$B170)</f>
        <v>632.5</v>
      </c>
      <c r="GO170" s="78">
        <f>AVERAGEIFS('WEEKLY DATA'!GO$11:GO$14576,'WEEKLY DATA'!$A$11:$A$14576,'MONTHLY DATA'!$A170,'WEEKLY DATA'!$B$11:$B$14576,'MONTHLY DATA'!$B170)</f>
        <v>642.5</v>
      </c>
      <c r="GP170" s="78">
        <f>AVERAGEIFS('WEEKLY DATA'!GP$11:GP$14576,'WEEKLY DATA'!$A$11:$A$14576,'MONTHLY DATA'!$A170,'WEEKLY DATA'!$B$11:$B$14576,'MONTHLY DATA'!$B170)</f>
        <v>637.5</v>
      </c>
      <c r="GQ170" s="154">
        <f t="shared" si="156"/>
        <v>2.8225806451612989E-2</v>
      </c>
      <c r="GR170" s="78"/>
    </row>
    <row r="171" spans="1:200" ht="15.75" x14ac:dyDescent="0.25">
      <c r="A171">
        <f t="shared" si="106"/>
        <v>5</v>
      </c>
      <c r="B171">
        <f t="shared" si="107"/>
        <v>2023</v>
      </c>
      <c r="C171" s="86">
        <v>45047</v>
      </c>
      <c r="D171" s="78">
        <f>AVERAGEIFS('WEEKLY DATA'!D$11:D$14576,'WEEKLY DATA'!$A$11:$A$14576,'MONTHLY DATA'!$A171,'WEEKLY DATA'!$B$11:$B$14576,'MONTHLY DATA'!$B171)</f>
        <v>380.625</v>
      </c>
      <c r="E171" s="78">
        <f>AVERAGEIFS('WEEKLY DATA'!E$11:E$14576,'WEEKLY DATA'!$A$11:$A$14576,'MONTHLY DATA'!$A171,'WEEKLY DATA'!$B$11:$B$14576,'MONTHLY DATA'!$B171)</f>
        <v>390.625</v>
      </c>
      <c r="F171" s="78">
        <f>AVERAGEIFS('WEEKLY DATA'!F$11:F$14576,'WEEKLY DATA'!$A$11:$A$14576,'MONTHLY DATA'!$A171,'WEEKLY DATA'!$B$11:$B$14576,'MONTHLY DATA'!$B171)</f>
        <v>385.625</v>
      </c>
      <c r="G171" s="154">
        <f t="shared" si="108"/>
        <v>-1.1217948717948678E-2</v>
      </c>
      <c r="H171" s="169">
        <f>AVERAGEIFS('WEEKLY DATA'!H$11:H$14576,'WEEKLY DATA'!$A$11:$A$14576,'MONTHLY DATA'!$A171,'WEEKLY DATA'!$B$11:$B$14576,'MONTHLY DATA'!$B171)</f>
        <v>365</v>
      </c>
      <c r="I171" s="78">
        <f>AVERAGEIFS('WEEKLY DATA'!I$11:I$14576,'WEEKLY DATA'!$A$11:$A$14576,'MONTHLY DATA'!$A171,'WEEKLY DATA'!$B$11:$B$14576,'MONTHLY DATA'!$B171)</f>
        <v>375</v>
      </c>
      <c r="J171" s="78">
        <f>AVERAGEIFS('WEEKLY DATA'!J$11:J$14576,'WEEKLY DATA'!$A$11:$A$14576,'MONTHLY DATA'!$A171,'WEEKLY DATA'!$B$11:$B$14576,'MONTHLY DATA'!$B171)</f>
        <v>370</v>
      </c>
      <c r="K171" s="154">
        <f t="shared" si="109"/>
        <v>-1.4975041597337757E-2</v>
      </c>
      <c r="L171" s="169">
        <f>AVERAGEIFS('WEEKLY DATA'!L$11:L$14576,'WEEKLY DATA'!$A$11:$A$14576,'MONTHLY DATA'!$A171,'WEEKLY DATA'!$B$11:$B$14576,'MONTHLY DATA'!$B171)</f>
        <v>426.875</v>
      </c>
      <c r="M171" s="78">
        <f>AVERAGEIFS('WEEKLY DATA'!M$11:M$14576,'WEEKLY DATA'!$A$11:$A$14576,'MONTHLY DATA'!$A171,'WEEKLY DATA'!$B$11:$B$14576,'MONTHLY DATA'!$B171)</f>
        <v>436.875</v>
      </c>
      <c r="N171" s="78">
        <f>AVERAGEIFS('WEEKLY DATA'!N$11:N$14576,'WEEKLY DATA'!$A$11:$A$14576,'MONTHLY DATA'!$A171,'WEEKLY DATA'!$B$11:$B$14576,'MONTHLY DATA'!$B171)</f>
        <v>431.875</v>
      </c>
      <c r="O171" s="154">
        <f t="shared" si="110"/>
        <v>1.4492753623187582E-3</v>
      </c>
      <c r="P171" s="169">
        <f>AVERAGEIFS('WEEKLY DATA'!P$11:P$14576,'WEEKLY DATA'!$A$11:$A$14576,'MONTHLY DATA'!$A171,'WEEKLY DATA'!$B$11:$B$14576,'MONTHLY DATA'!$B171)</f>
        <v>416.25</v>
      </c>
      <c r="Q171" s="78">
        <f>AVERAGEIFS('WEEKLY DATA'!Q$11:Q$14576,'WEEKLY DATA'!$A$11:$A$14576,'MONTHLY DATA'!$A171,'WEEKLY DATA'!$B$11:$B$14576,'MONTHLY DATA'!$B171)</f>
        <v>426.25</v>
      </c>
      <c r="R171" s="78">
        <f>AVERAGEIFS('WEEKLY DATA'!R$11:R$14576,'WEEKLY DATA'!$A$11:$A$14576,'MONTHLY DATA'!$A171,'WEEKLY DATA'!$B$11:$B$14576,'MONTHLY DATA'!$B171)</f>
        <v>421.25</v>
      </c>
      <c r="S171" s="154">
        <f t="shared" si="111"/>
        <v>-7.2902338376891307E-2</v>
      </c>
      <c r="T171" s="169">
        <f>AVERAGEIFS('WEEKLY DATA'!T$11:T$14576,'WEEKLY DATA'!$A$11:$A$14576,'MONTHLY DATA'!$A171,'WEEKLY DATA'!$B$11:$B$14576,'MONTHLY DATA'!$B171)</f>
        <v>405</v>
      </c>
      <c r="U171" s="78">
        <f>AVERAGEIFS('WEEKLY DATA'!U$11:U$14576,'WEEKLY DATA'!$A$11:$A$14576,'MONTHLY DATA'!$A171,'WEEKLY DATA'!$B$11:$B$14576,'MONTHLY DATA'!$B171)</f>
        <v>415</v>
      </c>
      <c r="V171" s="78">
        <f>AVERAGEIFS('WEEKLY DATA'!V$11:V$14576,'WEEKLY DATA'!$A$11:$A$14576,'MONTHLY DATA'!$A171,'WEEKLY DATA'!$B$11:$B$14576,'MONTHLY DATA'!$B171)</f>
        <v>410</v>
      </c>
      <c r="W171" s="154">
        <f t="shared" si="112"/>
        <v>-1.2048192771084376E-2</v>
      </c>
      <c r="X171" s="169">
        <f>AVERAGEIFS('WEEKLY DATA'!X$11:X$14576,'WEEKLY DATA'!$A$11:$A$14576,'MONTHLY DATA'!$A171,'WEEKLY DATA'!$B$11:$B$14576,'MONTHLY DATA'!$B171)</f>
        <v>421.25</v>
      </c>
      <c r="Y171" s="78">
        <f>AVERAGEIFS('WEEKLY DATA'!Y$11:Y$14576,'WEEKLY DATA'!$A$11:$A$14576,'MONTHLY DATA'!$A171,'WEEKLY DATA'!$B$11:$B$14576,'MONTHLY DATA'!$B171)</f>
        <v>431.25</v>
      </c>
      <c r="Z171" s="78">
        <f>AVERAGEIFS('WEEKLY DATA'!Z$11:Z$14576,'WEEKLY DATA'!$A$11:$A$14576,'MONTHLY DATA'!$A171,'WEEKLY DATA'!$B$11:$B$14576,'MONTHLY DATA'!$B171)</f>
        <v>426.25</v>
      </c>
      <c r="AA171" s="154">
        <f t="shared" si="113"/>
        <v>1.9431988041853421E-2</v>
      </c>
      <c r="AB171" s="169">
        <f>AVERAGEIFS('WEEKLY DATA'!AB$11:AB$14576,'WEEKLY DATA'!$A$11:$A$14576,'MONTHLY DATA'!$A171,'WEEKLY DATA'!$B$11:$B$14576,'MONTHLY DATA'!$B171)</f>
        <v>408.125</v>
      </c>
      <c r="AC171" s="78">
        <f>AVERAGEIFS('WEEKLY DATA'!AC$11:AC$14576,'WEEKLY DATA'!$A$11:$A$14576,'MONTHLY DATA'!$A171,'WEEKLY DATA'!$B$11:$B$14576,'MONTHLY DATA'!$B171)</f>
        <v>418.125</v>
      </c>
      <c r="AD171" s="78">
        <f>AVERAGEIFS('WEEKLY DATA'!AD$11:AD$14576,'WEEKLY DATA'!$A$11:$A$14576,'MONTHLY DATA'!$A171,'WEEKLY DATA'!$B$11:$B$14576,'MONTHLY DATA'!$B171)</f>
        <v>413.125</v>
      </c>
      <c r="AE171" s="154">
        <f t="shared" si="114"/>
        <v>-3.0165912518853588E-3</v>
      </c>
      <c r="AF171" s="169">
        <f>AVERAGEIFS('WEEKLY DATA'!AF$11:AF$14576,'WEEKLY DATA'!$A$11:$A$14576,'MONTHLY DATA'!$A171,'WEEKLY DATA'!$B$11:$B$14576,'MONTHLY DATA'!$B171)</f>
        <v>378.75</v>
      </c>
      <c r="AG171" s="78">
        <f>AVERAGEIFS('WEEKLY DATA'!AG$11:AG$14576,'WEEKLY DATA'!$A$11:$A$14576,'MONTHLY DATA'!$A171,'WEEKLY DATA'!$B$11:$B$14576,'MONTHLY DATA'!$B171)</f>
        <v>388.75</v>
      </c>
      <c r="AH171" s="78">
        <f>AVERAGEIFS('WEEKLY DATA'!AH$11:AH$14576,'WEEKLY DATA'!$A$11:$A$14576,'MONTHLY DATA'!$A171,'WEEKLY DATA'!$B$11:$B$14576,'MONTHLY DATA'!$B171)</f>
        <v>383.75</v>
      </c>
      <c r="AI171" s="154">
        <f t="shared" si="115"/>
        <v>-8.7667161961367035E-2</v>
      </c>
      <c r="AJ171" s="169">
        <f>AVERAGEIFS('WEEKLY DATA'!AJ$11:AJ$14576,'WEEKLY DATA'!$A$11:$A$14576,'MONTHLY DATA'!$A171,'WEEKLY DATA'!$B$11:$B$14576,'MONTHLY DATA'!$B171)</f>
        <v>380</v>
      </c>
      <c r="AK171" s="78">
        <f>AVERAGEIFS('WEEKLY DATA'!AK$11:AK$14576,'WEEKLY DATA'!$A$11:$A$14576,'MONTHLY DATA'!$A171,'WEEKLY DATA'!$B$11:$B$14576,'MONTHLY DATA'!$B171)</f>
        <v>390</v>
      </c>
      <c r="AL171" s="78">
        <f>AVERAGEIFS('WEEKLY DATA'!AL$11:AL$14576,'WEEKLY DATA'!$A$11:$A$14576,'MONTHLY DATA'!$A171,'WEEKLY DATA'!$B$11:$B$14576,'MONTHLY DATA'!$B171)</f>
        <v>385</v>
      </c>
      <c r="AM171" s="154">
        <f t="shared" si="116"/>
        <v>-4.8465266558965769E-3</v>
      </c>
      <c r="AN171" s="169">
        <f>AVERAGEIFS('WEEKLY DATA'!AN$11:AN$14576,'WEEKLY DATA'!$A$11:$A$14576,'MONTHLY DATA'!$A171,'WEEKLY DATA'!$B$11:$B$14576,'MONTHLY DATA'!$B171)</f>
        <v>370</v>
      </c>
      <c r="AO171" s="78">
        <f>AVERAGEIFS('WEEKLY DATA'!AO$11:AO$14576,'WEEKLY DATA'!$A$11:$A$14576,'MONTHLY DATA'!$A171,'WEEKLY DATA'!$B$11:$B$14576,'MONTHLY DATA'!$B171)</f>
        <v>380</v>
      </c>
      <c r="AP171" s="78">
        <f>AVERAGEIFS('WEEKLY DATA'!AP$11:AP$14576,'WEEKLY DATA'!$A$11:$A$14576,'MONTHLY DATA'!$A171,'WEEKLY DATA'!$B$11:$B$14576,'MONTHLY DATA'!$B171)</f>
        <v>375</v>
      </c>
      <c r="AQ171" s="154">
        <f t="shared" si="117"/>
        <v>5.0251256281406143E-3</v>
      </c>
      <c r="AR171" s="169">
        <f>AVERAGEIFS('WEEKLY DATA'!AR$11:AR$14576,'WEEKLY DATA'!$A$11:$A$14576,'MONTHLY DATA'!$A171,'WEEKLY DATA'!$B$11:$B$14576,'MONTHLY DATA'!$B171)</f>
        <v>395</v>
      </c>
      <c r="AS171" s="78">
        <f>AVERAGEIFS('WEEKLY DATA'!AS$11:AS$14576,'WEEKLY DATA'!$A$11:$A$14576,'MONTHLY DATA'!$A171,'WEEKLY DATA'!$B$11:$B$14576,'MONTHLY DATA'!$B171)</f>
        <v>405</v>
      </c>
      <c r="AT171" s="78">
        <f>AVERAGEIFS('WEEKLY DATA'!AT$11:AT$14576,'WEEKLY DATA'!$A$11:$A$14576,'MONTHLY DATA'!$A171,'WEEKLY DATA'!$B$11:$B$14576,'MONTHLY DATA'!$B171)</f>
        <v>400</v>
      </c>
      <c r="AU171" s="154">
        <f t="shared" si="118"/>
        <v>-7.7519379844961378E-3</v>
      </c>
      <c r="AV171" s="169">
        <f>AVERAGEIFS('WEEKLY DATA'!AV$11:AV$14576,'WEEKLY DATA'!$A$11:$A$14576,'MONTHLY DATA'!$A171,'WEEKLY DATA'!$B$11:$B$14576,'MONTHLY DATA'!$B171)</f>
        <v>353.125</v>
      </c>
      <c r="AW171" s="78">
        <f>AVERAGEIFS('WEEKLY DATA'!AW$11:AW$14576,'WEEKLY DATA'!$A$11:$A$14576,'MONTHLY DATA'!$A171,'WEEKLY DATA'!$B$11:$B$14576,'MONTHLY DATA'!$B171)</f>
        <v>363.125</v>
      </c>
      <c r="AX171" s="78">
        <f>AVERAGEIFS('WEEKLY DATA'!AX$11:AX$14576,'WEEKLY DATA'!$A$11:$A$14576,'MONTHLY DATA'!$A171,'WEEKLY DATA'!$B$11:$B$14576,'MONTHLY DATA'!$B171)</f>
        <v>358.125</v>
      </c>
      <c r="AY171" s="154">
        <f t="shared" si="119"/>
        <v>-8.6124401913875603E-2</v>
      </c>
      <c r="AZ171" s="169">
        <f>AVERAGEIFS('WEEKLY DATA'!AZ$11:AZ$14576,'WEEKLY DATA'!$A$11:$A$14576,'MONTHLY DATA'!$A171,'WEEKLY DATA'!$B$11:$B$14576,'MONTHLY DATA'!$B171)</f>
        <v>395</v>
      </c>
      <c r="BA171" s="78">
        <f>AVERAGEIFS('WEEKLY DATA'!BA$11:BA$14576,'WEEKLY DATA'!$A$11:$A$14576,'MONTHLY DATA'!$A171,'WEEKLY DATA'!$B$11:$B$14576,'MONTHLY DATA'!$B171)</f>
        <v>405</v>
      </c>
      <c r="BB171" s="78">
        <f>AVERAGEIFS('WEEKLY DATA'!BB$11:BB$14576,'WEEKLY DATA'!$A$11:$A$14576,'MONTHLY DATA'!$A171,'WEEKLY DATA'!$B$11:$B$14576,'MONTHLY DATA'!$B171)</f>
        <v>400</v>
      </c>
      <c r="BC171" s="154">
        <f t="shared" si="120"/>
        <v>6.2893081761006275E-3</v>
      </c>
      <c r="BD171" s="169">
        <f>AVERAGEIFS('WEEKLY DATA'!BD$11:BD$14576,'WEEKLY DATA'!$A$11:$A$14576,'MONTHLY DATA'!$A171,'WEEKLY DATA'!$B$11:$B$14576,'MONTHLY DATA'!$B171)</f>
        <v>356.875</v>
      </c>
      <c r="BE171" s="78">
        <f>AVERAGEIFS('WEEKLY DATA'!BE$11:BE$14576,'WEEKLY DATA'!$A$11:$A$14576,'MONTHLY DATA'!$A171,'WEEKLY DATA'!$B$11:$B$14576,'MONTHLY DATA'!$B171)</f>
        <v>366.875</v>
      </c>
      <c r="BF171" s="78">
        <f>AVERAGEIFS('WEEKLY DATA'!BF$11:BF$14576,'WEEKLY DATA'!$A$11:$A$14576,'MONTHLY DATA'!$A171,'WEEKLY DATA'!$B$11:$B$14576,'MONTHLY DATA'!$B171)</f>
        <v>361.875</v>
      </c>
      <c r="BG171" s="154">
        <f t="shared" si="121"/>
        <v>4.3243243243243246E-2</v>
      </c>
      <c r="BH171" s="169">
        <f>AVERAGEIFS('WEEKLY DATA'!BH$11:BH$14576,'WEEKLY DATA'!$A$11:$A$14576,'MONTHLY DATA'!$A171,'WEEKLY DATA'!$B$11:$B$14576,'MONTHLY DATA'!$B171)</f>
        <v>395</v>
      </c>
      <c r="BI171" s="78">
        <f>AVERAGEIFS('WEEKLY DATA'!BI$11:BI$14576,'WEEKLY DATA'!$A$11:$A$14576,'MONTHLY DATA'!$A171,'WEEKLY DATA'!$B$11:$B$14576,'MONTHLY DATA'!$B171)</f>
        <v>405</v>
      </c>
      <c r="BJ171" s="78">
        <f>AVERAGEIFS('WEEKLY DATA'!BJ$11:BJ$14576,'WEEKLY DATA'!$A$11:$A$14576,'MONTHLY DATA'!$A171,'WEEKLY DATA'!$B$11:$B$14576,'MONTHLY DATA'!$B171)</f>
        <v>400</v>
      </c>
      <c r="BK171" s="154">
        <f t="shared" si="122"/>
        <v>-3.1152647975077885E-3</v>
      </c>
      <c r="BL171" s="169">
        <f>AVERAGEIFS('WEEKLY DATA'!BL$11:BL$14576,'WEEKLY DATA'!$A$11:$A$14576,'MONTHLY DATA'!$A171,'WEEKLY DATA'!$B$11:$B$14576,'MONTHLY DATA'!$B171)</f>
        <v>323.125</v>
      </c>
      <c r="BM171" s="78">
        <f>AVERAGEIFS('WEEKLY DATA'!BM$11:BM$14576,'WEEKLY DATA'!$A$11:$A$14576,'MONTHLY DATA'!$A171,'WEEKLY DATA'!$B$11:$B$14576,'MONTHLY DATA'!$B171)</f>
        <v>333.125</v>
      </c>
      <c r="BN171" s="78">
        <f>AVERAGEIFS('WEEKLY DATA'!BN$11:BN$14576,'WEEKLY DATA'!$A$11:$A$14576,'MONTHLY DATA'!$A171,'WEEKLY DATA'!$B$11:$B$14576,'MONTHLY DATA'!$B171)</f>
        <v>328.125</v>
      </c>
      <c r="BO171" s="154">
        <f t="shared" si="123"/>
        <v>-5.0632911392405111E-2</v>
      </c>
      <c r="BP171" s="78">
        <f>AVERAGEIFS('WEEKLY DATA'!BP$11:BP$14576,'WEEKLY DATA'!$A$11:$A$14576,'MONTHLY DATA'!$A171,'WEEKLY DATA'!$B$11:$B$14576,'MONTHLY DATA'!$B171)</f>
        <v>383.125</v>
      </c>
      <c r="BQ171" s="78">
        <f>AVERAGEIFS('WEEKLY DATA'!BQ$11:BQ$14576,'WEEKLY DATA'!$A$11:$A$14576,'MONTHLY DATA'!$A171,'WEEKLY DATA'!$B$11:$B$14576,'MONTHLY DATA'!$B171)</f>
        <v>393.125</v>
      </c>
      <c r="BR171" s="78">
        <f>AVERAGEIFS('WEEKLY DATA'!BR$11:BR$14576,'WEEKLY DATA'!$A$11:$A$14576,'MONTHLY DATA'!$A171,'WEEKLY DATA'!$B$11:$B$14576,'MONTHLY DATA'!$B171)</f>
        <v>388.125</v>
      </c>
      <c r="BS171" s="154">
        <f t="shared" si="124"/>
        <v>-6.3348416289592757E-2</v>
      </c>
      <c r="BT171" s="78">
        <f>AVERAGEIFS('WEEKLY DATA'!BT$11:BT$14576,'WEEKLY DATA'!$A$11:$A$14576,'MONTHLY DATA'!$A171,'WEEKLY DATA'!$B$11:$B$14576,'MONTHLY DATA'!$B171)</f>
        <v>333.75</v>
      </c>
      <c r="BU171" s="78">
        <f>AVERAGEIFS('WEEKLY DATA'!BU$11:BU$14576,'WEEKLY DATA'!$A$11:$A$14576,'MONTHLY DATA'!$A171,'WEEKLY DATA'!$B$11:$B$14576,'MONTHLY DATA'!$B171)</f>
        <v>343.75</v>
      </c>
      <c r="BV171" s="78">
        <f>AVERAGEIFS('WEEKLY DATA'!BV$11:BV$14576,'WEEKLY DATA'!$A$11:$A$14576,'MONTHLY DATA'!$A171,'WEEKLY DATA'!$B$11:$B$14576,'MONTHLY DATA'!$B171)</f>
        <v>338.75</v>
      </c>
      <c r="BW171" s="154">
        <f t="shared" si="125"/>
        <v>-5.4101221640488695E-2</v>
      </c>
      <c r="BX171" s="78">
        <f>AVERAGEIFS('WEEKLY DATA'!BX$11:BX$14576,'WEEKLY DATA'!$A$11:$A$14576,'MONTHLY DATA'!$A171,'WEEKLY DATA'!$B$11:$B$14576,'MONTHLY DATA'!$B171)</f>
        <v>432.5</v>
      </c>
      <c r="BY171" s="78">
        <f>AVERAGEIFS('WEEKLY DATA'!BY$11:BY$14576,'WEEKLY DATA'!$A$11:$A$14576,'MONTHLY DATA'!$A171,'WEEKLY DATA'!$B$11:$B$14576,'MONTHLY DATA'!$B171)</f>
        <v>442.5</v>
      </c>
      <c r="BZ171" s="78">
        <f>AVERAGEIFS('WEEKLY DATA'!BZ$11:BZ$14576,'WEEKLY DATA'!$A$11:$A$14576,'MONTHLY DATA'!$A171,'WEEKLY DATA'!$B$11:$B$14576,'MONTHLY DATA'!$B171)</f>
        <v>437.5</v>
      </c>
      <c r="CA171" s="154">
        <f t="shared" si="126"/>
        <v>2.8653295128939771E-3</v>
      </c>
      <c r="CB171" s="78">
        <f>AVERAGEIFS('WEEKLY DATA'!CB$11:CB$14576,'WEEKLY DATA'!$A$11:$A$14576,'MONTHLY DATA'!$A171,'WEEKLY DATA'!$B$11:$B$14576,'MONTHLY DATA'!$B171)</f>
        <v>533.75</v>
      </c>
      <c r="CC171" s="78">
        <f>AVERAGEIFS('WEEKLY DATA'!CC$11:CC$14576,'WEEKLY DATA'!$A$11:$A$14576,'MONTHLY DATA'!$A171,'WEEKLY DATA'!$B$11:$B$14576,'MONTHLY DATA'!$B171)</f>
        <v>543.75</v>
      </c>
      <c r="CD171" s="78">
        <f>AVERAGEIFS('WEEKLY DATA'!CD$11:CD$14576,'WEEKLY DATA'!$A$11:$A$14576,'MONTHLY DATA'!$A171,'WEEKLY DATA'!$B$11:$B$14576,'MONTHLY DATA'!$B171)</f>
        <v>538.75</v>
      </c>
      <c r="CE171" s="154">
        <f t="shared" si="127"/>
        <v>1.1614401858304202E-3</v>
      </c>
      <c r="CF171" s="78">
        <f>AVERAGEIFS('WEEKLY DATA'!CF$11:CF$14576,'WEEKLY DATA'!$A$11:$A$14576,'MONTHLY DATA'!$A171,'WEEKLY DATA'!$B$11:$B$14576,'MONTHLY DATA'!$B171)</f>
        <v>368.125</v>
      </c>
      <c r="CG171" s="78">
        <f>AVERAGEIFS('WEEKLY DATA'!CG$11:CG$14576,'WEEKLY DATA'!$A$11:$A$14576,'MONTHLY DATA'!$A171,'WEEKLY DATA'!$B$11:$B$14576,'MONTHLY DATA'!$B171)</f>
        <v>378.125</v>
      </c>
      <c r="CH171" s="78">
        <f>AVERAGEIFS('WEEKLY DATA'!CH$11:CH$14576,'WEEKLY DATA'!$A$11:$A$14576,'MONTHLY DATA'!$A171,'WEEKLY DATA'!$B$11:$B$14576,'MONTHLY DATA'!$B171)</f>
        <v>373.125</v>
      </c>
      <c r="CI171" s="154">
        <f t="shared" si="128"/>
        <v>-1.6474464579901205E-2</v>
      </c>
      <c r="CJ171" s="78">
        <f>AVERAGEIFS('WEEKLY DATA'!CJ$11:CJ$14576,'WEEKLY DATA'!$A$11:$A$14576,'MONTHLY DATA'!$A171,'WEEKLY DATA'!$B$11:$B$14576,'MONTHLY DATA'!$B171)</f>
        <v>323.75</v>
      </c>
      <c r="CK171" s="78">
        <f>AVERAGEIFS('WEEKLY DATA'!CK$11:CK$14576,'WEEKLY DATA'!$A$11:$A$14576,'MONTHLY DATA'!$A171,'WEEKLY DATA'!$B$11:$B$14576,'MONTHLY DATA'!$B171)</f>
        <v>333.75</v>
      </c>
      <c r="CL171" s="78">
        <f>AVERAGEIFS('WEEKLY DATA'!CL$11:CL$14576,'WEEKLY DATA'!$A$11:$A$14576,'MONTHLY DATA'!$A171,'WEEKLY DATA'!$B$11:$B$14576,'MONTHLY DATA'!$B171)</f>
        <v>328.75</v>
      </c>
      <c r="CM171" s="154">
        <f t="shared" si="129"/>
        <v>-2.4118738404452666E-2</v>
      </c>
      <c r="CN171" s="78">
        <f>AVERAGEIFS('WEEKLY DATA'!CN$11:CN$14576,'WEEKLY DATA'!$A$11:$A$14576,'MONTHLY DATA'!$A171,'WEEKLY DATA'!$B$11:$B$14576,'MONTHLY DATA'!$B171)</f>
        <v>432.5</v>
      </c>
      <c r="CO171" s="78">
        <f>AVERAGEIFS('WEEKLY DATA'!CO$11:CO$14576,'WEEKLY DATA'!$A$11:$A$14576,'MONTHLY DATA'!$A171,'WEEKLY DATA'!$B$11:$B$14576,'MONTHLY DATA'!$B171)</f>
        <v>442.5</v>
      </c>
      <c r="CP171" s="78">
        <f>AVERAGEIFS('WEEKLY DATA'!CP$11:CP$14576,'WEEKLY DATA'!$A$11:$A$14576,'MONTHLY DATA'!$A171,'WEEKLY DATA'!$B$11:$B$14576,'MONTHLY DATA'!$B171)</f>
        <v>437.5</v>
      </c>
      <c r="CQ171" s="154">
        <f t="shared" si="130"/>
        <v>2.8653295128939771E-3</v>
      </c>
      <c r="CR171" s="78">
        <f>AVERAGEIFS('WEEKLY DATA'!CR$11:CR$14576,'WEEKLY DATA'!$A$11:$A$14576,'MONTHLY DATA'!$A171,'WEEKLY DATA'!$B$11:$B$14576,'MONTHLY DATA'!$B171)</f>
        <v>545</v>
      </c>
      <c r="CS171" s="78">
        <f>AVERAGEIFS('WEEKLY DATA'!CS$11:CS$14576,'WEEKLY DATA'!$A$11:$A$14576,'MONTHLY DATA'!$A171,'WEEKLY DATA'!$B$11:$B$14576,'MONTHLY DATA'!$B171)</f>
        <v>555</v>
      </c>
      <c r="CT171" s="78">
        <f>AVERAGEIFS('WEEKLY DATA'!CT$11:CT$14576,'WEEKLY DATA'!$A$11:$A$14576,'MONTHLY DATA'!$A171,'WEEKLY DATA'!$B$11:$B$14576,'MONTHLY DATA'!$B171)</f>
        <v>550</v>
      </c>
      <c r="CU171" s="154">
        <f t="shared" si="131"/>
        <v>0</v>
      </c>
      <c r="CV171" s="169">
        <f>AVERAGEIFS('WEEKLY DATA'!CV$11:CV$14576,'WEEKLY DATA'!$A$11:$A$14576,'MONTHLY DATA'!$A171,'WEEKLY DATA'!$B$11:$B$14576,'MONTHLY DATA'!$B171)</f>
        <v>395</v>
      </c>
      <c r="CW171" s="78">
        <f>AVERAGEIFS('WEEKLY DATA'!CW$11:CW$14576,'WEEKLY DATA'!$A$11:$A$14576,'MONTHLY DATA'!$A171,'WEEKLY DATA'!$B$11:$B$14576,'MONTHLY DATA'!$B171)</f>
        <v>405</v>
      </c>
      <c r="CX171" s="78">
        <f>AVERAGEIFS('WEEKLY DATA'!CX$11:CX$14576,'WEEKLY DATA'!$A$11:$A$14576,'MONTHLY DATA'!$A171,'WEEKLY DATA'!$B$11:$B$14576,'MONTHLY DATA'!$B171)</f>
        <v>400</v>
      </c>
      <c r="CY171" s="154">
        <f t="shared" si="132"/>
        <v>-1.6897081413210446E-2</v>
      </c>
      <c r="CZ171" s="169">
        <f>AVERAGEIFS('WEEKLY DATA'!CZ$11:CZ$14576,'WEEKLY DATA'!$A$11:$A$14576,'MONTHLY DATA'!$A171,'WEEKLY DATA'!$B$11:$B$14576,'MONTHLY DATA'!$B171)</f>
        <v>350.625</v>
      </c>
      <c r="DA171" s="78">
        <f>AVERAGEIFS('WEEKLY DATA'!DA$11:DA$14576,'WEEKLY DATA'!$A$11:$A$14576,'MONTHLY DATA'!$A171,'WEEKLY DATA'!$B$11:$B$14576,'MONTHLY DATA'!$B171)</f>
        <v>360.625</v>
      </c>
      <c r="DB171" s="78">
        <f>AVERAGEIFS('WEEKLY DATA'!DB$11:DB$14576,'WEEKLY DATA'!$A$11:$A$14576,'MONTHLY DATA'!$A171,'WEEKLY DATA'!$B$11:$B$14576,'MONTHLY DATA'!$B171)</f>
        <v>355.625</v>
      </c>
      <c r="DC171" s="154">
        <f t="shared" si="133"/>
        <v>-2.0654044750430312E-2</v>
      </c>
      <c r="DD171" s="78">
        <f>AVERAGEIFS('WEEKLY DATA'!DD$11:DD$14576,'WEEKLY DATA'!$A$11:$A$14576,'MONTHLY DATA'!$A171,'WEEKLY DATA'!$B$11:$B$14576,'MONTHLY DATA'!$B171)</f>
        <v>441.25</v>
      </c>
      <c r="DE171" s="78">
        <f>AVERAGEIFS('WEEKLY DATA'!DE$11:DE$14576,'WEEKLY DATA'!$A$11:$A$14576,'MONTHLY DATA'!$A171,'WEEKLY DATA'!$B$11:$B$14576,'MONTHLY DATA'!$B171)</f>
        <v>451.25</v>
      </c>
      <c r="DF171" s="78">
        <f>AVERAGEIFS('WEEKLY DATA'!DF$11:DF$14576,'WEEKLY DATA'!$A$11:$A$14576,'MONTHLY DATA'!$A171,'WEEKLY DATA'!$B$11:$B$14576,'MONTHLY DATA'!$B171)</f>
        <v>446.25</v>
      </c>
      <c r="DG171" s="154">
        <f t="shared" si="134"/>
        <v>-4.1841004184099972E-3</v>
      </c>
      <c r="DH171" s="78">
        <f>AVERAGEIFS('WEEKLY DATA'!DH$11:DH$14576,'WEEKLY DATA'!$A$11:$A$14576,'MONTHLY DATA'!$A171,'WEEKLY DATA'!$B$11:$B$14576,'MONTHLY DATA'!$B171)</f>
        <v>553.125</v>
      </c>
      <c r="DI171" s="78">
        <f>AVERAGEIFS('WEEKLY DATA'!DI$11:DI$14576,'WEEKLY DATA'!$A$11:$A$14576,'MONTHLY DATA'!$A171,'WEEKLY DATA'!$B$11:$B$14576,'MONTHLY DATA'!$B171)</f>
        <v>563.125</v>
      </c>
      <c r="DJ171" s="78">
        <f>AVERAGEIFS('WEEKLY DATA'!DJ$11:DJ$14576,'WEEKLY DATA'!$A$11:$A$14576,'MONTHLY DATA'!$A171,'WEEKLY DATA'!$B$11:$B$14576,'MONTHLY DATA'!$B171)</f>
        <v>558.125</v>
      </c>
      <c r="DK171" s="154">
        <f t="shared" si="135"/>
        <v>1.9406392694063967E-2</v>
      </c>
      <c r="DL171" s="169">
        <f>AVERAGEIFS('WEEKLY DATA'!DL$11:DL$14576,'WEEKLY DATA'!$A$11:$A$14576,'MONTHLY DATA'!$A171,'WEEKLY DATA'!$B$11:$B$14576,'MONTHLY DATA'!$B171)</f>
        <v>363.125</v>
      </c>
      <c r="DM171" s="78">
        <f>AVERAGEIFS('WEEKLY DATA'!DM$11:DM$14576,'WEEKLY DATA'!$A$11:$A$14576,'MONTHLY DATA'!$A171,'WEEKLY DATA'!$B$11:$B$14576,'MONTHLY DATA'!$B171)</f>
        <v>373.125</v>
      </c>
      <c r="DN171" s="78">
        <f>AVERAGEIFS('WEEKLY DATA'!DN$11:DN$14576,'WEEKLY DATA'!$A$11:$A$14576,'MONTHLY DATA'!$A171,'WEEKLY DATA'!$B$11:$B$14576,'MONTHLY DATA'!$B171)</f>
        <v>368.125</v>
      </c>
      <c r="DO171" s="154">
        <f t="shared" si="136"/>
        <v>-4.5380875202593152E-2</v>
      </c>
      <c r="DP171" s="78">
        <f>AVERAGEIFS('WEEKLY DATA'!DP$11:DP$14576,'WEEKLY DATA'!$A$11:$A$14576,'MONTHLY DATA'!$A171,'WEEKLY DATA'!$B$11:$B$14576,'MONTHLY DATA'!$B171)</f>
        <v>318.75</v>
      </c>
      <c r="DQ171" s="78">
        <f>AVERAGEIFS('WEEKLY DATA'!DQ$11:DQ$14576,'WEEKLY DATA'!$A$11:$A$14576,'MONTHLY DATA'!$A171,'WEEKLY DATA'!$B$11:$B$14576,'MONTHLY DATA'!$B171)</f>
        <v>328.75</v>
      </c>
      <c r="DR171" s="78">
        <f>AVERAGEIFS('WEEKLY DATA'!DR$11:DR$14576,'WEEKLY DATA'!$A$11:$A$14576,'MONTHLY DATA'!$A171,'WEEKLY DATA'!$B$11:$B$14576,'MONTHLY DATA'!$B171)</f>
        <v>323.75</v>
      </c>
      <c r="DS171" s="154">
        <f t="shared" si="137"/>
        <v>-7.6628352490420992E-3</v>
      </c>
      <c r="DT171" s="78">
        <f>AVERAGEIFS('WEEKLY DATA'!DT$11:DT$14576,'WEEKLY DATA'!$A$11:$A$14576,'MONTHLY DATA'!$A171,'WEEKLY DATA'!$B$11:$B$14576,'MONTHLY DATA'!$B171)</f>
        <v>438.75</v>
      </c>
      <c r="DU171" s="78">
        <f>AVERAGEIFS('WEEKLY DATA'!DU$11:DU$14576,'WEEKLY DATA'!$A$11:$A$14576,'MONTHLY DATA'!$A171,'WEEKLY DATA'!$B$11:$B$14576,'MONTHLY DATA'!$B171)</f>
        <v>448.75</v>
      </c>
      <c r="DV171" s="78">
        <f>AVERAGEIFS('WEEKLY DATA'!DV$11:DV$14576,'WEEKLY DATA'!$A$11:$A$14576,'MONTHLY DATA'!$A171,'WEEKLY DATA'!$B$11:$B$14576,'MONTHLY DATA'!$B171)</f>
        <v>443.75</v>
      </c>
      <c r="DW171" s="154">
        <f t="shared" si="138"/>
        <v>-9.7629009762900676E-3</v>
      </c>
      <c r="DX171" s="78">
        <f>AVERAGEIFS('WEEKLY DATA'!DX$11:DX$14576,'WEEKLY DATA'!$A$11:$A$14576,'MONTHLY DATA'!$A171,'WEEKLY DATA'!$B$11:$B$14576,'MONTHLY DATA'!$B171)</f>
        <v>538.125</v>
      </c>
      <c r="DY171" s="78">
        <f>AVERAGEIFS('WEEKLY DATA'!DY$11:DY$14576,'WEEKLY DATA'!$A$11:$A$14576,'MONTHLY DATA'!$A171,'WEEKLY DATA'!$B$11:$B$14576,'MONTHLY DATA'!$B171)</f>
        <v>548.125</v>
      </c>
      <c r="DZ171" s="78">
        <f>AVERAGEIFS('WEEKLY DATA'!DZ$11:DZ$14576,'WEEKLY DATA'!$A$11:$A$14576,'MONTHLY DATA'!$A171,'WEEKLY DATA'!$B$11:$B$14576,'MONTHLY DATA'!$B171)</f>
        <v>543.125</v>
      </c>
      <c r="EA171" s="154">
        <f t="shared" si="139"/>
        <v>1.9953051643192499E-2</v>
      </c>
      <c r="EB171" s="78">
        <f>AVERAGEIFS('WEEKLY DATA'!EB$11:EB$14576,'WEEKLY DATA'!$A$11:$A$14576,'MONTHLY DATA'!$A171,'WEEKLY DATA'!$B$11:$B$14576,'MONTHLY DATA'!$B171)</f>
        <v>370.625</v>
      </c>
      <c r="EC171" s="78">
        <f>AVERAGEIFS('WEEKLY DATA'!EC$11:EC$14576,'WEEKLY DATA'!$A$11:$A$14576,'MONTHLY DATA'!$A171,'WEEKLY DATA'!$B$11:$B$14576,'MONTHLY DATA'!$B171)</f>
        <v>380.625</v>
      </c>
      <c r="ED171" s="78">
        <f>AVERAGEIFS('WEEKLY DATA'!ED$11:ED$14576,'WEEKLY DATA'!$A$11:$A$14576,'MONTHLY DATA'!$A171,'WEEKLY DATA'!$B$11:$B$14576,'MONTHLY DATA'!$B171)</f>
        <v>375.625</v>
      </c>
      <c r="EE171" s="154">
        <f t="shared" si="140"/>
        <v>-5.6514913657770838E-2</v>
      </c>
      <c r="EF171" s="169">
        <f>AVERAGEIFS('WEEKLY DATA'!EF$11:EF$14576,'WEEKLY DATA'!$A$11:$A$14576,'MONTHLY DATA'!$A171,'WEEKLY DATA'!$B$11:$B$14576,'MONTHLY DATA'!$B171)</f>
        <v>300</v>
      </c>
      <c r="EG171" s="78">
        <f>AVERAGEIFS('WEEKLY DATA'!EG$11:EG$14576,'WEEKLY DATA'!$A$11:$A$14576,'MONTHLY DATA'!$A171,'WEEKLY DATA'!$B$11:$B$14576,'MONTHLY DATA'!$B171)</f>
        <v>310</v>
      </c>
      <c r="EH171" s="78">
        <f>AVERAGEIFS('WEEKLY DATA'!EH$11:EH$14576,'WEEKLY DATA'!$A$11:$A$14576,'MONTHLY DATA'!$A171,'WEEKLY DATA'!$B$11:$B$14576,'MONTHLY DATA'!$B171)</f>
        <v>305</v>
      </c>
      <c r="EI171" s="154">
        <f t="shared" si="141"/>
        <v>-6.109979633401208E-3</v>
      </c>
      <c r="EJ171" s="78">
        <f>AVERAGEIFS('WEEKLY DATA'!EJ$11:EJ$14576,'WEEKLY DATA'!$A$11:$A$14576,'MONTHLY DATA'!$A171,'WEEKLY DATA'!$B$11:$B$14576,'MONTHLY DATA'!$B171)</f>
        <v>453.75</v>
      </c>
      <c r="EK171" s="78">
        <f>AVERAGEIFS('WEEKLY DATA'!EK$11:EK$14576,'WEEKLY DATA'!$A$11:$A$14576,'MONTHLY DATA'!$A171,'WEEKLY DATA'!$B$11:$B$14576,'MONTHLY DATA'!$B171)</f>
        <v>463.75</v>
      </c>
      <c r="EL171" s="78">
        <f>AVERAGEIFS('WEEKLY DATA'!EL$11:EL$14576,'WEEKLY DATA'!$A$11:$A$14576,'MONTHLY DATA'!$A171,'WEEKLY DATA'!$B$11:$B$14576,'MONTHLY DATA'!$B171)</f>
        <v>458.75</v>
      </c>
      <c r="EM171" s="154">
        <f t="shared" si="142"/>
        <v>-5.4200542005420349E-3</v>
      </c>
      <c r="EN171" s="78">
        <f>AVERAGEIFS('WEEKLY DATA'!EN$11:EN$14576,'WEEKLY DATA'!$A$11:$A$14576,'MONTHLY DATA'!$A171,'WEEKLY DATA'!$B$11:$B$14576,'MONTHLY DATA'!$B171)</f>
        <v>583.125</v>
      </c>
      <c r="EO171" s="78">
        <f>AVERAGEIFS('WEEKLY DATA'!EO$11:EO$14576,'WEEKLY DATA'!$A$11:$A$14576,'MONTHLY DATA'!$A171,'WEEKLY DATA'!$B$11:$B$14576,'MONTHLY DATA'!$B171)</f>
        <v>593.125</v>
      </c>
      <c r="EP171" s="78">
        <f>AVERAGEIFS('WEEKLY DATA'!EP$11:EP$14576,'WEEKLY DATA'!$A$11:$A$14576,'MONTHLY DATA'!$A171,'WEEKLY DATA'!$B$11:$B$14576,'MONTHLY DATA'!$B171)</f>
        <v>588.125</v>
      </c>
      <c r="EQ171" s="154">
        <f t="shared" si="143"/>
        <v>1.8398268398268414E-2</v>
      </c>
      <c r="ER171" s="78">
        <f>AVERAGEIFS('WEEKLY DATA'!ER$11:ER$14576,'WEEKLY DATA'!$A$11:$A$14576,'MONTHLY DATA'!$A171,'WEEKLY DATA'!$B$11:$B$14576,'MONTHLY DATA'!$B171)</f>
        <v>366.875</v>
      </c>
      <c r="ES171" s="78">
        <f>AVERAGEIFS('WEEKLY DATA'!ES$11:ES$14576,'WEEKLY DATA'!$A$11:$A$14576,'MONTHLY DATA'!$A171,'WEEKLY DATA'!$B$11:$B$14576,'MONTHLY DATA'!$B171)</f>
        <v>376.875</v>
      </c>
      <c r="ET171" s="78">
        <f>AVERAGEIFS('WEEKLY DATA'!ET$11:ET$14576,'WEEKLY DATA'!$A$11:$A$14576,'MONTHLY DATA'!$A171,'WEEKLY DATA'!$B$11:$B$14576,'MONTHLY DATA'!$B171)</f>
        <v>371.875</v>
      </c>
      <c r="EU171" s="154">
        <f t="shared" si="144"/>
        <v>-1.3266998341625258E-2</v>
      </c>
      <c r="EV171" s="78">
        <f>AVERAGEIFS('WEEKLY DATA'!EV$11:EV$14576,'WEEKLY DATA'!$A$11:$A$14576,'MONTHLY DATA'!$A171,'WEEKLY DATA'!$B$11:$B$14576,'MONTHLY DATA'!$B171)</f>
        <v>331.875</v>
      </c>
      <c r="EW171" s="78">
        <f>AVERAGEIFS('WEEKLY DATA'!EW$11:EW$14576,'WEEKLY DATA'!$A$11:$A$14576,'MONTHLY DATA'!$A171,'WEEKLY DATA'!$B$11:$B$14576,'MONTHLY DATA'!$B171)</f>
        <v>341.875</v>
      </c>
      <c r="EX171" s="78">
        <f>AVERAGEIFS('WEEKLY DATA'!EX$11:EX$14576,'WEEKLY DATA'!$A$11:$A$14576,'MONTHLY DATA'!$A171,'WEEKLY DATA'!$B$11:$B$14576,'MONTHLY DATA'!$B171)</f>
        <v>336.875</v>
      </c>
      <c r="EY171" s="154">
        <f t="shared" si="145"/>
        <v>-1.4625228519195566E-2</v>
      </c>
      <c r="EZ171" s="78">
        <f>AVERAGEIFS('WEEKLY DATA'!EZ$11:EZ$14576,'WEEKLY DATA'!$A$11:$A$14576,'MONTHLY DATA'!$A171,'WEEKLY DATA'!$B$11:$B$14576,'MONTHLY DATA'!$B171)</f>
        <v>459.375</v>
      </c>
      <c r="FA171" s="78">
        <f>AVERAGEIFS('WEEKLY DATA'!FA$11:FA$14576,'WEEKLY DATA'!$A$11:$A$14576,'MONTHLY DATA'!$A171,'WEEKLY DATA'!$B$11:$B$14576,'MONTHLY DATA'!$B171)</f>
        <v>469.375</v>
      </c>
      <c r="FB171" s="78">
        <f>AVERAGEIFS('WEEKLY DATA'!FB$11:FB$14576,'WEEKLY DATA'!$A$11:$A$14576,'MONTHLY DATA'!$A171,'WEEKLY DATA'!$B$11:$B$14576,'MONTHLY DATA'!$B171)</f>
        <v>464.375</v>
      </c>
      <c r="FC171" s="154">
        <f t="shared" si="146"/>
        <v>-1.5894039735099286E-2</v>
      </c>
      <c r="FD171" s="78">
        <f>AVERAGEIFS('WEEKLY DATA'!FD$11:FD$14576,'WEEKLY DATA'!$A$11:$A$14576,'MONTHLY DATA'!$A171,'WEEKLY DATA'!$B$11:$B$14576,'MONTHLY DATA'!$B171)</f>
        <v>365</v>
      </c>
      <c r="FE171" s="78">
        <f>AVERAGEIFS('WEEKLY DATA'!FE$11:FE$14576,'WEEKLY DATA'!$A$11:$A$14576,'MONTHLY DATA'!$A171,'WEEKLY DATA'!$B$11:$B$14576,'MONTHLY DATA'!$B171)</f>
        <v>375</v>
      </c>
      <c r="FF171" s="78">
        <f>AVERAGEIFS('WEEKLY DATA'!FF$11:FF$14576,'WEEKLY DATA'!$A$11:$A$14576,'MONTHLY DATA'!$A171,'WEEKLY DATA'!$B$11:$B$14576,'MONTHLY DATA'!$B171)</f>
        <v>370</v>
      </c>
      <c r="FG171" s="154">
        <f t="shared" si="147"/>
        <v>0</v>
      </c>
      <c r="FH171" s="78">
        <f>AVERAGEIFS('WEEKLY DATA'!FH$11:FH$14576,'WEEKLY DATA'!$A$11:$A$14576,'MONTHLY DATA'!$A171,'WEEKLY DATA'!$B$11:$B$14576,'MONTHLY DATA'!$B171)</f>
        <v>345</v>
      </c>
      <c r="FI171" s="78">
        <f>AVERAGEIFS('WEEKLY DATA'!FI$11:FI$14576,'WEEKLY DATA'!$A$11:$A$14576,'MONTHLY DATA'!$A171,'WEEKLY DATA'!$B$11:$B$14576,'MONTHLY DATA'!$B171)</f>
        <v>355</v>
      </c>
      <c r="FJ171" s="78">
        <f>AVERAGEIFS('WEEKLY DATA'!FJ$11:FJ$14576,'WEEKLY DATA'!$A$11:$A$14576,'MONTHLY DATA'!$A171,'WEEKLY DATA'!$B$11:$B$14576,'MONTHLY DATA'!$B171)</f>
        <v>350</v>
      </c>
      <c r="FK171" s="154">
        <f t="shared" si="148"/>
        <v>0</v>
      </c>
      <c r="FL171" s="169">
        <f>AVERAGEIFS('WEEKLY DATA'!FL$11:FL$14576,'WEEKLY DATA'!$A$11:$A$14576,'MONTHLY DATA'!$A171,'WEEKLY DATA'!$B$11:$B$14576,'MONTHLY DATA'!$B171)</f>
        <v>282.5</v>
      </c>
      <c r="FM171" s="78">
        <f>AVERAGEIFS('WEEKLY DATA'!FM$11:FM$14576,'WEEKLY DATA'!$A$11:$A$14576,'MONTHLY DATA'!$A171,'WEEKLY DATA'!$B$11:$B$14576,'MONTHLY DATA'!$B171)</f>
        <v>292.5</v>
      </c>
      <c r="FN171" s="78">
        <f>AVERAGEIFS('WEEKLY DATA'!FN$11:FN$14576,'WEEKLY DATA'!$A$11:$A$14576,'MONTHLY DATA'!$A171,'WEEKLY DATA'!$B$11:$B$14576,'MONTHLY DATA'!$B171)</f>
        <v>287.5</v>
      </c>
      <c r="FO171" s="154">
        <f t="shared" si="149"/>
        <v>-5.7377049180327822E-2</v>
      </c>
      <c r="FP171" s="78">
        <f>AVERAGEIFS('WEEKLY DATA'!FP$11:FP$14576,'WEEKLY DATA'!$A$11:$A$14576,'MONTHLY DATA'!$A171,'WEEKLY DATA'!$B$11:$B$14576,'MONTHLY DATA'!$B171)</f>
        <v>315</v>
      </c>
      <c r="FQ171" s="78">
        <f>AVERAGEIFS('WEEKLY DATA'!FQ$11:FQ$14576,'WEEKLY DATA'!$A$11:$A$14576,'MONTHLY DATA'!$A171,'WEEKLY DATA'!$B$11:$B$14576,'MONTHLY DATA'!$B171)</f>
        <v>325</v>
      </c>
      <c r="FR171" s="78">
        <f>AVERAGEIFS('WEEKLY DATA'!FR$11:FR$14576,'WEEKLY DATA'!$A$11:$A$14576,'MONTHLY DATA'!$A171,'WEEKLY DATA'!$B$11:$B$14576,'MONTHLY DATA'!$B171)</f>
        <v>320</v>
      </c>
      <c r="FS171" s="154">
        <f t="shared" si="150"/>
        <v>0</v>
      </c>
      <c r="FT171" s="78">
        <f>AVERAGEIFS('WEEKLY DATA'!FT$11:FT$14576,'WEEKLY DATA'!$A$11:$A$14576,'MONTHLY DATA'!$A171,'WEEKLY DATA'!$B$11:$B$14576,'MONTHLY DATA'!$B171)</f>
        <v>312.5</v>
      </c>
      <c r="FU171" s="78">
        <f>AVERAGEIFS('WEEKLY DATA'!FU$11:FU$14576,'WEEKLY DATA'!$A$11:$A$14576,'MONTHLY DATA'!$A171,'WEEKLY DATA'!$B$11:$B$14576,'MONTHLY DATA'!$B171)</f>
        <v>322.5</v>
      </c>
      <c r="FV171" s="78">
        <f>AVERAGEIFS('WEEKLY DATA'!FV$11:FV$14576,'WEEKLY DATA'!$A$11:$A$14576,'MONTHLY DATA'!$A171,'WEEKLY DATA'!$B$11:$B$14576,'MONTHLY DATA'!$B171)</f>
        <v>317.5</v>
      </c>
      <c r="FW171" s="154">
        <f t="shared" si="151"/>
        <v>2.4193548387096753E-2</v>
      </c>
      <c r="FX171" s="78">
        <f>AVERAGEIFS('WEEKLY DATA'!FX$11:FX$14576,'WEEKLY DATA'!$A$11:$A$14576,'MONTHLY DATA'!$A171,'WEEKLY DATA'!$B$11:$B$14576,'MONTHLY DATA'!$B171)</f>
        <v>325.625</v>
      </c>
      <c r="FY171" s="78">
        <f>AVERAGEIFS('WEEKLY DATA'!FY$11:FY$14576,'WEEKLY DATA'!$A$11:$A$14576,'MONTHLY DATA'!$A171,'WEEKLY DATA'!$B$11:$B$14576,'MONTHLY DATA'!$B171)</f>
        <v>335.625</v>
      </c>
      <c r="FZ171" s="78">
        <f>AVERAGEIFS('WEEKLY DATA'!FZ$11:FZ$14576,'WEEKLY DATA'!$A$11:$A$14576,'MONTHLY DATA'!$A171,'WEEKLY DATA'!$B$11:$B$14576,'MONTHLY DATA'!$B171)</f>
        <v>330.625</v>
      </c>
      <c r="GA171" s="154">
        <f t="shared" si="152"/>
        <v>-1.8552875695732829E-2</v>
      </c>
      <c r="GB171" s="78">
        <f>AVERAGEIFS('WEEKLY DATA'!GB$11:GB$14576,'WEEKLY DATA'!$A$11:$A$14576,'MONTHLY DATA'!$A171,'WEEKLY DATA'!$B$11:$B$14576,'MONTHLY DATA'!$B171)</f>
        <v>485</v>
      </c>
      <c r="GC171" s="78">
        <f>AVERAGEIFS('WEEKLY DATA'!GC$11:GC$14576,'WEEKLY DATA'!$A$11:$A$14576,'MONTHLY DATA'!$A171,'WEEKLY DATA'!$B$11:$B$14576,'MONTHLY DATA'!$B171)</f>
        <v>495</v>
      </c>
      <c r="GD171" s="78">
        <f>AVERAGEIFS('WEEKLY DATA'!GD$11:GD$14576,'WEEKLY DATA'!$A$11:$A$14576,'MONTHLY DATA'!$A171,'WEEKLY DATA'!$B$11:$B$14576,'MONTHLY DATA'!$B171)</f>
        <v>490</v>
      </c>
      <c r="GE171" s="154">
        <f t="shared" si="153"/>
        <v>-1.3836477987421381E-2</v>
      </c>
      <c r="GF171" s="169">
        <f>AVERAGEIFS('WEEKLY DATA'!GF$11:GF$14576,'WEEKLY DATA'!$A$11:$A$14576,'MONTHLY DATA'!$A171,'WEEKLY DATA'!$B$11:$B$14576,'MONTHLY DATA'!$B171)</f>
        <v>440.625</v>
      </c>
      <c r="GG171" s="78">
        <f>AVERAGEIFS('WEEKLY DATA'!GG$11:GG$14576,'WEEKLY DATA'!$A$11:$A$14576,'MONTHLY DATA'!$A171,'WEEKLY DATA'!$B$11:$B$14576,'MONTHLY DATA'!$B171)</f>
        <v>450.625</v>
      </c>
      <c r="GH171" s="78">
        <f>AVERAGEIFS('WEEKLY DATA'!GH$11:GH$14576,'WEEKLY DATA'!$A$11:$A$14576,'MONTHLY DATA'!$A171,'WEEKLY DATA'!$B$11:$B$14576,'MONTHLY DATA'!$B171)</f>
        <v>445.625</v>
      </c>
      <c r="GI171" s="154">
        <f t="shared" si="154"/>
        <v>-1.6551724137931045E-2</v>
      </c>
      <c r="GJ171" s="78">
        <f>AVERAGEIFS('WEEKLY DATA'!GJ$11:GJ$14576,'WEEKLY DATA'!$A$11:$A$14576,'MONTHLY DATA'!$A171,'WEEKLY DATA'!$B$11:$B$14576,'MONTHLY DATA'!$B171)</f>
        <v>451.25</v>
      </c>
      <c r="GK171" s="78">
        <f>AVERAGEIFS('WEEKLY DATA'!GK$11:GK$14576,'WEEKLY DATA'!$A$11:$A$14576,'MONTHLY DATA'!$A171,'WEEKLY DATA'!$B$11:$B$14576,'MONTHLY DATA'!$B171)</f>
        <v>461.25</v>
      </c>
      <c r="GL171" s="78">
        <f>AVERAGEIFS('WEEKLY DATA'!GL$11:GL$14576,'WEEKLY DATA'!$A$11:$A$14576,'MONTHLY DATA'!$A171,'WEEKLY DATA'!$B$11:$B$14576,'MONTHLY DATA'!$B171)</f>
        <v>456.25</v>
      </c>
      <c r="GM171" s="154">
        <f t="shared" si="155"/>
        <v>-4.0927694406548421E-3</v>
      </c>
      <c r="GN171" s="78">
        <f>AVERAGEIFS('WEEKLY DATA'!GN$11:GN$14576,'WEEKLY DATA'!$A$11:$A$14576,'MONTHLY DATA'!$A171,'WEEKLY DATA'!$B$11:$B$14576,'MONTHLY DATA'!$B171)</f>
        <v>643.125</v>
      </c>
      <c r="GO171" s="78">
        <f>AVERAGEIFS('WEEKLY DATA'!GO$11:GO$14576,'WEEKLY DATA'!$A$11:$A$14576,'MONTHLY DATA'!$A171,'WEEKLY DATA'!$B$11:$B$14576,'MONTHLY DATA'!$B171)</f>
        <v>653.125</v>
      </c>
      <c r="GP171" s="78">
        <f>AVERAGEIFS('WEEKLY DATA'!GP$11:GP$14576,'WEEKLY DATA'!$A$11:$A$14576,'MONTHLY DATA'!$A171,'WEEKLY DATA'!$B$11:$B$14576,'MONTHLY DATA'!$B171)</f>
        <v>648.125</v>
      </c>
      <c r="GQ171" s="154">
        <f t="shared" si="156"/>
        <v>1.6666666666666607E-2</v>
      </c>
      <c r="GR171" s="78"/>
    </row>
    <row r="172" spans="1:200" ht="15.75" x14ac:dyDescent="0.25">
      <c r="A172">
        <f t="shared" si="106"/>
        <v>6</v>
      </c>
      <c r="B172">
        <f t="shared" si="107"/>
        <v>2023</v>
      </c>
      <c r="C172" s="86">
        <v>45078</v>
      </c>
      <c r="D172" s="78">
        <f>AVERAGEIFS('WEEKLY DATA'!D$11:D$14576,'WEEKLY DATA'!$A$11:$A$14576,'MONTHLY DATA'!$A172,'WEEKLY DATA'!$B$11:$B$14576,'MONTHLY DATA'!$B172)</f>
        <v>399.5</v>
      </c>
      <c r="E172" s="78">
        <f>AVERAGEIFS('WEEKLY DATA'!E$11:E$14576,'WEEKLY DATA'!$A$11:$A$14576,'MONTHLY DATA'!$A172,'WEEKLY DATA'!$B$11:$B$14576,'MONTHLY DATA'!$B172)</f>
        <v>409.5</v>
      </c>
      <c r="F172" s="78">
        <f>AVERAGEIFS('WEEKLY DATA'!F$11:F$14576,'WEEKLY DATA'!$A$11:$A$14576,'MONTHLY DATA'!$A172,'WEEKLY DATA'!$B$11:$B$14576,'MONTHLY DATA'!$B172)</f>
        <v>404.5</v>
      </c>
      <c r="G172" s="154">
        <f t="shared" si="108"/>
        <v>4.8946515397082724E-2</v>
      </c>
      <c r="H172" s="169">
        <f>AVERAGEIFS('WEEKLY DATA'!H$11:H$14576,'WEEKLY DATA'!$A$11:$A$14576,'MONTHLY DATA'!$A172,'WEEKLY DATA'!$B$11:$B$14576,'MONTHLY DATA'!$B172)</f>
        <v>370</v>
      </c>
      <c r="I172" s="78">
        <f>AVERAGEIFS('WEEKLY DATA'!I$11:I$14576,'WEEKLY DATA'!$A$11:$A$14576,'MONTHLY DATA'!$A172,'WEEKLY DATA'!$B$11:$B$14576,'MONTHLY DATA'!$B172)</f>
        <v>380</v>
      </c>
      <c r="J172" s="78">
        <f>AVERAGEIFS('WEEKLY DATA'!J$11:J$14576,'WEEKLY DATA'!$A$11:$A$14576,'MONTHLY DATA'!$A172,'WEEKLY DATA'!$B$11:$B$14576,'MONTHLY DATA'!$B172)</f>
        <v>375</v>
      </c>
      <c r="K172" s="154">
        <f t="shared" si="109"/>
        <v>1.3513513513513598E-2</v>
      </c>
      <c r="L172" s="169">
        <f>AVERAGEIFS('WEEKLY DATA'!L$11:L$14576,'WEEKLY DATA'!$A$11:$A$14576,'MONTHLY DATA'!$A172,'WEEKLY DATA'!$B$11:$B$14576,'MONTHLY DATA'!$B172)</f>
        <v>428.5</v>
      </c>
      <c r="M172" s="78">
        <f>AVERAGEIFS('WEEKLY DATA'!M$11:M$14576,'WEEKLY DATA'!$A$11:$A$14576,'MONTHLY DATA'!$A172,'WEEKLY DATA'!$B$11:$B$14576,'MONTHLY DATA'!$B172)</f>
        <v>438.5</v>
      </c>
      <c r="N172" s="78">
        <f>AVERAGEIFS('WEEKLY DATA'!N$11:N$14576,'WEEKLY DATA'!$A$11:$A$14576,'MONTHLY DATA'!$A172,'WEEKLY DATA'!$B$11:$B$14576,'MONTHLY DATA'!$B172)</f>
        <v>433.5</v>
      </c>
      <c r="O172" s="154">
        <f t="shared" si="110"/>
        <v>3.7626628075253521E-3</v>
      </c>
      <c r="P172" s="169">
        <f>AVERAGEIFS('WEEKLY DATA'!P$11:P$14576,'WEEKLY DATA'!$A$11:$A$14576,'MONTHLY DATA'!$A172,'WEEKLY DATA'!$B$11:$B$14576,'MONTHLY DATA'!$B172)</f>
        <v>403</v>
      </c>
      <c r="Q172" s="78">
        <f>AVERAGEIFS('WEEKLY DATA'!Q$11:Q$14576,'WEEKLY DATA'!$A$11:$A$14576,'MONTHLY DATA'!$A172,'WEEKLY DATA'!$B$11:$B$14576,'MONTHLY DATA'!$B172)</f>
        <v>413</v>
      </c>
      <c r="R172" s="78">
        <f>AVERAGEIFS('WEEKLY DATA'!R$11:R$14576,'WEEKLY DATA'!$A$11:$A$14576,'MONTHLY DATA'!$A172,'WEEKLY DATA'!$B$11:$B$14576,'MONTHLY DATA'!$B172)</f>
        <v>408</v>
      </c>
      <c r="S172" s="154">
        <f t="shared" si="111"/>
        <v>-3.1454005934718143E-2</v>
      </c>
      <c r="T172" s="169">
        <f>AVERAGEIFS('WEEKLY DATA'!T$11:T$14576,'WEEKLY DATA'!$A$11:$A$14576,'MONTHLY DATA'!$A172,'WEEKLY DATA'!$B$11:$B$14576,'MONTHLY DATA'!$B172)</f>
        <v>420</v>
      </c>
      <c r="U172" s="78">
        <f>AVERAGEIFS('WEEKLY DATA'!U$11:U$14576,'WEEKLY DATA'!$A$11:$A$14576,'MONTHLY DATA'!$A172,'WEEKLY DATA'!$B$11:$B$14576,'MONTHLY DATA'!$B172)</f>
        <v>430</v>
      </c>
      <c r="V172" s="78">
        <f>AVERAGEIFS('WEEKLY DATA'!V$11:V$14576,'WEEKLY DATA'!$A$11:$A$14576,'MONTHLY DATA'!$A172,'WEEKLY DATA'!$B$11:$B$14576,'MONTHLY DATA'!$B172)</f>
        <v>425</v>
      </c>
      <c r="W172" s="154">
        <f t="shared" si="112"/>
        <v>3.6585365853658569E-2</v>
      </c>
      <c r="X172" s="169">
        <f>AVERAGEIFS('WEEKLY DATA'!X$11:X$14576,'WEEKLY DATA'!$A$11:$A$14576,'MONTHLY DATA'!$A172,'WEEKLY DATA'!$B$11:$B$14576,'MONTHLY DATA'!$B172)</f>
        <v>423.5</v>
      </c>
      <c r="Y172" s="78">
        <f>AVERAGEIFS('WEEKLY DATA'!Y$11:Y$14576,'WEEKLY DATA'!$A$11:$A$14576,'MONTHLY DATA'!$A172,'WEEKLY DATA'!$B$11:$B$14576,'MONTHLY DATA'!$B172)</f>
        <v>433.5</v>
      </c>
      <c r="Z172" s="78">
        <f>AVERAGEIFS('WEEKLY DATA'!Z$11:Z$14576,'WEEKLY DATA'!$A$11:$A$14576,'MONTHLY DATA'!$A172,'WEEKLY DATA'!$B$11:$B$14576,'MONTHLY DATA'!$B172)</f>
        <v>428.5</v>
      </c>
      <c r="AA172" s="154">
        <f t="shared" si="113"/>
        <v>5.278592375366653E-3</v>
      </c>
      <c r="AB172" s="169">
        <f>AVERAGEIFS('WEEKLY DATA'!AB$11:AB$14576,'WEEKLY DATA'!$A$11:$A$14576,'MONTHLY DATA'!$A172,'WEEKLY DATA'!$B$11:$B$14576,'MONTHLY DATA'!$B172)</f>
        <v>415</v>
      </c>
      <c r="AC172" s="78">
        <f>AVERAGEIFS('WEEKLY DATA'!AC$11:AC$14576,'WEEKLY DATA'!$A$11:$A$14576,'MONTHLY DATA'!$A172,'WEEKLY DATA'!$B$11:$B$14576,'MONTHLY DATA'!$B172)</f>
        <v>425</v>
      </c>
      <c r="AD172" s="78">
        <f>AVERAGEIFS('WEEKLY DATA'!AD$11:AD$14576,'WEEKLY DATA'!$A$11:$A$14576,'MONTHLY DATA'!$A172,'WEEKLY DATA'!$B$11:$B$14576,'MONTHLY DATA'!$B172)</f>
        <v>420</v>
      </c>
      <c r="AE172" s="154">
        <f t="shared" si="114"/>
        <v>1.6641452344931862E-2</v>
      </c>
      <c r="AF172" s="169">
        <f>AVERAGEIFS('WEEKLY DATA'!AF$11:AF$14576,'WEEKLY DATA'!$A$11:$A$14576,'MONTHLY DATA'!$A172,'WEEKLY DATA'!$B$11:$B$14576,'MONTHLY DATA'!$B172)</f>
        <v>386.5</v>
      </c>
      <c r="AG172" s="78">
        <f>AVERAGEIFS('WEEKLY DATA'!AG$11:AG$14576,'WEEKLY DATA'!$A$11:$A$14576,'MONTHLY DATA'!$A172,'WEEKLY DATA'!$B$11:$B$14576,'MONTHLY DATA'!$B172)</f>
        <v>396.5</v>
      </c>
      <c r="AH172" s="78">
        <f>AVERAGEIFS('WEEKLY DATA'!AH$11:AH$14576,'WEEKLY DATA'!$A$11:$A$14576,'MONTHLY DATA'!$A172,'WEEKLY DATA'!$B$11:$B$14576,'MONTHLY DATA'!$B172)</f>
        <v>391.5</v>
      </c>
      <c r="AI172" s="154">
        <f t="shared" si="115"/>
        <v>2.0195439739413734E-2</v>
      </c>
      <c r="AJ172" s="169">
        <f>AVERAGEIFS('WEEKLY DATA'!AJ$11:AJ$14576,'WEEKLY DATA'!$A$11:$A$14576,'MONTHLY DATA'!$A172,'WEEKLY DATA'!$B$11:$B$14576,'MONTHLY DATA'!$B172)</f>
        <v>380</v>
      </c>
      <c r="AK172" s="78">
        <f>AVERAGEIFS('WEEKLY DATA'!AK$11:AK$14576,'WEEKLY DATA'!$A$11:$A$14576,'MONTHLY DATA'!$A172,'WEEKLY DATA'!$B$11:$B$14576,'MONTHLY DATA'!$B172)</f>
        <v>390</v>
      </c>
      <c r="AL172" s="78">
        <f>AVERAGEIFS('WEEKLY DATA'!AL$11:AL$14576,'WEEKLY DATA'!$A$11:$A$14576,'MONTHLY DATA'!$A172,'WEEKLY DATA'!$B$11:$B$14576,'MONTHLY DATA'!$B172)</f>
        <v>385</v>
      </c>
      <c r="AM172" s="154">
        <f t="shared" si="116"/>
        <v>0</v>
      </c>
      <c r="AN172" s="169">
        <f>AVERAGEIFS('WEEKLY DATA'!AN$11:AN$14576,'WEEKLY DATA'!$A$11:$A$14576,'MONTHLY DATA'!$A172,'WEEKLY DATA'!$B$11:$B$14576,'MONTHLY DATA'!$B172)</f>
        <v>377</v>
      </c>
      <c r="AO172" s="78">
        <f>AVERAGEIFS('WEEKLY DATA'!AO$11:AO$14576,'WEEKLY DATA'!$A$11:$A$14576,'MONTHLY DATA'!$A172,'WEEKLY DATA'!$B$11:$B$14576,'MONTHLY DATA'!$B172)</f>
        <v>387</v>
      </c>
      <c r="AP172" s="78">
        <f>AVERAGEIFS('WEEKLY DATA'!AP$11:AP$14576,'WEEKLY DATA'!$A$11:$A$14576,'MONTHLY DATA'!$A172,'WEEKLY DATA'!$B$11:$B$14576,'MONTHLY DATA'!$B172)</f>
        <v>382</v>
      </c>
      <c r="AQ172" s="154">
        <f t="shared" si="117"/>
        <v>1.8666666666666609E-2</v>
      </c>
      <c r="AR172" s="169">
        <f>AVERAGEIFS('WEEKLY DATA'!AR$11:AR$14576,'WEEKLY DATA'!$A$11:$A$14576,'MONTHLY DATA'!$A172,'WEEKLY DATA'!$B$11:$B$14576,'MONTHLY DATA'!$B172)</f>
        <v>405</v>
      </c>
      <c r="AS172" s="78">
        <f>AVERAGEIFS('WEEKLY DATA'!AS$11:AS$14576,'WEEKLY DATA'!$A$11:$A$14576,'MONTHLY DATA'!$A172,'WEEKLY DATA'!$B$11:$B$14576,'MONTHLY DATA'!$B172)</f>
        <v>415</v>
      </c>
      <c r="AT172" s="78">
        <f>AVERAGEIFS('WEEKLY DATA'!AT$11:AT$14576,'WEEKLY DATA'!$A$11:$A$14576,'MONTHLY DATA'!$A172,'WEEKLY DATA'!$B$11:$B$14576,'MONTHLY DATA'!$B172)</f>
        <v>410</v>
      </c>
      <c r="AU172" s="154">
        <f t="shared" si="118"/>
        <v>2.4999999999999911E-2</v>
      </c>
      <c r="AV172" s="169">
        <f>AVERAGEIFS('WEEKLY DATA'!AV$11:AV$14576,'WEEKLY DATA'!$A$11:$A$14576,'MONTHLY DATA'!$A172,'WEEKLY DATA'!$B$11:$B$14576,'MONTHLY DATA'!$B172)</f>
        <v>367</v>
      </c>
      <c r="AW172" s="78">
        <f>AVERAGEIFS('WEEKLY DATA'!AW$11:AW$14576,'WEEKLY DATA'!$A$11:$A$14576,'MONTHLY DATA'!$A172,'WEEKLY DATA'!$B$11:$B$14576,'MONTHLY DATA'!$B172)</f>
        <v>377</v>
      </c>
      <c r="AX172" s="78">
        <f>AVERAGEIFS('WEEKLY DATA'!AX$11:AX$14576,'WEEKLY DATA'!$A$11:$A$14576,'MONTHLY DATA'!$A172,'WEEKLY DATA'!$B$11:$B$14576,'MONTHLY DATA'!$B172)</f>
        <v>372</v>
      </c>
      <c r="AY172" s="154">
        <f t="shared" si="119"/>
        <v>3.8743455497382229E-2</v>
      </c>
      <c r="AZ172" s="169">
        <f>AVERAGEIFS('WEEKLY DATA'!AZ$11:AZ$14576,'WEEKLY DATA'!$A$11:$A$14576,'MONTHLY DATA'!$A172,'WEEKLY DATA'!$B$11:$B$14576,'MONTHLY DATA'!$B172)</f>
        <v>356.5</v>
      </c>
      <c r="BA172" s="78">
        <f>AVERAGEIFS('WEEKLY DATA'!BA$11:BA$14576,'WEEKLY DATA'!$A$11:$A$14576,'MONTHLY DATA'!$A172,'WEEKLY DATA'!$B$11:$B$14576,'MONTHLY DATA'!$B172)</f>
        <v>366.5</v>
      </c>
      <c r="BB172" s="78">
        <f>AVERAGEIFS('WEEKLY DATA'!BB$11:BB$14576,'WEEKLY DATA'!$A$11:$A$14576,'MONTHLY DATA'!$A172,'WEEKLY DATA'!$B$11:$B$14576,'MONTHLY DATA'!$B172)</f>
        <v>361.5</v>
      </c>
      <c r="BC172" s="154">
        <f t="shared" si="120"/>
        <v>-9.6249999999999947E-2</v>
      </c>
      <c r="BD172" s="169">
        <f>AVERAGEIFS('WEEKLY DATA'!BD$11:BD$14576,'WEEKLY DATA'!$A$11:$A$14576,'MONTHLY DATA'!$A172,'WEEKLY DATA'!$B$11:$B$14576,'MONTHLY DATA'!$B172)</f>
        <v>337.5</v>
      </c>
      <c r="BE172" s="78">
        <f>AVERAGEIFS('WEEKLY DATA'!BE$11:BE$14576,'WEEKLY DATA'!$A$11:$A$14576,'MONTHLY DATA'!$A172,'WEEKLY DATA'!$B$11:$B$14576,'MONTHLY DATA'!$B172)</f>
        <v>347.5</v>
      </c>
      <c r="BF172" s="78">
        <f>AVERAGEIFS('WEEKLY DATA'!BF$11:BF$14576,'WEEKLY DATA'!$A$11:$A$14576,'MONTHLY DATA'!$A172,'WEEKLY DATA'!$B$11:$B$14576,'MONTHLY DATA'!$B172)</f>
        <v>342.5</v>
      </c>
      <c r="BG172" s="154">
        <f t="shared" si="121"/>
        <v>-5.3540587219343738E-2</v>
      </c>
      <c r="BH172" s="169">
        <f>AVERAGEIFS('WEEKLY DATA'!BH$11:BH$14576,'WEEKLY DATA'!$A$11:$A$14576,'MONTHLY DATA'!$A172,'WEEKLY DATA'!$B$11:$B$14576,'MONTHLY DATA'!$B172)</f>
        <v>396</v>
      </c>
      <c r="BI172" s="78">
        <f>AVERAGEIFS('WEEKLY DATA'!BI$11:BI$14576,'WEEKLY DATA'!$A$11:$A$14576,'MONTHLY DATA'!$A172,'WEEKLY DATA'!$B$11:$B$14576,'MONTHLY DATA'!$B172)</f>
        <v>406</v>
      </c>
      <c r="BJ172" s="78">
        <f>AVERAGEIFS('WEEKLY DATA'!BJ$11:BJ$14576,'WEEKLY DATA'!$A$11:$A$14576,'MONTHLY DATA'!$A172,'WEEKLY DATA'!$B$11:$B$14576,'MONTHLY DATA'!$B172)</f>
        <v>401</v>
      </c>
      <c r="BK172" s="154">
        <f t="shared" si="122"/>
        <v>2.4999999999999467E-3</v>
      </c>
      <c r="BL172" s="169">
        <f>AVERAGEIFS('WEEKLY DATA'!BL$11:BL$14576,'WEEKLY DATA'!$A$11:$A$14576,'MONTHLY DATA'!$A172,'WEEKLY DATA'!$B$11:$B$14576,'MONTHLY DATA'!$B172)</f>
        <v>342</v>
      </c>
      <c r="BM172" s="78">
        <f>AVERAGEIFS('WEEKLY DATA'!BM$11:BM$14576,'WEEKLY DATA'!$A$11:$A$14576,'MONTHLY DATA'!$A172,'WEEKLY DATA'!$B$11:$B$14576,'MONTHLY DATA'!$B172)</f>
        <v>352</v>
      </c>
      <c r="BN172" s="78">
        <f>AVERAGEIFS('WEEKLY DATA'!BN$11:BN$14576,'WEEKLY DATA'!$A$11:$A$14576,'MONTHLY DATA'!$A172,'WEEKLY DATA'!$B$11:$B$14576,'MONTHLY DATA'!$B172)</f>
        <v>347</v>
      </c>
      <c r="BO172" s="154">
        <f t="shared" si="123"/>
        <v>5.7523809523809533E-2</v>
      </c>
      <c r="BP172" s="78">
        <f>AVERAGEIFS('WEEKLY DATA'!BP$11:BP$14576,'WEEKLY DATA'!$A$11:$A$14576,'MONTHLY DATA'!$A172,'WEEKLY DATA'!$B$11:$B$14576,'MONTHLY DATA'!$B172)</f>
        <v>397</v>
      </c>
      <c r="BQ172" s="78">
        <f>AVERAGEIFS('WEEKLY DATA'!BQ$11:BQ$14576,'WEEKLY DATA'!$A$11:$A$14576,'MONTHLY DATA'!$A172,'WEEKLY DATA'!$B$11:$B$14576,'MONTHLY DATA'!$B172)</f>
        <v>407</v>
      </c>
      <c r="BR172" s="78">
        <f>AVERAGEIFS('WEEKLY DATA'!BR$11:BR$14576,'WEEKLY DATA'!$A$11:$A$14576,'MONTHLY DATA'!$A172,'WEEKLY DATA'!$B$11:$B$14576,'MONTHLY DATA'!$B172)</f>
        <v>402</v>
      </c>
      <c r="BS172" s="154">
        <f t="shared" si="124"/>
        <v>3.5748792270531293E-2</v>
      </c>
      <c r="BT172" s="78">
        <f>AVERAGEIFS('WEEKLY DATA'!BT$11:BT$14576,'WEEKLY DATA'!$A$11:$A$14576,'MONTHLY DATA'!$A172,'WEEKLY DATA'!$B$11:$B$14576,'MONTHLY DATA'!$B172)</f>
        <v>359</v>
      </c>
      <c r="BU172" s="78">
        <f>AVERAGEIFS('WEEKLY DATA'!BU$11:BU$14576,'WEEKLY DATA'!$A$11:$A$14576,'MONTHLY DATA'!$A172,'WEEKLY DATA'!$B$11:$B$14576,'MONTHLY DATA'!$B172)</f>
        <v>369</v>
      </c>
      <c r="BV172" s="78">
        <f>AVERAGEIFS('WEEKLY DATA'!BV$11:BV$14576,'WEEKLY DATA'!$A$11:$A$14576,'MONTHLY DATA'!$A172,'WEEKLY DATA'!$B$11:$B$14576,'MONTHLY DATA'!$B172)</f>
        <v>364</v>
      </c>
      <c r="BW172" s="154">
        <f t="shared" si="125"/>
        <v>7.4538745387453975E-2</v>
      </c>
      <c r="BX172" s="78">
        <f>AVERAGEIFS('WEEKLY DATA'!BX$11:BX$14576,'WEEKLY DATA'!$A$11:$A$14576,'MONTHLY DATA'!$A172,'WEEKLY DATA'!$B$11:$B$14576,'MONTHLY DATA'!$B172)</f>
        <v>415</v>
      </c>
      <c r="BY172" s="78">
        <f>AVERAGEIFS('WEEKLY DATA'!BY$11:BY$14576,'WEEKLY DATA'!$A$11:$A$14576,'MONTHLY DATA'!$A172,'WEEKLY DATA'!$B$11:$B$14576,'MONTHLY DATA'!$B172)</f>
        <v>425</v>
      </c>
      <c r="BZ172" s="78">
        <f>AVERAGEIFS('WEEKLY DATA'!BZ$11:BZ$14576,'WEEKLY DATA'!$A$11:$A$14576,'MONTHLY DATA'!$A172,'WEEKLY DATA'!$B$11:$B$14576,'MONTHLY DATA'!$B172)</f>
        <v>420</v>
      </c>
      <c r="CA172" s="154">
        <f t="shared" si="126"/>
        <v>-4.0000000000000036E-2</v>
      </c>
      <c r="CB172" s="78">
        <f>AVERAGEIFS('WEEKLY DATA'!CB$11:CB$14576,'WEEKLY DATA'!$A$11:$A$14576,'MONTHLY DATA'!$A172,'WEEKLY DATA'!$B$11:$B$14576,'MONTHLY DATA'!$B172)</f>
        <v>545</v>
      </c>
      <c r="CC172" s="78">
        <f>AVERAGEIFS('WEEKLY DATA'!CC$11:CC$14576,'WEEKLY DATA'!$A$11:$A$14576,'MONTHLY DATA'!$A172,'WEEKLY DATA'!$B$11:$B$14576,'MONTHLY DATA'!$B172)</f>
        <v>555</v>
      </c>
      <c r="CD172" s="78">
        <f>AVERAGEIFS('WEEKLY DATA'!CD$11:CD$14576,'WEEKLY DATA'!$A$11:$A$14576,'MONTHLY DATA'!$A172,'WEEKLY DATA'!$B$11:$B$14576,'MONTHLY DATA'!$B172)</f>
        <v>550</v>
      </c>
      <c r="CE172" s="154">
        <f t="shared" si="127"/>
        <v>2.088167053364276E-2</v>
      </c>
      <c r="CF172" s="78">
        <f>AVERAGEIFS('WEEKLY DATA'!CF$11:CF$14576,'WEEKLY DATA'!$A$11:$A$14576,'MONTHLY DATA'!$A172,'WEEKLY DATA'!$B$11:$B$14576,'MONTHLY DATA'!$B172)</f>
        <v>370</v>
      </c>
      <c r="CG172" s="78">
        <f>AVERAGEIFS('WEEKLY DATA'!CG$11:CG$14576,'WEEKLY DATA'!$A$11:$A$14576,'MONTHLY DATA'!$A172,'WEEKLY DATA'!$B$11:$B$14576,'MONTHLY DATA'!$B172)</f>
        <v>380</v>
      </c>
      <c r="CH172" s="78">
        <f>AVERAGEIFS('WEEKLY DATA'!CH$11:CH$14576,'WEEKLY DATA'!$A$11:$A$14576,'MONTHLY DATA'!$A172,'WEEKLY DATA'!$B$11:$B$14576,'MONTHLY DATA'!$B172)</f>
        <v>375</v>
      </c>
      <c r="CI172" s="154">
        <f t="shared" si="128"/>
        <v>5.0251256281406143E-3</v>
      </c>
      <c r="CJ172" s="78">
        <f>AVERAGEIFS('WEEKLY DATA'!CJ$11:CJ$14576,'WEEKLY DATA'!$A$11:$A$14576,'MONTHLY DATA'!$A172,'WEEKLY DATA'!$B$11:$B$14576,'MONTHLY DATA'!$B172)</f>
        <v>325</v>
      </c>
      <c r="CK172" s="78">
        <f>AVERAGEIFS('WEEKLY DATA'!CK$11:CK$14576,'WEEKLY DATA'!$A$11:$A$14576,'MONTHLY DATA'!$A172,'WEEKLY DATA'!$B$11:$B$14576,'MONTHLY DATA'!$B172)</f>
        <v>335</v>
      </c>
      <c r="CL172" s="78">
        <f>AVERAGEIFS('WEEKLY DATA'!CL$11:CL$14576,'WEEKLY DATA'!$A$11:$A$14576,'MONTHLY DATA'!$A172,'WEEKLY DATA'!$B$11:$B$14576,'MONTHLY DATA'!$B172)</f>
        <v>330</v>
      </c>
      <c r="CM172" s="154">
        <f t="shared" si="129"/>
        <v>3.8022813688212143E-3</v>
      </c>
      <c r="CN172" s="78">
        <f>AVERAGEIFS('WEEKLY DATA'!CN$11:CN$14576,'WEEKLY DATA'!$A$11:$A$14576,'MONTHLY DATA'!$A172,'WEEKLY DATA'!$B$11:$B$14576,'MONTHLY DATA'!$B172)</f>
        <v>415</v>
      </c>
      <c r="CO172" s="78">
        <f>AVERAGEIFS('WEEKLY DATA'!CO$11:CO$14576,'WEEKLY DATA'!$A$11:$A$14576,'MONTHLY DATA'!$A172,'WEEKLY DATA'!$B$11:$B$14576,'MONTHLY DATA'!$B172)</f>
        <v>425</v>
      </c>
      <c r="CP172" s="78">
        <f>AVERAGEIFS('WEEKLY DATA'!CP$11:CP$14576,'WEEKLY DATA'!$A$11:$A$14576,'MONTHLY DATA'!$A172,'WEEKLY DATA'!$B$11:$B$14576,'MONTHLY DATA'!$B172)</f>
        <v>420</v>
      </c>
      <c r="CQ172" s="154">
        <f t="shared" si="130"/>
        <v>-4.0000000000000036E-2</v>
      </c>
      <c r="CR172" s="78">
        <f>AVERAGEIFS('WEEKLY DATA'!CR$11:CR$14576,'WEEKLY DATA'!$A$11:$A$14576,'MONTHLY DATA'!$A172,'WEEKLY DATA'!$B$11:$B$14576,'MONTHLY DATA'!$B172)</f>
        <v>545</v>
      </c>
      <c r="CS172" s="78">
        <f>AVERAGEIFS('WEEKLY DATA'!CS$11:CS$14576,'WEEKLY DATA'!$A$11:$A$14576,'MONTHLY DATA'!$A172,'WEEKLY DATA'!$B$11:$B$14576,'MONTHLY DATA'!$B172)</f>
        <v>555</v>
      </c>
      <c r="CT172" s="78">
        <f>AVERAGEIFS('WEEKLY DATA'!CT$11:CT$14576,'WEEKLY DATA'!$A$11:$A$14576,'MONTHLY DATA'!$A172,'WEEKLY DATA'!$B$11:$B$14576,'MONTHLY DATA'!$B172)</f>
        <v>550</v>
      </c>
      <c r="CU172" s="154">
        <f t="shared" si="131"/>
        <v>0</v>
      </c>
      <c r="CV172" s="169">
        <f>AVERAGEIFS('WEEKLY DATA'!CV$11:CV$14576,'WEEKLY DATA'!$A$11:$A$14576,'MONTHLY DATA'!$A172,'WEEKLY DATA'!$B$11:$B$14576,'MONTHLY DATA'!$B172)</f>
        <v>398.5</v>
      </c>
      <c r="CW172" s="78">
        <f>AVERAGEIFS('WEEKLY DATA'!CW$11:CW$14576,'WEEKLY DATA'!$A$11:$A$14576,'MONTHLY DATA'!$A172,'WEEKLY DATA'!$B$11:$B$14576,'MONTHLY DATA'!$B172)</f>
        <v>408.5</v>
      </c>
      <c r="CX172" s="78">
        <f>AVERAGEIFS('WEEKLY DATA'!CX$11:CX$14576,'WEEKLY DATA'!$A$11:$A$14576,'MONTHLY DATA'!$A172,'WEEKLY DATA'!$B$11:$B$14576,'MONTHLY DATA'!$B172)</f>
        <v>403.5</v>
      </c>
      <c r="CY172" s="154">
        <f t="shared" si="132"/>
        <v>8.7500000000000355E-3</v>
      </c>
      <c r="CZ172" s="169">
        <f>AVERAGEIFS('WEEKLY DATA'!CZ$11:CZ$14576,'WEEKLY DATA'!$A$11:$A$14576,'MONTHLY DATA'!$A172,'WEEKLY DATA'!$B$11:$B$14576,'MONTHLY DATA'!$B172)</f>
        <v>350.5</v>
      </c>
      <c r="DA172" s="78">
        <f>AVERAGEIFS('WEEKLY DATA'!DA$11:DA$14576,'WEEKLY DATA'!$A$11:$A$14576,'MONTHLY DATA'!$A172,'WEEKLY DATA'!$B$11:$B$14576,'MONTHLY DATA'!$B172)</f>
        <v>360.5</v>
      </c>
      <c r="DB172" s="78">
        <f>AVERAGEIFS('WEEKLY DATA'!DB$11:DB$14576,'WEEKLY DATA'!$A$11:$A$14576,'MONTHLY DATA'!$A172,'WEEKLY DATA'!$B$11:$B$14576,'MONTHLY DATA'!$B172)</f>
        <v>355.5</v>
      </c>
      <c r="DC172" s="154">
        <f t="shared" si="133"/>
        <v>-3.5149384885768686E-4</v>
      </c>
      <c r="DD172" s="78">
        <f>AVERAGEIFS('WEEKLY DATA'!DD$11:DD$14576,'WEEKLY DATA'!$A$11:$A$14576,'MONTHLY DATA'!$A172,'WEEKLY DATA'!$B$11:$B$14576,'MONTHLY DATA'!$B172)</f>
        <v>444</v>
      </c>
      <c r="DE172" s="78">
        <f>AVERAGEIFS('WEEKLY DATA'!DE$11:DE$14576,'WEEKLY DATA'!$A$11:$A$14576,'MONTHLY DATA'!$A172,'WEEKLY DATA'!$B$11:$B$14576,'MONTHLY DATA'!$B172)</f>
        <v>454</v>
      </c>
      <c r="DF172" s="78">
        <f>AVERAGEIFS('WEEKLY DATA'!DF$11:DF$14576,'WEEKLY DATA'!$A$11:$A$14576,'MONTHLY DATA'!$A172,'WEEKLY DATA'!$B$11:$B$14576,'MONTHLY DATA'!$B172)</f>
        <v>449</v>
      </c>
      <c r="DG172" s="154">
        <f t="shared" si="134"/>
        <v>6.1624649859943759E-3</v>
      </c>
      <c r="DH172" s="78">
        <f>AVERAGEIFS('WEEKLY DATA'!DH$11:DH$14576,'WEEKLY DATA'!$A$11:$A$14576,'MONTHLY DATA'!$A172,'WEEKLY DATA'!$B$11:$B$14576,'MONTHLY DATA'!$B172)</f>
        <v>550</v>
      </c>
      <c r="DI172" s="78">
        <f>AVERAGEIFS('WEEKLY DATA'!DI$11:DI$14576,'WEEKLY DATA'!$A$11:$A$14576,'MONTHLY DATA'!$A172,'WEEKLY DATA'!$B$11:$B$14576,'MONTHLY DATA'!$B172)</f>
        <v>560</v>
      </c>
      <c r="DJ172" s="78">
        <f>AVERAGEIFS('WEEKLY DATA'!DJ$11:DJ$14576,'WEEKLY DATA'!$A$11:$A$14576,'MONTHLY DATA'!$A172,'WEEKLY DATA'!$B$11:$B$14576,'MONTHLY DATA'!$B172)</f>
        <v>555</v>
      </c>
      <c r="DK172" s="154">
        <f t="shared" si="135"/>
        <v>-5.5991041433370858E-3</v>
      </c>
      <c r="DL172" s="169">
        <f>AVERAGEIFS('WEEKLY DATA'!DL$11:DL$14576,'WEEKLY DATA'!$A$11:$A$14576,'MONTHLY DATA'!$A172,'WEEKLY DATA'!$B$11:$B$14576,'MONTHLY DATA'!$B172)</f>
        <v>371.5</v>
      </c>
      <c r="DM172" s="78">
        <f>AVERAGEIFS('WEEKLY DATA'!DM$11:DM$14576,'WEEKLY DATA'!$A$11:$A$14576,'MONTHLY DATA'!$A172,'WEEKLY DATA'!$B$11:$B$14576,'MONTHLY DATA'!$B172)</f>
        <v>381.5</v>
      </c>
      <c r="DN172" s="78">
        <f>AVERAGEIFS('WEEKLY DATA'!DN$11:DN$14576,'WEEKLY DATA'!$A$11:$A$14576,'MONTHLY DATA'!$A172,'WEEKLY DATA'!$B$11:$B$14576,'MONTHLY DATA'!$B172)</f>
        <v>376.5</v>
      </c>
      <c r="DO172" s="154">
        <f t="shared" si="136"/>
        <v>2.2750424448217288E-2</v>
      </c>
      <c r="DP172" s="78">
        <f>AVERAGEIFS('WEEKLY DATA'!DP$11:DP$14576,'WEEKLY DATA'!$A$11:$A$14576,'MONTHLY DATA'!$A172,'WEEKLY DATA'!$B$11:$B$14576,'MONTHLY DATA'!$B172)</f>
        <v>310</v>
      </c>
      <c r="DQ172" s="78">
        <f>AVERAGEIFS('WEEKLY DATA'!DQ$11:DQ$14576,'WEEKLY DATA'!$A$11:$A$14576,'MONTHLY DATA'!$A172,'WEEKLY DATA'!$B$11:$B$14576,'MONTHLY DATA'!$B172)</f>
        <v>320</v>
      </c>
      <c r="DR172" s="78">
        <f>AVERAGEIFS('WEEKLY DATA'!DR$11:DR$14576,'WEEKLY DATA'!$A$11:$A$14576,'MONTHLY DATA'!$A172,'WEEKLY DATA'!$B$11:$B$14576,'MONTHLY DATA'!$B172)</f>
        <v>315</v>
      </c>
      <c r="DS172" s="154">
        <f t="shared" si="137"/>
        <v>-2.7027027027026973E-2</v>
      </c>
      <c r="DT172" s="78">
        <f>AVERAGEIFS('WEEKLY DATA'!DT$11:DT$14576,'WEEKLY DATA'!$A$11:$A$14576,'MONTHLY DATA'!$A172,'WEEKLY DATA'!$B$11:$B$14576,'MONTHLY DATA'!$B172)</f>
        <v>445</v>
      </c>
      <c r="DU172" s="78">
        <f>AVERAGEIFS('WEEKLY DATA'!DU$11:DU$14576,'WEEKLY DATA'!$A$11:$A$14576,'MONTHLY DATA'!$A172,'WEEKLY DATA'!$B$11:$B$14576,'MONTHLY DATA'!$B172)</f>
        <v>455</v>
      </c>
      <c r="DV172" s="78">
        <f>AVERAGEIFS('WEEKLY DATA'!DV$11:DV$14576,'WEEKLY DATA'!$A$11:$A$14576,'MONTHLY DATA'!$A172,'WEEKLY DATA'!$B$11:$B$14576,'MONTHLY DATA'!$B172)</f>
        <v>450</v>
      </c>
      <c r="DW172" s="154">
        <f t="shared" si="138"/>
        <v>1.4084507042253502E-2</v>
      </c>
      <c r="DX172" s="78">
        <f>AVERAGEIFS('WEEKLY DATA'!DX$11:DX$14576,'WEEKLY DATA'!$A$11:$A$14576,'MONTHLY DATA'!$A172,'WEEKLY DATA'!$B$11:$B$14576,'MONTHLY DATA'!$B172)</f>
        <v>535</v>
      </c>
      <c r="DY172" s="78">
        <f>AVERAGEIFS('WEEKLY DATA'!DY$11:DY$14576,'WEEKLY DATA'!$A$11:$A$14576,'MONTHLY DATA'!$A172,'WEEKLY DATA'!$B$11:$B$14576,'MONTHLY DATA'!$B172)</f>
        <v>545</v>
      </c>
      <c r="DZ172" s="78">
        <f>AVERAGEIFS('WEEKLY DATA'!DZ$11:DZ$14576,'WEEKLY DATA'!$A$11:$A$14576,'MONTHLY DATA'!$A172,'WEEKLY DATA'!$B$11:$B$14576,'MONTHLY DATA'!$B172)</f>
        <v>540</v>
      </c>
      <c r="EA172" s="154">
        <f t="shared" si="139"/>
        <v>-5.7537399309550707E-3</v>
      </c>
      <c r="EB172" s="78">
        <f>AVERAGEIFS('WEEKLY DATA'!EB$11:EB$14576,'WEEKLY DATA'!$A$11:$A$14576,'MONTHLY DATA'!$A172,'WEEKLY DATA'!$B$11:$B$14576,'MONTHLY DATA'!$B172)</f>
        <v>379.5</v>
      </c>
      <c r="EC172" s="78">
        <f>AVERAGEIFS('WEEKLY DATA'!EC$11:EC$14576,'WEEKLY DATA'!$A$11:$A$14576,'MONTHLY DATA'!$A172,'WEEKLY DATA'!$B$11:$B$14576,'MONTHLY DATA'!$B172)</f>
        <v>389.5</v>
      </c>
      <c r="ED172" s="78">
        <f>AVERAGEIFS('WEEKLY DATA'!ED$11:ED$14576,'WEEKLY DATA'!$A$11:$A$14576,'MONTHLY DATA'!$A172,'WEEKLY DATA'!$B$11:$B$14576,'MONTHLY DATA'!$B172)</f>
        <v>384.5</v>
      </c>
      <c r="EE172" s="154">
        <f t="shared" si="140"/>
        <v>2.3627287853577261E-2</v>
      </c>
      <c r="EF172" s="169">
        <f>AVERAGEIFS('WEEKLY DATA'!EF$11:EF$14576,'WEEKLY DATA'!$A$11:$A$14576,'MONTHLY DATA'!$A172,'WEEKLY DATA'!$B$11:$B$14576,'MONTHLY DATA'!$B172)</f>
        <v>309</v>
      </c>
      <c r="EG172" s="78">
        <f>AVERAGEIFS('WEEKLY DATA'!EG$11:EG$14576,'WEEKLY DATA'!$A$11:$A$14576,'MONTHLY DATA'!$A172,'WEEKLY DATA'!$B$11:$B$14576,'MONTHLY DATA'!$B172)</f>
        <v>319</v>
      </c>
      <c r="EH172" s="78">
        <f>AVERAGEIFS('WEEKLY DATA'!EH$11:EH$14576,'WEEKLY DATA'!$A$11:$A$14576,'MONTHLY DATA'!$A172,'WEEKLY DATA'!$B$11:$B$14576,'MONTHLY DATA'!$B172)</f>
        <v>314</v>
      </c>
      <c r="EI172" s="154">
        <f t="shared" si="141"/>
        <v>2.9508196721311553E-2</v>
      </c>
      <c r="EJ172" s="78">
        <f>AVERAGEIFS('WEEKLY DATA'!EJ$11:EJ$14576,'WEEKLY DATA'!$A$11:$A$14576,'MONTHLY DATA'!$A172,'WEEKLY DATA'!$B$11:$B$14576,'MONTHLY DATA'!$B172)</f>
        <v>449</v>
      </c>
      <c r="EK172" s="78">
        <f>AVERAGEIFS('WEEKLY DATA'!EK$11:EK$14576,'WEEKLY DATA'!$A$11:$A$14576,'MONTHLY DATA'!$A172,'WEEKLY DATA'!$B$11:$B$14576,'MONTHLY DATA'!$B172)</f>
        <v>459</v>
      </c>
      <c r="EL172" s="78">
        <f>AVERAGEIFS('WEEKLY DATA'!EL$11:EL$14576,'WEEKLY DATA'!$A$11:$A$14576,'MONTHLY DATA'!$A172,'WEEKLY DATA'!$B$11:$B$14576,'MONTHLY DATA'!$B172)</f>
        <v>454</v>
      </c>
      <c r="EM172" s="154">
        <f t="shared" si="142"/>
        <v>-1.0354223433242549E-2</v>
      </c>
      <c r="EN172" s="78">
        <f>AVERAGEIFS('WEEKLY DATA'!EN$11:EN$14576,'WEEKLY DATA'!$A$11:$A$14576,'MONTHLY DATA'!$A172,'WEEKLY DATA'!$B$11:$B$14576,'MONTHLY DATA'!$B172)</f>
        <v>580</v>
      </c>
      <c r="EO172" s="78">
        <f>AVERAGEIFS('WEEKLY DATA'!EO$11:EO$14576,'WEEKLY DATA'!$A$11:$A$14576,'MONTHLY DATA'!$A172,'WEEKLY DATA'!$B$11:$B$14576,'MONTHLY DATA'!$B172)</f>
        <v>590</v>
      </c>
      <c r="EP172" s="78">
        <f>AVERAGEIFS('WEEKLY DATA'!EP$11:EP$14576,'WEEKLY DATA'!$A$11:$A$14576,'MONTHLY DATA'!$A172,'WEEKLY DATA'!$B$11:$B$14576,'MONTHLY DATA'!$B172)</f>
        <v>585</v>
      </c>
      <c r="EQ172" s="154">
        <f t="shared" si="143"/>
        <v>-5.3134962805525543E-3</v>
      </c>
      <c r="ER172" s="78">
        <f>AVERAGEIFS('WEEKLY DATA'!ER$11:ER$14576,'WEEKLY DATA'!$A$11:$A$14576,'MONTHLY DATA'!$A172,'WEEKLY DATA'!$B$11:$B$14576,'MONTHLY DATA'!$B172)</f>
        <v>371.5</v>
      </c>
      <c r="ES172" s="78">
        <f>AVERAGEIFS('WEEKLY DATA'!ES$11:ES$14576,'WEEKLY DATA'!$A$11:$A$14576,'MONTHLY DATA'!$A172,'WEEKLY DATA'!$B$11:$B$14576,'MONTHLY DATA'!$B172)</f>
        <v>381.5</v>
      </c>
      <c r="ET172" s="78">
        <f>AVERAGEIFS('WEEKLY DATA'!ET$11:ET$14576,'WEEKLY DATA'!$A$11:$A$14576,'MONTHLY DATA'!$A172,'WEEKLY DATA'!$B$11:$B$14576,'MONTHLY DATA'!$B172)</f>
        <v>376.5</v>
      </c>
      <c r="EU172" s="154">
        <f t="shared" si="144"/>
        <v>1.2436974789916011E-2</v>
      </c>
      <c r="EV172" s="78">
        <f>AVERAGEIFS('WEEKLY DATA'!EV$11:EV$14576,'WEEKLY DATA'!$A$11:$A$14576,'MONTHLY DATA'!$A172,'WEEKLY DATA'!$B$11:$B$14576,'MONTHLY DATA'!$B172)</f>
        <v>335.5</v>
      </c>
      <c r="EW172" s="78">
        <f>AVERAGEIFS('WEEKLY DATA'!EW$11:EW$14576,'WEEKLY DATA'!$A$11:$A$14576,'MONTHLY DATA'!$A172,'WEEKLY DATA'!$B$11:$B$14576,'MONTHLY DATA'!$B172)</f>
        <v>345.5</v>
      </c>
      <c r="EX172" s="78">
        <f>AVERAGEIFS('WEEKLY DATA'!EX$11:EX$14576,'WEEKLY DATA'!$A$11:$A$14576,'MONTHLY DATA'!$A172,'WEEKLY DATA'!$B$11:$B$14576,'MONTHLY DATA'!$B172)</f>
        <v>340.5</v>
      </c>
      <c r="EY172" s="154">
        <f t="shared" si="145"/>
        <v>1.0760667903525034E-2</v>
      </c>
      <c r="EZ172" s="78">
        <f>AVERAGEIFS('WEEKLY DATA'!EZ$11:EZ$14576,'WEEKLY DATA'!$A$11:$A$14576,'MONTHLY DATA'!$A172,'WEEKLY DATA'!$B$11:$B$14576,'MONTHLY DATA'!$B172)</f>
        <v>449</v>
      </c>
      <c r="FA172" s="78">
        <f>AVERAGEIFS('WEEKLY DATA'!FA$11:FA$14576,'WEEKLY DATA'!$A$11:$A$14576,'MONTHLY DATA'!$A172,'WEEKLY DATA'!$B$11:$B$14576,'MONTHLY DATA'!$B172)</f>
        <v>459</v>
      </c>
      <c r="FB172" s="78">
        <f>AVERAGEIFS('WEEKLY DATA'!FB$11:FB$14576,'WEEKLY DATA'!$A$11:$A$14576,'MONTHLY DATA'!$A172,'WEEKLY DATA'!$B$11:$B$14576,'MONTHLY DATA'!$B172)</f>
        <v>454</v>
      </c>
      <c r="FC172" s="154">
        <f t="shared" si="146"/>
        <v>-2.2341857335127835E-2</v>
      </c>
      <c r="FD172" s="78">
        <f>AVERAGEIFS('WEEKLY DATA'!FD$11:FD$14576,'WEEKLY DATA'!$A$11:$A$14576,'MONTHLY DATA'!$A172,'WEEKLY DATA'!$B$11:$B$14576,'MONTHLY DATA'!$B172)</f>
        <v>367</v>
      </c>
      <c r="FE172" s="78">
        <f>AVERAGEIFS('WEEKLY DATA'!FE$11:FE$14576,'WEEKLY DATA'!$A$11:$A$14576,'MONTHLY DATA'!$A172,'WEEKLY DATA'!$B$11:$B$14576,'MONTHLY DATA'!$B172)</f>
        <v>377</v>
      </c>
      <c r="FF172" s="78">
        <f>AVERAGEIFS('WEEKLY DATA'!FF$11:FF$14576,'WEEKLY DATA'!$A$11:$A$14576,'MONTHLY DATA'!$A172,'WEEKLY DATA'!$B$11:$B$14576,'MONTHLY DATA'!$B172)</f>
        <v>372</v>
      </c>
      <c r="FG172" s="154">
        <f t="shared" si="147"/>
        <v>5.4054054054053502E-3</v>
      </c>
      <c r="FH172" s="78">
        <f>AVERAGEIFS('WEEKLY DATA'!FH$11:FH$14576,'WEEKLY DATA'!$A$11:$A$14576,'MONTHLY DATA'!$A172,'WEEKLY DATA'!$B$11:$B$14576,'MONTHLY DATA'!$B172)</f>
        <v>356</v>
      </c>
      <c r="FI172" s="78">
        <f>AVERAGEIFS('WEEKLY DATA'!FI$11:FI$14576,'WEEKLY DATA'!$A$11:$A$14576,'MONTHLY DATA'!$A172,'WEEKLY DATA'!$B$11:$B$14576,'MONTHLY DATA'!$B172)</f>
        <v>366</v>
      </c>
      <c r="FJ172" s="78">
        <f>AVERAGEIFS('WEEKLY DATA'!FJ$11:FJ$14576,'WEEKLY DATA'!$A$11:$A$14576,'MONTHLY DATA'!$A172,'WEEKLY DATA'!$B$11:$B$14576,'MONTHLY DATA'!$B172)</f>
        <v>361</v>
      </c>
      <c r="FK172" s="154">
        <f t="shared" si="148"/>
        <v>3.1428571428571361E-2</v>
      </c>
      <c r="FL172" s="169">
        <f>AVERAGEIFS('WEEKLY DATA'!FL$11:FL$14576,'WEEKLY DATA'!$A$11:$A$14576,'MONTHLY DATA'!$A172,'WEEKLY DATA'!$B$11:$B$14576,'MONTHLY DATA'!$B172)</f>
        <v>288.5</v>
      </c>
      <c r="FM172" s="78">
        <f>AVERAGEIFS('WEEKLY DATA'!FM$11:FM$14576,'WEEKLY DATA'!$A$11:$A$14576,'MONTHLY DATA'!$A172,'WEEKLY DATA'!$B$11:$B$14576,'MONTHLY DATA'!$B172)</f>
        <v>298.5</v>
      </c>
      <c r="FN172" s="78">
        <f>AVERAGEIFS('WEEKLY DATA'!FN$11:FN$14576,'WEEKLY DATA'!$A$11:$A$14576,'MONTHLY DATA'!$A172,'WEEKLY DATA'!$B$11:$B$14576,'MONTHLY DATA'!$B172)</f>
        <v>293.5</v>
      </c>
      <c r="FO172" s="154">
        <f t="shared" si="149"/>
        <v>2.0869565217391362E-2</v>
      </c>
      <c r="FP172" s="78">
        <f>AVERAGEIFS('WEEKLY DATA'!FP$11:FP$14576,'WEEKLY DATA'!$A$11:$A$14576,'MONTHLY DATA'!$A172,'WEEKLY DATA'!$B$11:$B$14576,'MONTHLY DATA'!$B172)</f>
        <v>315</v>
      </c>
      <c r="FQ172" s="78">
        <f>AVERAGEIFS('WEEKLY DATA'!FQ$11:FQ$14576,'WEEKLY DATA'!$A$11:$A$14576,'MONTHLY DATA'!$A172,'WEEKLY DATA'!$B$11:$B$14576,'MONTHLY DATA'!$B172)</f>
        <v>325</v>
      </c>
      <c r="FR172" s="78">
        <f>AVERAGEIFS('WEEKLY DATA'!FR$11:FR$14576,'WEEKLY DATA'!$A$11:$A$14576,'MONTHLY DATA'!$A172,'WEEKLY DATA'!$B$11:$B$14576,'MONTHLY DATA'!$B172)</f>
        <v>320</v>
      </c>
      <c r="FS172" s="154">
        <f t="shared" si="150"/>
        <v>0</v>
      </c>
      <c r="FT172" s="78">
        <f>AVERAGEIFS('WEEKLY DATA'!FT$11:FT$14576,'WEEKLY DATA'!$A$11:$A$14576,'MONTHLY DATA'!$A172,'WEEKLY DATA'!$B$11:$B$14576,'MONTHLY DATA'!$B172)</f>
        <v>319</v>
      </c>
      <c r="FU172" s="78">
        <f>AVERAGEIFS('WEEKLY DATA'!FU$11:FU$14576,'WEEKLY DATA'!$A$11:$A$14576,'MONTHLY DATA'!$A172,'WEEKLY DATA'!$B$11:$B$14576,'MONTHLY DATA'!$B172)</f>
        <v>329</v>
      </c>
      <c r="FV172" s="78">
        <f>AVERAGEIFS('WEEKLY DATA'!FV$11:FV$14576,'WEEKLY DATA'!$A$11:$A$14576,'MONTHLY DATA'!$A172,'WEEKLY DATA'!$B$11:$B$14576,'MONTHLY DATA'!$B172)</f>
        <v>324</v>
      </c>
      <c r="FW172" s="154">
        <f t="shared" si="151"/>
        <v>2.0472440944881987E-2</v>
      </c>
      <c r="FX172" s="78">
        <f>AVERAGEIFS('WEEKLY DATA'!FX$11:FX$14576,'WEEKLY DATA'!$A$11:$A$14576,'MONTHLY DATA'!$A172,'WEEKLY DATA'!$B$11:$B$14576,'MONTHLY DATA'!$B172)</f>
        <v>348</v>
      </c>
      <c r="FY172" s="78">
        <f>AVERAGEIFS('WEEKLY DATA'!FY$11:FY$14576,'WEEKLY DATA'!$A$11:$A$14576,'MONTHLY DATA'!$A172,'WEEKLY DATA'!$B$11:$B$14576,'MONTHLY DATA'!$B172)</f>
        <v>358</v>
      </c>
      <c r="FZ172" s="78">
        <f>AVERAGEIFS('WEEKLY DATA'!FZ$11:FZ$14576,'WEEKLY DATA'!$A$11:$A$14576,'MONTHLY DATA'!$A172,'WEEKLY DATA'!$B$11:$B$14576,'MONTHLY DATA'!$B172)</f>
        <v>353</v>
      </c>
      <c r="GA172" s="154">
        <f t="shared" si="152"/>
        <v>6.7674858223062406E-2</v>
      </c>
      <c r="GB172" s="78">
        <f>AVERAGEIFS('WEEKLY DATA'!GB$11:GB$14576,'WEEKLY DATA'!$A$11:$A$14576,'MONTHLY DATA'!$A172,'WEEKLY DATA'!$B$11:$B$14576,'MONTHLY DATA'!$B172)</f>
        <v>488.5</v>
      </c>
      <c r="GC172" s="78">
        <f>AVERAGEIFS('WEEKLY DATA'!GC$11:GC$14576,'WEEKLY DATA'!$A$11:$A$14576,'MONTHLY DATA'!$A172,'WEEKLY DATA'!$B$11:$B$14576,'MONTHLY DATA'!$B172)</f>
        <v>498.5</v>
      </c>
      <c r="GD172" s="78">
        <f>AVERAGEIFS('WEEKLY DATA'!GD$11:GD$14576,'WEEKLY DATA'!$A$11:$A$14576,'MONTHLY DATA'!$A172,'WEEKLY DATA'!$B$11:$B$14576,'MONTHLY DATA'!$B172)</f>
        <v>493.5</v>
      </c>
      <c r="GE172" s="154">
        <f t="shared" si="153"/>
        <v>7.1428571428571175E-3</v>
      </c>
      <c r="GF172" s="169">
        <f>AVERAGEIFS('WEEKLY DATA'!GF$11:GF$14576,'WEEKLY DATA'!$A$11:$A$14576,'MONTHLY DATA'!$A172,'WEEKLY DATA'!$B$11:$B$14576,'MONTHLY DATA'!$B172)</f>
        <v>440.5</v>
      </c>
      <c r="GG172" s="78">
        <f>AVERAGEIFS('WEEKLY DATA'!GG$11:GG$14576,'WEEKLY DATA'!$A$11:$A$14576,'MONTHLY DATA'!$A172,'WEEKLY DATA'!$B$11:$B$14576,'MONTHLY DATA'!$B172)</f>
        <v>450.5</v>
      </c>
      <c r="GH172" s="78">
        <f>AVERAGEIFS('WEEKLY DATA'!GH$11:GH$14576,'WEEKLY DATA'!$A$11:$A$14576,'MONTHLY DATA'!$A172,'WEEKLY DATA'!$B$11:$B$14576,'MONTHLY DATA'!$B172)</f>
        <v>445.5</v>
      </c>
      <c r="GI172" s="154">
        <f t="shared" si="154"/>
        <v>-2.8050490883591017E-4</v>
      </c>
      <c r="GJ172" s="78">
        <f>AVERAGEIFS('WEEKLY DATA'!GJ$11:GJ$14576,'WEEKLY DATA'!$A$11:$A$14576,'MONTHLY DATA'!$A172,'WEEKLY DATA'!$B$11:$B$14576,'MONTHLY DATA'!$B172)</f>
        <v>454</v>
      </c>
      <c r="GK172" s="78">
        <f>AVERAGEIFS('WEEKLY DATA'!GK$11:GK$14576,'WEEKLY DATA'!$A$11:$A$14576,'MONTHLY DATA'!$A172,'WEEKLY DATA'!$B$11:$B$14576,'MONTHLY DATA'!$B172)</f>
        <v>464</v>
      </c>
      <c r="GL172" s="78">
        <f>AVERAGEIFS('WEEKLY DATA'!GL$11:GL$14576,'WEEKLY DATA'!$A$11:$A$14576,'MONTHLY DATA'!$A172,'WEEKLY DATA'!$B$11:$B$14576,'MONTHLY DATA'!$B172)</f>
        <v>459</v>
      </c>
      <c r="GM172" s="154">
        <f t="shared" si="155"/>
        <v>6.0273972602740145E-3</v>
      </c>
      <c r="GN172" s="78">
        <f>AVERAGEIFS('WEEKLY DATA'!GN$11:GN$14576,'WEEKLY DATA'!$A$11:$A$14576,'MONTHLY DATA'!$A172,'WEEKLY DATA'!$B$11:$B$14576,'MONTHLY DATA'!$B172)</f>
        <v>640</v>
      </c>
      <c r="GO172" s="78">
        <f>AVERAGEIFS('WEEKLY DATA'!GO$11:GO$14576,'WEEKLY DATA'!$A$11:$A$14576,'MONTHLY DATA'!$A172,'WEEKLY DATA'!$B$11:$B$14576,'MONTHLY DATA'!$B172)</f>
        <v>650</v>
      </c>
      <c r="GP172" s="78">
        <f>AVERAGEIFS('WEEKLY DATA'!GP$11:GP$14576,'WEEKLY DATA'!$A$11:$A$14576,'MONTHLY DATA'!$A172,'WEEKLY DATA'!$B$11:$B$14576,'MONTHLY DATA'!$B172)</f>
        <v>645</v>
      </c>
      <c r="GQ172" s="154">
        <f t="shared" si="156"/>
        <v>-4.8216007714561027E-3</v>
      </c>
      <c r="GR172" s="78"/>
    </row>
    <row r="173" spans="1:200" ht="15.75" x14ac:dyDescent="0.25">
      <c r="A173">
        <f t="shared" si="106"/>
        <v>7</v>
      </c>
      <c r="B173">
        <f t="shared" si="107"/>
        <v>2023</v>
      </c>
      <c r="C173" s="86">
        <v>45108</v>
      </c>
      <c r="D173" s="78">
        <f>AVERAGEIFS('WEEKLY DATA'!D$11:D$14576,'WEEKLY DATA'!$A$11:$A$14576,'MONTHLY DATA'!$A173,'WEEKLY DATA'!$B$11:$B$14576,'MONTHLY DATA'!$B173)</f>
        <v>408.75</v>
      </c>
      <c r="E173" s="78">
        <f>AVERAGEIFS('WEEKLY DATA'!E$11:E$14576,'WEEKLY DATA'!$A$11:$A$14576,'MONTHLY DATA'!$A173,'WEEKLY DATA'!$B$11:$B$14576,'MONTHLY DATA'!$B173)</f>
        <v>418.75</v>
      </c>
      <c r="F173" s="78">
        <f>AVERAGEIFS('WEEKLY DATA'!F$11:F$14576,'WEEKLY DATA'!$A$11:$A$14576,'MONTHLY DATA'!$A173,'WEEKLY DATA'!$B$11:$B$14576,'MONTHLY DATA'!$B173)</f>
        <v>413.75</v>
      </c>
      <c r="G173" s="154">
        <f t="shared" si="108"/>
        <v>2.2867737948083944E-2</v>
      </c>
      <c r="H173" s="169">
        <f>AVERAGEIFS('WEEKLY DATA'!H$11:H$14576,'WEEKLY DATA'!$A$11:$A$14576,'MONTHLY DATA'!$A173,'WEEKLY DATA'!$B$11:$B$14576,'MONTHLY DATA'!$B173)</f>
        <v>369.375</v>
      </c>
      <c r="I173" s="78">
        <f>AVERAGEIFS('WEEKLY DATA'!I$11:I$14576,'WEEKLY DATA'!$A$11:$A$14576,'MONTHLY DATA'!$A173,'WEEKLY DATA'!$B$11:$B$14576,'MONTHLY DATA'!$B173)</f>
        <v>379.375</v>
      </c>
      <c r="J173" s="78">
        <f>AVERAGEIFS('WEEKLY DATA'!J$11:J$14576,'WEEKLY DATA'!$A$11:$A$14576,'MONTHLY DATA'!$A173,'WEEKLY DATA'!$B$11:$B$14576,'MONTHLY DATA'!$B173)</f>
        <v>374.375</v>
      </c>
      <c r="K173" s="154">
        <f t="shared" si="109"/>
        <v>-1.6666666666667052E-3</v>
      </c>
      <c r="L173" s="169">
        <f>AVERAGEIFS('WEEKLY DATA'!L$11:L$14576,'WEEKLY DATA'!$A$11:$A$14576,'MONTHLY DATA'!$A173,'WEEKLY DATA'!$B$11:$B$14576,'MONTHLY DATA'!$B173)</f>
        <v>443.125</v>
      </c>
      <c r="M173" s="78">
        <f>AVERAGEIFS('WEEKLY DATA'!M$11:M$14576,'WEEKLY DATA'!$A$11:$A$14576,'MONTHLY DATA'!$A173,'WEEKLY DATA'!$B$11:$B$14576,'MONTHLY DATA'!$B173)</f>
        <v>453.125</v>
      </c>
      <c r="N173" s="78">
        <f>AVERAGEIFS('WEEKLY DATA'!N$11:N$14576,'WEEKLY DATA'!$A$11:$A$14576,'MONTHLY DATA'!$A173,'WEEKLY DATA'!$B$11:$B$14576,'MONTHLY DATA'!$B173)</f>
        <v>448.125</v>
      </c>
      <c r="O173" s="154">
        <f t="shared" si="110"/>
        <v>3.3737024221453193E-2</v>
      </c>
      <c r="P173" s="169">
        <f>AVERAGEIFS('WEEKLY DATA'!P$11:P$14576,'WEEKLY DATA'!$A$11:$A$14576,'MONTHLY DATA'!$A173,'WEEKLY DATA'!$B$11:$B$14576,'MONTHLY DATA'!$B173)</f>
        <v>374.375</v>
      </c>
      <c r="Q173" s="78">
        <f>AVERAGEIFS('WEEKLY DATA'!Q$11:Q$14576,'WEEKLY DATA'!$A$11:$A$14576,'MONTHLY DATA'!$A173,'WEEKLY DATA'!$B$11:$B$14576,'MONTHLY DATA'!$B173)</f>
        <v>384.375</v>
      </c>
      <c r="R173" s="78">
        <f>AVERAGEIFS('WEEKLY DATA'!R$11:R$14576,'WEEKLY DATA'!$A$11:$A$14576,'MONTHLY DATA'!$A173,'WEEKLY DATA'!$B$11:$B$14576,'MONTHLY DATA'!$B173)</f>
        <v>379.375</v>
      </c>
      <c r="S173" s="154">
        <f t="shared" si="111"/>
        <v>-7.0159313725490224E-2</v>
      </c>
      <c r="T173" s="169">
        <f>AVERAGEIFS('WEEKLY DATA'!T$11:T$14576,'WEEKLY DATA'!$A$11:$A$14576,'MONTHLY DATA'!$A173,'WEEKLY DATA'!$B$11:$B$14576,'MONTHLY DATA'!$B173)</f>
        <v>425.625</v>
      </c>
      <c r="U173" s="78">
        <f>AVERAGEIFS('WEEKLY DATA'!U$11:U$14576,'WEEKLY DATA'!$A$11:$A$14576,'MONTHLY DATA'!$A173,'WEEKLY DATA'!$B$11:$B$14576,'MONTHLY DATA'!$B173)</f>
        <v>435.625</v>
      </c>
      <c r="V173" s="78">
        <f>AVERAGEIFS('WEEKLY DATA'!V$11:V$14576,'WEEKLY DATA'!$A$11:$A$14576,'MONTHLY DATA'!$A173,'WEEKLY DATA'!$B$11:$B$14576,'MONTHLY DATA'!$B173)</f>
        <v>430.625</v>
      </c>
      <c r="W173" s="154">
        <f t="shared" si="112"/>
        <v>1.3235294117647012E-2</v>
      </c>
      <c r="X173" s="169">
        <f>AVERAGEIFS('WEEKLY DATA'!X$11:X$14576,'WEEKLY DATA'!$A$11:$A$14576,'MONTHLY DATA'!$A173,'WEEKLY DATA'!$B$11:$B$14576,'MONTHLY DATA'!$B173)</f>
        <v>415</v>
      </c>
      <c r="Y173" s="78">
        <f>AVERAGEIFS('WEEKLY DATA'!Y$11:Y$14576,'WEEKLY DATA'!$A$11:$A$14576,'MONTHLY DATA'!$A173,'WEEKLY DATA'!$B$11:$B$14576,'MONTHLY DATA'!$B173)</f>
        <v>425</v>
      </c>
      <c r="Z173" s="78">
        <f>AVERAGEIFS('WEEKLY DATA'!Z$11:Z$14576,'WEEKLY DATA'!$A$11:$A$14576,'MONTHLY DATA'!$A173,'WEEKLY DATA'!$B$11:$B$14576,'MONTHLY DATA'!$B173)</f>
        <v>420</v>
      </c>
      <c r="AA173" s="154">
        <f t="shared" si="113"/>
        <v>-1.9836639439906656E-2</v>
      </c>
      <c r="AB173" s="169">
        <f>AVERAGEIFS('WEEKLY DATA'!AB$11:AB$14576,'WEEKLY DATA'!$A$11:$A$14576,'MONTHLY DATA'!$A173,'WEEKLY DATA'!$B$11:$B$14576,'MONTHLY DATA'!$B173)</f>
        <v>418.75</v>
      </c>
      <c r="AC173" s="78">
        <f>AVERAGEIFS('WEEKLY DATA'!AC$11:AC$14576,'WEEKLY DATA'!$A$11:$A$14576,'MONTHLY DATA'!$A173,'WEEKLY DATA'!$B$11:$B$14576,'MONTHLY DATA'!$B173)</f>
        <v>428.75</v>
      </c>
      <c r="AD173" s="78">
        <f>AVERAGEIFS('WEEKLY DATA'!AD$11:AD$14576,'WEEKLY DATA'!$A$11:$A$14576,'MONTHLY DATA'!$A173,'WEEKLY DATA'!$B$11:$B$14576,'MONTHLY DATA'!$B173)</f>
        <v>423.75</v>
      </c>
      <c r="AE173" s="154">
        <f t="shared" si="114"/>
        <v>8.9285714285713969E-3</v>
      </c>
      <c r="AF173" s="169">
        <f>AVERAGEIFS('WEEKLY DATA'!AF$11:AF$14576,'WEEKLY DATA'!$A$11:$A$14576,'MONTHLY DATA'!$A173,'WEEKLY DATA'!$B$11:$B$14576,'MONTHLY DATA'!$B173)</f>
        <v>391.25</v>
      </c>
      <c r="AG173" s="78">
        <f>AVERAGEIFS('WEEKLY DATA'!AG$11:AG$14576,'WEEKLY DATA'!$A$11:$A$14576,'MONTHLY DATA'!$A173,'WEEKLY DATA'!$B$11:$B$14576,'MONTHLY DATA'!$B173)</f>
        <v>401.25</v>
      </c>
      <c r="AH173" s="78">
        <f>AVERAGEIFS('WEEKLY DATA'!AH$11:AH$14576,'WEEKLY DATA'!$A$11:$A$14576,'MONTHLY DATA'!$A173,'WEEKLY DATA'!$B$11:$B$14576,'MONTHLY DATA'!$B173)</f>
        <v>396.25</v>
      </c>
      <c r="AI173" s="154">
        <f t="shared" si="115"/>
        <v>1.2132822477650018E-2</v>
      </c>
      <c r="AJ173" s="169">
        <f>AVERAGEIFS('WEEKLY DATA'!AJ$11:AJ$14576,'WEEKLY DATA'!$A$11:$A$14576,'MONTHLY DATA'!$A173,'WEEKLY DATA'!$B$11:$B$14576,'MONTHLY DATA'!$B173)</f>
        <v>373.75</v>
      </c>
      <c r="AK173" s="78">
        <f>AVERAGEIFS('WEEKLY DATA'!AK$11:AK$14576,'WEEKLY DATA'!$A$11:$A$14576,'MONTHLY DATA'!$A173,'WEEKLY DATA'!$B$11:$B$14576,'MONTHLY DATA'!$B173)</f>
        <v>383.75</v>
      </c>
      <c r="AL173" s="78">
        <f>AVERAGEIFS('WEEKLY DATA'!AL$11:AL$14576,'WEEKLY DATA'!$A$11:$A$14576,'MONTHLY DATA'!$A173,'WEEKLY DATA'!$B$11:$B$14576,'MONTHLY DATA'!$B173)</f>
        <v>378.75</v>
      </c>
      <c r="AM173" s="154">
        <f t="shared" si="116"/>
        <v>-1.6233766233766267E-2</v>
      </c>
      <c r="AN173" s="169">
        <f>AVERAGEIFS('WEEKLY DATA'!AN$11:AN$14576,'WEEKLY DATA'!$A$11:$A$14576,'MONTHLY DATA'!$A173,'WEEKLY DATA'!$B$11:$B$14576,'MONTHLY DATA'!$B173)</f>
        <v>363.125</v>
      </c>
      <c r="AO173" s="78">
        <f>AVERAGEIFS('WEEKLY DATA'!AO$11:AO$14576,'WEEKLY DATA'!$A$11:$A$14576,'MONTHLY DATA'!$A173,'WEEKLY DATA'!$B$11:$B$14576,'MONTHLY DATA'!$B173)</f>
        <v>373.125</v>
      </c>
      <c r="AP173" s="78">
        <f>AVERAGEIFS('WEEKLY DATA'!AP$11:AP$14576,'WEEKLY DATA'!$A$11:$A$14576,'MONTHLY DATA'!$A173,'WEEKLY DATA'!$B$11:$B$14576,'MONTHLY DATA'!$B173)</f>
        <v>368.125</v>
      </c>
      <c r="AQ173" s="154">
        <f t="shared" si="117"/>
        <v>-3.6321989528795839E-2</v>
      </c>
      <c r="AR173" s="169">
        <f>AVERAGEIFS('WEEKLY DATA'!AR$11:AR$14576,'WEEKLY DATA'!$A$11:$A$14576,'MONTHLY DATA'!$A173,'WEEKLY DATA'!$B$11:$B$14576,'MONTHLY DATA'!$B173)</f>
        <v>415</v>
      </c>
      <c r="AS173" s="78">
        <f>AVERAGEIFS('WEEKLY DATA'!AS$11:AS$14576,'WEEKLY DATA'!$A$11:$A$14576,'MONTHLY DATA'!$A173,'WEEKLY DATA'!$B$11:$B$14576,'MONTHLY DATA'!$B173)</f>
        <v>425</v>
      </c>
      <c r="AT173" s="78">
        <f>AVERAGEIFS('WEEKLY DATA'!AT$11:AT$14576,'WEEKLY DATA'!$A$11:$A$14576,'MONTHLY DATA'!$A173,'WEEKLY DATA'!$B$11:$B$14576,'MONTHLY DATA'!$B173)</f>
        <v>420</v>
      </c>
      <c r="AU173" s="154">
        <f t="shared" si="118"/>
        <v>2.4390243902439046E-2</v>
      </c>
      <c r="AV173" s="169">
        <f>AVERAGEIFS('WEEKLY DATA'!AV$11:AV$14576,'WEEKLY DATA'!$A$11:$A$14576,'MONTHLY DATA'!$A173,'WEEKLY DATA'!$B$11:$B$14576,'MONTHLY DATA'!$B173)</f>
        <v>365</v>
      </c>
      <c r="AW173" s="78">
        <f>AVERAGEIFS('WEEKLY DATA'!AW$11:AW$14576,'WEEKLY DATA'!$A$11:$A$14576,'MONTHLY DATA'!$A173,'WEEKLY DATA'!$B$11:$B$14576,'MONTHLY DATA'!$B173)</f>
        <v>375</v>
      </c>
      <c r="AX173" s="78">
        <f>AVERAGEIFS('WEEKLY DATA'!AX$11:AX$14576,'WEEKLY DATA'!$A$11:$A$14576,'MONTHLY DATA'!$A173,'WEEKLY DATA'!$B$11:$B$14576,'MONTHLY DATA'!$B173)</f>
        <v>370</v>
      </c>
      <c r="AY173" s="154">
        <f t="shared" si="119"/>
        <v>-5.3763440860215006E-3</v>
      </c>
      <c r="AZ173" s="169">
        <f>AVERAGEIFS('WEEKLY DATA'!AZ$11:AZ$14576,'WEEKLY DATA'!$A$11:$A$14576,'MONTHLY DATA'!$A173,'WEEKLY DATA'!$B$11:$B$14576,'MONTHLY DATA'!$B173)</f>
        <v>352.5</v>
      </c>
      <c r="BA173" s="78">
        <f>AVERAGEIFS('WEEKLY DATA'!BA$11:BA$14576,'WEEKLY DATA'!$A$11:$A$14576,'MONTHLY DATA'!$A173,'WEEKLY DATA'!$B$11:$B$14576,'MONTHLY DATA'!$B173)</f>
        <v>362.5</v>
      </c>
      <c r="BB173" s="78">
        <f>AVERAGEIFS('WEEKLY DATA'!BB$11:BB$14576,'WEEKLY DATA'!$A$11:$A$14576,'MONTHLY DATA'!$A173,'WEEKLY DATA'!$B$11:$B$14576,'MONTHLY DATA'!$B173)</f>
        <v>357.5</v>
      </c>
      <c r="BC173" s="154">
        <f t="shared" si="120"/>
        <v>-1.1065006915629283E-2</v>
      </c>
      <c r="BD173" s="169">
        <f>AVERAGEIFS('WEEKLY DATA'!BD$11:BD$14576,'WEEKLY DATA'!$A$11:$A$14576,'MONTHLY DATA'!$A173,'WEEKLY DATA'!$B$11:$B$14576,'MONTHLY DATA'!$B173)</f>
        <v>340</v>
      </c>
      <c r="BE173" s="78">
        <f>AVERAGEIFS('WEEKLY DATA'!BE$11:BE$14576,'WEEKLY DATA'!$A$11:$A$14576,'MONTHLY DATA'!$A173,'WEEKLY DATA'!$B$11:$B$14576,'MONTHLY DATA'!$B173)</f>
        <v>350</v>
      </c>
      <c r="BF173" s="78">
        <f>AVERAGEIFS('WEEKLY DATA'!BF$11:BF$14576,'WEEKLY DATA'!$A$11:$A$14576,'MONTHLY DATA'!$A173,'WEEKLY DATA'!$B$11:$B$14576,'MONTHLY DATA'!$B173)</f>
        <v>345</v>
      </c>
      <c r="BG173" s="154">
        <f t="shared" si="121"/>
        <v>7.2992700729928028E-3</v>
      </c>
      <c r="BH173" s="169">
        <f>AVERAGEIFS('WEEKLY DATA'!BH$11:BH$14576,'WEEKLY DATA'!$A$11:$A$14576,'MONTHLY DATA'!$A173,'WEEKLY DATA'!$B$11:$B$14576,'MONTHLY DATA'!$B173)</f>
        <v>415</v>
      </c>
      <c r="BI173" s="78">
        <f>AVERAGEIFS('WEEKLY DATA'!BI$11:BI$14576,'WEEKLY DATA'!$A$11:$A$14576,'MONTHLY DATA'!$A173,'WEEKLY DATA'!$B$11:$B$14576,'MONTHLY DATA'!$B173)</f>
        <v>425</v>
      </c>
      <c r="BJ173" s="78">
        <f>AVERAGEIFS('WEEKLY DATA'!BJ$11:BJ$14576,'WEEKLY DATA'!$A$11:$A$14576,'MONTHLY DATA'!$A173,'WEEKLY DATA'!$B$11:$B$14576,'MONTHLY DATA'!$B173)</f>
        <v>420</v>
      </c>
      <c r="BK173" s="154">
        <f t="shared" si="122"/>
        <v>4.7381546134663388E-2</v>
      </c>
      <c r="BL173" s="169">
        <f>AVERAGEIFS('WEEKLY DATA'!BL$11:BL$14576,'WEEKLY DATA'!$A$11:$A$14576,'MONTHLY DATA'!$A173,'WEEKLY DATA'!$B$11:$B$14576,'MONTHLY DATA'!$B173)</f>
        <v>334.375</v>
      </c>
      <c r="BM173" s="78">
        <f>AVERAGEIFS('WEEKLY DATA'!BM$11:BM$14576,'WEEKLY DATA'!$A$11:$A$14576,'MONTHLY DATA'!$A173,'WEEKLY DATA'!$B$11:$B$14576,'MONTHLY DATA'!$B173)</f>
        <v>344.375</v>
      </c>
      <c r="BN173" s="78">
        <f>AVERAGEIFS('WEEKLY DATA'!BN$11:BN$14576,'WEEKLY DATA'!$A$11:$A$14576,'MONTHLY DATA'!$A173,'WEEKLY DATA'!$B$11:$B$14576,'MONTHLY DATA'!$B173)</f>
        <v>339.375</v>
      </c>
      <c r="BO173" s="154">
        <f t="shared" si="123"/>
        <v>-2.1974063400576394E-2</v>
      </c>
      <c r="BP173" s="78">
        <f>AVERAGEIFS('WEEKLY DATA'!BP$11:BP$14576,'WEEKLY DATA'!$A$11:$A$14576,'MONTHLY DATA'!$A173,'WEEKLY DATA'!$B$11:$B$14576,'MONTHLY DATA'!$B173)</f>
        <v>383.75</v>
      </c>
      <c r="BQ173" s="78">
        <f>AVERAGEIFS('WEEKLY DATA'!BQ$11:BQ$14576,'WEEKLY DATA'!$A$11:$A$14576,'MONTHLY DATA'!$A173,'WEEKLY DATA'!$B$11:$B$14576,'MONTHLY DATA'!$B173)</f>
        <v>393.75</v>
      </c>
      <c r="BR173" s="78">
        <f>AVERAGEIFS('WEEKLY DATA'!BR$11:BR$14576,'WEEKLY DATA'!$A$11:$A$14576,'MONTHLY DATA'!$A173,'WEEKLY DATA'!$B$11:$B$14576,'MONTHLY DATA'!$B173)</f>
        <v>388.75</v>
      </c>
      <c r="BS173" s="154">
        <f t="shared" si="124"/>
        <v>-3.2960199004975155E-2</v>
      </c>
      <c r="BT173" s="78">
        <f>AVERAGEIFS('WEEKLY DATA'!BT$11:BT$14576,'WEEKLY DATA'!$A$11:$A$14576,'MONTHLY DATA'!$A173,'WEEKLY DATA'!$B$11:$B$14576,'MONTHLY DATA'!$B173)</f>
        <v>363.125</v>
      </c>
      <c r="BU173" s="78">
        <f>AVERAGEIFS('WEEKLY DATA'!BU$11:BU$14576,'WEEKLY DATA'!$A$11:$A$14576,'MONTHLY DATA'!$A173,'WEEKLY DATA'!$B$11:$B$14576,'MONTHLY DATA'!$B173)</f>
        <v>373.125</v>
      </c>
      <c r="BV173" s="78">
        <f>AVERAGEIFS('WEEKLY DATA'!BV$11:BV$14576,'WEEKLY DATA'!$A$11:$A$14576,'MONTHLY DATA'!$A173,'WEEKLY DATA'!$B$11:$B$14576,'MONTHLY DATA'!$B173)</f>
        <v>368.125</v>
      </c>
      <c r="BW173" s="154">
        <f t="shared" si="125"/>
        <v>1.1332417582417653E-2</v>
      </c>
      <c r="BX173" s="78">
        <f>AVERAGEIFS('WEEKLY DATA'!BX$11:BX$14576,'WEEKLY DATA'!$A$11:$A$14576,'MONTHLY DATA'!$A173,'WEEKLY DATA'!$B$11:$B$14576,'MONTHLY DATA'!$B173)</f>
        <v>429.375</v>
      </c>
      <c r="BY173" s="78">
        <f>AVERAGEIFS('WEEKLY DATA'!BY$11:BY$14576,'WEEKLY DATA'!$A$11:$A$14576,'MONTHLY DATA'!$A173,'WEEKLY DATA'!$B$11:$B$14576,'MONTHLY DATA'!$B173)</f>
        <v>439.375</v>
      </c>
      <c r="BZ173" s="78">
        <f>AVERAGEIFS('WEEKLY DATA'!BZ$11:BZ$14576,'WEEKLY DATA'!$A$11:$A$14576,'MONTHLY DATA'!$A173,'WEEKLY DATA'!$B$11:$B$14576,'MONTHLY DATA'!$B173)</f>
        <v>434.375</v>
      </c>
      <c r="CA173" s="154">
        <f t="shared" si="126"/>
        <v>3.4226190476190466E-2</v>
      </c>
      <c r="CB173" s="78">
        <f>AVERAGEIFS('WEEKLY DATA'!CB$11:CB$14576,'WEEKLY DATA'!$A$11:$A$14576,'MONTHLY DATA'!$A173,'WEEKLY DATA'!$B$11:$B$14576,'MONTHLY DATA'!$B173)</f>
        <v>555</v>
      </c>
      <c r="CC173" s="78">
        <f>AVERAGEIFS('WEEKLY DATA'!CC$11:CC$14576,'WEEKLY DATA'!$A$11:$A$14576,'MONTHLY DATA'!$A173,'WEEKLY DATA'!$B$11:$B$14576,'MONTHLY DATA'!$B173)</f>
        <v>565</v>
      </c>
      <c r="CD173" s="78">
        <f>AVERAGEIFS('WEEKLY DATA'!CD$11:CD$14576,'WEEKLY DATA'!$A$11:$A$14576,'MONTHLY DATA'!$A173,'WEEKLY DATA'!$B$11:$B$14576,'MONTHLY DATA'!$B173)</f>
        <v>560</v>
      </c>
      <c r="CE173" s="154">
        <f t="shared" si="127"/>
        <v>1.8181818181818077E-2</v>
      </c>
      <c r="CF173" s="78">
        <f>AVERAGEIFS('WEEKLY DATA'!CF$11:CF$14576,'WEEKLY DATA'!$A$11:$A$14576,'MONTHLY DATA'!$A173,'WEEKLY DATA'!$B$11:$B$14576,'MONTHLY DATA'!$B173)</f>
        <v>366.25</v>
      </c>
      <c r="CG173" s="78">
        <f>AVERAGEIFS('WEEKLY DATA'!CG$11:CG$14576,'WEEKLY DATA'!$A$11:$A$14576,'MONTHLY DATA'!$A173,'WEEKLY DATA'!$B$11:$B$14576,'MONTHLY DATA'!$B173)</f>
        <v>376.25</v>
      </c>
      <c r="CH173" s="78">
        <f>AVERAGEIFS('WEEKLY DATA'!CH$11:CH$14576,'WEEKLY DATA'!$A$11:$A$14576,'MONTHLY DATA'!$A173,'WEEKLY DATA'!$B$11:$B$14576,'MONTHLY DATA'!$B173)</f>
        <v>371.25</v>
      </c>
      <c r="CI173" s="154">
        <f t="shared" si="128"/>
        <v>-1.0000000000000009E-2</v>
      </c>
      <c r="CJ173" s="78">
        <f>AVERAGEIFS('WEEKLY DATA'!CJ$11:CJ$14576,'WEEKLY DATA'!$A$11:$A$14576,'MONTHLY DATA'!$A173,'WEEKLY DATA'!$B$11:$B$14576,'MONTHLY DATA'!$B173)</f>
        <v>320</v>
      </c>
      <c r="CK173" s="78">
        <f>AVERAGEIFS('WEEKLY DATA'!CK$11:CK$14576,'WEEKLY DATA'!$A$11:$A$14576,'MONTHLY DATA'!$A173,'WEEKLY DATA'!$B$11:$B$14576,'MONTHLY DATA'!$B173)</f>
        <v>330</v>
      </c>
      <c r="CL173" s="78">
        <f>AVERAGEIFS('WEEKLY DATA'!CL$11:CL$14576,'WEEKLY DATA'!$A$11:$A$14576,'MONTHLY DATA'!$A173,'WEEKLY DATA'!$B$11:$B$14576,'MONTHLY DATA'!$B173)</f>
        <v>325</v>
      </c>
      <c r="CM173" s="154">
        <f t="shared" si="129"/>
        <v>-1.5151515151515138E-2</v>
      </c>
      <c r="CN173" s="78">
        <f>AVERAGEIFS('WEEKLY DATA'!CN$11:CN$14576,'WEEKLY DATA'!$A$11:$A$14576,'MONTHLY DATA'!$A173,'WEEKLY DATA'!$B$11:$B$14576,'MONTHLY DATA'!$B173)</f>
        <v>429.375</v>
      </c>
      <c r="CO173" s="78">
        <f>AVERAGEIFS('WEEKLY DATA'!CO$11:CO$14576,'WEEKLY DATA'!$A$11:$A$14576,'MONTHLY DATA'!$A173,'WEEKLY DATA'!$B$11:$B$14576,'MONTHLY DATA'!$B173)</f>
        <v>439.375</v>
      </c>
      <c r="CP173" s="78">
        <f>AVERAGEIFS('WEEKLY DATA'!CP$11:CP$14576,'WEEKLY DATA'!$A$11:$A$14576,'MONTHLY DATA'!$A173,'WEEKLY DATA'!$B$11:$B$14576,'MONTHLY DATA'!$B173)</f>
        <v>434.375</v>
      </c>
      <c r="CQ173" s="154">
        <f t="shared" si="130"/>
        <v>3.4226190476190466E-2</v>
      </c>
      <c r="CR173" s="78">
        <f>AVERAGEIFS('WEEKLY DATA'!CR$11:CR$14576,'WEEKLY DATA'!$A$11:$A$14576,'MONTHLY DATA'!$A173,'WEEKLY DATA'!$B$11:$B$14576,'MONTHLY DATA'!$B173)</f>
        <v>545</v>
      </c>
      <c r="CS173" s="78">
        <f>AVERAGEIFS('WEEKLY DATA'!CS$11:CS$14576,'WEEKLY DATA'!$A$11:$A$14576,'MONTHLY DATA'!$A173,'WEEKLY DATA'!$B$11:$B$14576,'MONTHLY DATA'!$B173)</f>
        <v>555</v>
      </c>
      <c r="CT173" s="78">
        <f>AVERAGEIFS('WEEKLY DATA'!CT$11:CT$14576,'WEEKLY DATA'!$A$11:$A$14576,'MONTHLY DATA'!$A173,'WEEKLY DATA'!$B$11:$B$14576,'MONTHLY DATA'!$B173)</f>
        <v>550</v>
      </c>
      <c r="CU173" s="154">
        <f t="shared" si="131"/>
        <v>0</v>
      </c>
      <c r="CV173" s="169">
        <f>AVERAGEIFS('WEEKLY DATA'!CV$11:CV$14576,'WEEKLY DATA'!$A$11:$A$14576,'MONTHLY DATA'!$A173,'WEEKLY DATA'!$B$11:$B$14576,'MONTHLY DATA'!$B173)</f>
        <v>389.375</v>
      </c>
      <c r="CW173" s="78">
        <f>AVERAGEIFS('WEEKLY DATA'!CW$11:CW$14576,'WEEKLY DATA'!$A$11:$A$14576,'MONTHLY DATA'!$A173,'WEEKLY DATA'!$B$11:$B$14576,'MONTHLY DATA'!$B173)</f>
        <v>399.375</v>
      </c>
      <c r="CX173" s="78">
        <f>AVERAGEIFS('WEEKLY DATA'!CX$11:CX$14576,'WEEKLY DATA'!$A$11:$A$14576,'MONTHLY DATA'!$A173,'WEEKLY DATA'!$B$11:$B$14576,'MONTHLY DATA'!$B173)</f>
        <v>394.375</v>
      </c>
      <c r="CY173" s="154">
        <f t="shared" si="132"/>
        <v>-2.2614622057001266E-2</v>
      </c>
      <c r="CZ173" s="169">
        <f>AVERAGEIFS('WEEKLY DATA'!CZ$11:CZ$14576,'WEEKLY DATA'!$A$11:$A$14576,'MONTHLY DATA'!$A173,'WEEKLY DATA'!$B$11:$B$14576,'MONTHLY DATA'!$B173)</f>
        <v>350.625</v>
      </c>
      <c r="DA173" s="78">
        <f>AVERAGEIFS('WEEKLY DATA'!DA$11:DA$14576,'WEEKLY DATA'!$A$11:$A$14576,'MONTHLY DATA'!$A173,'WEEKLY DATA'!$B$11:$B$14576,'MONTHLY DATA'!$B173)</f>
        <v>360.625</v>
      </c>
      <c r="DB173" s="78">
        <f>AVERAGEIFS('WEEKLY DATA'!DB$11:DB$14576,'WEEKLY DATA'!$A$11:$A$14576,'MONTHLY DATA'!$A173,'WEEKLY DATA'!$B$11:$B$14576,'MONTHLY DATA'!$B173)</f>
        <v>355.625</v>
      </c>
      <c r="DC173" s="154">
        <f t="shared" si="133"/>
        <v>3.5161744022493835E-4</v>
      </c>
      <c r="DD173" s="78">
        <f>AVERAGEIFS('WEEKLY DATA'!DD$11:DD$14576,'WEEKLY DATA'!$A$11:$A$14576,'MONTHLY DATA'!$A173,'WEEKLY DATA'!$B$11:$B$14576,'MONTHLY DATA'!$B173)</f>
        <v>445</v>
      </c>
      <c r="DE173" s="78">
        <f>AVERAGEIFS('WEEKLY DATA'!DE$11:DE$14576,'WEEKLY DATA'!$A$11:$A$14576,'MONTHLY DATA'!$A173,'WEEKLY DATA'!$B$11:$B$14576,'MONTHLY DATA'!$B173)</f>
        <v>455</v>
      </c>
      <c r="DF173" s="78">
        <f>AVERAGEIFS('WEEKLY DATA'!DF$11:DF$14576,'WEEKLY DATA'!$A$11:$A$14576,'MONTHLY DATA'!$A173,'WEEKLY DATA'!$B$11:$B$14576,'MONTHLY DATA'!$B173)</f>
        <v>450</v>
      </c>
      <c r="DG173" s="154">
        <f t="shared" si="134"/>
        <v>2.2271714922048602E-3</v>
      </c>
      <c r="DH173" s="78">
        <f>AVERAGEIFS('WEEKLY DATA'!DH$11:DH$14576,'WEEKLY DATA'!$A$11:$A$14576,'MONTHLY DATA'!$A173,'WEEKLY DATA'!$B$11:$B$14576,'MONTHLY DATA'!$B173)</f>
        <v>545</v>
      </c>
      <c r="DI173" s="78">
        <f>AVERAGEIFS('WEEKLY DATA'!DI$11:DI$14576,'WEEKLY DATA'!$A$11:$A$14576,'MONTHLY DATA'!$A173,'WEEKLY DATA'!$B$11:$B$14576,'MONTHLY DATA'!$B173)</f>
        <v>555</v>
      </c>
      <c r="DJ173" s="78">
        <f>AVERAGEIFS('WEEKLY DATA'!DJ$11:DJ$14576,'WEEKLY DATA'!$A$11:$A$14576,'MONTHLY DATA'!$A173,'WEEKLY DATA'!$B$11:$B$14576,'MONTHLY DATA'!$B173)</f>
        <v>550</v>
      </c>
      <c r="DK173" s="154">
        <f t="shared" si="135"/>
        <v>-9.009009009009028E-3</v>
      </c>
      <c r="DL173" s="169">
        <f>AVERAGEIFS('WEEKLY DATA'!DL$11:DL$14576,'WEEKLY DATA'!$A$11:$A$14576,'MONTHLY DATA'!$A173,'WEEKLY DATA'!$B$11:$B$14576,'MONTHLY DATA'!$B173)</f>
        <v>378.75</v>
      </c>
      <c r="DM173" s="78">
        <f>AVERAGEIFS('WEEKLY DATA'!DM$11:DM$14576,'WEEKLY DATA'!$A$11:$A$14576,'MONTHLY DATA'!$A173,'WEEKLY DATA'!$B$11:$B$14576,'MONTHLY DATA'!$B173)</f>
        <v>388.75</v>
      </c>
      <c r="DN173" s="78">
        <f>AVERAGEIFS('WEEKLY DATA'!DN$11:DN$14576,'WEEKLY DATA'!$A$11:$A$14576,'MONTHLY DATA'!$A173,'WEEKLY DATA'!$B$11:$B$14576,'MONTHLY DATA'!$B173)</f>
        <v>383.75</v>
      </c>
      <c r="DO173" s="154">
        <f t="shared" si="136"/>
        <v>1.9256308100929598E-2</v>
      </c>
      <c r="DP173" s="78">
        <f>AVERAGEIFS('WEEKLY DATA'!DP$11:DP$14576,'WEEKLY DATA'!$A$11:$A$14576,'MONTHLY DATA'!$A173,'WEEKLY DATA'!$B$11:$B$14576,'MONTHLY DATA'!$B173)</f>
        <v>311.25</v>
      </c>
      <c r="DQ173" s="78">
        <f>AVERAGEIFS('WEEKLY DATA'!DQ$11:DQ$14576,'WEEKLY DATA'!$A$11:$A$14576,'MONTHLY DATA'!$A173,'WEEKLY DATA'!$B$11:$B$14576,'MONTHLY DATA'!$B173)</f>
        <v>321.25</v>
      </c>
      <c r="DR173" s="78">
        <f>AVERAGEIFS('WEEKLY DATA'!DR$11:DR$14576,'WEEKLY DATA'!$A$11:$A$14576,'MONTHLY DATA'!$A173,'WEEKLY DATA'!$B$11:$B$14576,'MONTHLY DATA'!$B173)</f>
        <v>316.25</v>
      </c>
      <c r="DS173" s="154">
        <f t="shared" si="137"/>
        <v>3.9682539682539542E-3</v>
      </c>
      <c r="DT173" s="78">
        <f>AVERAGEIFS('WEEKLY DATA'!DT$11:DT$14576,'WEEKLY DATA'!$A$11:$A$14576,'MONTHLY DATA'!$A173,'WEEKLY DATA'!$B$11:$B$14576,'MONTHLY DATA'!$B173)</f>
        <v>445</v>
      </c>
      <c r="DU173" s="78">
        <f>AVERAGEIFS('WEEKLY DATA'!DU$11:DU$14576,'WEEKLY DATA'!$A$11:$A$14576,'MONTHLY DATA'!$A173,'WEEKLY DATA'!$B$11:$B$14576,'MONTHLY DATA'!$B173)</f>
        <v>455</v>
      </c>
      <c r="DV173" s="78">
        <f>AVERAGEIFS('WEEKLY DATA'!DV$11:DV$14576,'WEEKLY DATA'!$A$11:$A$14576,'MONTHLY DATA'!$A173,'WEEKLY DATA'!$B$11:$B$14576,'MONTHLY DATA'!$B173)</f>
        <v>450</v>
      </c>
      <c r="DW173" s="154">
        <f t="shared" si="138"/>
        <v>0</v>
      </c>
      <c r="DX173" s="78">
        <f>AVERAGEIFS('WEEKLY DATA'!DX$11:DX$14576,'WEEKLY DATA'!$A$11:$A$14576,'MONTHLY DATA'!$A173,'WEEKLY DATA'!$B$11:$B$14576,'MONTHLY DATA'!$B173)</f>
        <v>530</v>
      </c>
      <c r="DY173" s="78">
        <f>AVERAGEIFS('WEEKLY DATA'!DY$11:DY$14576,'WEEKLY DATA'!$A$11:$A$14576,'MONTHLY DATA'!$A173,'WEEKLY DATA'!$B$11:$B$14576,'MONTHLY DATA'!$B173)</f>
        <v>540</v>
      </c>
      <c r="DZ173" s="78">
        <f>AVERAGEIFS('WEEKLY DATA'!DZ$11:DZ$14576,'WEEKLY DATA'!$A$11:$A$14576,'MONTHLY DATA'!$A173,'WEEKLY DATA'!$B$11:$B$14576,'MONTHLY DATA'!$B173)</f>
        <v>535</v>
      </c>
      <c r="EA173" s="154">
        <f t="shared" si="139"/>
        <v>-9.2592592592593004E-3</v>
      </c>
      <c r="EB173" s="78">
        <f>AVERAGEIFS('WEEKLY DATA'!EB$11:EB$14576,'WEEKLY DATA'!$A$11:$A$14576,'MONTHLY DATA'!$A173,'WEEKLY DATA'!$B$11:$B$14576,'MONTHLY DATA'!$B173)</f>
        <v>370.625</v>
      </c>
      <c r="EC173" s="78">
        <f>AVERAGEIFS('WEEKLY DATA'!EC$11:EC$14576,'WEEKLY DATA'!$A$11:$A$14576,'MONTHLY DATA'!$A173,'WEEKLY DATA'!$B$11:$B$14576,'MONTHLY DATA'!$B173)</f>
        <v>380.625</v>
      </c>
      <c r="ED173" s="78">
        <f>AVERAGEIFS('WEEKLY DATA'!ED$11:ED$14576,'WEEKLY DATA'!$A$11:$A$14576,'MONTHLY DATA'!$A173,'WEEKLY DATA'!$B$11:$B$14576,'MONTHLY DATA'!$B173)</f>
        <v>375.625</v>
      </c>
      <c r="EE173" s="154">
        <f t="shared" si="140"/>
        <v>-2.3081924577373236E-2</v>
      </c>
      <c r="EF173" s="169">
        <f>AVERAGEIFS('WEEKLY DATA'!EF$11:EF$14576,'WEEKLY DATA'!$A$11:$A$14576,'MONTHLY DATA'!$A173,'WEEKLY DATA'!$B$11:$B$14576,'MONTHLY DATA'!$B173)</f>
        <v>303.75</v>
      </c>
      <c r="EG173" s="78">
        <f>AVERAGEIFS('WEEKLY DATA'!EG$11:EG$14576,'WEEKLY DATA'!$A$11:$A$14576,'MONTHLY DATA'!$A173,'WEEKLY DATA'!$B$11:$B$14576,'MONTHLY DATA'!$B173)</f>
        <v>313.75</v>
      </c>
      <c r="EH173" s="78">
        <f>AVERAGEIFS('WEEKLY DATA'!EH$11:EH$14576,'WEEKLY DATA'!$A$11:$A$14576,'MONTHLY DATA'!$A173,'WEEKLY DATA'!$B$11:$B$14576,'MONTHLY DATA'!$B173)</f>
        <v>308.75</v>
      </c>
      <c r="EI173" s="154">
        <f t="shared" si="141"/>
        <v>-1.671974522292996E-2</v>
      </c>
      <c r="EJ173" s="78">
        <f>AVERAGEIFS('WEEKLY DATA'!EJ$11:EJ$14576,'WEEKLY DATA'!$A$11:$A$14576,'MONTHLY DATA'!$A173,'WEEKLY DATA'!$B$11:$B$14576,'MONTHLY DATA'!$B173)</f>
        <v>445</v>
      </c>
      <c r="EK173" s="78">
        <f>AVERAGEIFS('WEEKLY DATA'!EK$11:EK$14576,'WEEKLY DATA'!$A$11:$A$14576,'MONTHLY DATA'!$A173,'WEEKLY DATA'!$B$11:$B$14576,'MONTHLY DATA'!$B173)</f>
        <v>455</v>
      </c>
      <c r="EL173" s="78">
        <f>AVERAGEIFS('WEEKLY DATA'!EL$11:EL$14576,'WEEKLY DATA'!$A$11:$A$14576,'MONTHLY DATA'!$A173,'WEEKLY DATA'!$B$11:$B$14576,'MONTHLY DATA'!$B173)</f>
        <v>450</v>
      </c>
      <c r="EM173" s="154">
        <f t="shared" si="142"/>
        <v>-8.8105726872246271E-3</v>
      </c>
      <c r="EN173" s="78">
        <f>AVERAGEIFS('WEEKLY DATA'!EN$11:EN$14576,'WEEKLY DATA'!$A$11:$A$14576,'MONTHLY DATA'!$A173,'WEEKLY DATA'!$B$11:$B$14576,'MONTHLY DATA'!$B173)</f>
        <v>575</v>
      </c>
      <c r="EO173" s="78">
        <f>AVERAGEIFS('WEEKLY DATA'!EO$11:EO$14576,'WEEKLY DATA'!$A$11:$A$14576,'MONTHLY DATA'!$A173,'WEEKLY DATA'!$B$11:$B$14576,'MONTHLY DATA'!$B173)</f>
        <v>585</v>
      </c>
      <c r="EP173" s="78">
        <f>AVERAGEIFS('WEEKLY DATA'!EP$11:EP$14576,'WEEKLY DATA'!$A$11:$A$14576,'MONTHLY DATA'!$A173,'WEEKLY DATA'!$B$11:$B$14576,'MONTHLY DATA'!$B173)</f>
        <v>580</v>
      </c>
      <c r="EQ173" s="154">
        <f t="shared" si="143"/>
        <v>-8.5470085470085166E-3</v>
      </c>
      <c r="ER173" s="78">
        <f>AVERAGEIFS('WEEKLY DATA'!ER$11:ER$14576,'WEEKLY DATA'!$A$11:$A$14576,'MONTHLY DATA'!$A173,'WEEKLY DATA'!$B$11:$B$14576,'MONTHLY DATA'!$B173)</f>
        <v>373.125</v>
      </c>
      <c r="ES173" s="78">
        <f>AVERAGEIFS('WEEKLY DATA'!ES$11:ES$14576,'WEEKLY DATA'!$A$11:$A$14576,'MONTHLY DATA'!$A173,'WEEKLY DATA'!$B$11:$B$14576,'MONTHLY DATA'!$B173)</f>
        <v>383.125</v>
      </c>
      <c r="ET173" s="78">
        <f>AVERAGEIFS('WEEKLY DATA'!ET$11:ET$14576,'WEEKLY DATA'!$A$11:$A$14576,'MONTHLY DATA'!$A173,'WEEKLY DATA'!$B$11:$B$14576,'MONTHLY DATA'!$B173)</f>
        <v>378.125</v>
      </c>
      <c r="EU173" s="154">
        <f t="shared" si="144"/>
        <v>4.3160690571049098E-3</v>
      </c>
      <c r="EV173" s="78">
        <f>AVERAGEIFS('WEEKLY DATA'!EV$11:EV$14576,'WEEKLY DATA'!$A$11:$A$14576,'MONTHLY DATA'!$A173,'WEEKLY DATA'!$B$11:$B$14576,'MONTHLY DATA'!$B173)</f>
        <v>332.5</v>
      </c>
      <c r="EW173" s="78">
        <f>AVERAGEIFS('WEEKLY DATA'!EW$11:EW$14576,'WEEKLY DATA'!$A$11:$A$14576,'MONTHLY DATA'!$A173,'WEEKLY DATA'!$B$11:$B$14576,'MONTHLY DATA'!$B173)</f>
        <v>342.5</v>
      </c>
      <c r="EX173" s="78">
        <f>AVERAGEIFS('WEEKLY DATA'!EX$11:EX$14576,'WEEKLY DATA'!$A$11:$A$14576,'MONTHLY DATA'!$A173,'WEEKLY DATA'!$B$11:$B$14576,'MONTHLY DATA'!$B173)</f>
        <v>337.5</v>
      </c>
      <c r="EY173" s="154">
        <f t="shared" si="145"/>
        <v>-8.8105726872246271E-3</v>
      </c>
      <c r="EZ173" s="78">
        <f>AVERAGEIFS('WEEKLY DATA'!EZ$11:EZ$14576,'WEEKLY DATA'!$A$11:$A$14576,'MONTHLY DATA'!$A173,'WEEKLY DATA'!$B$11:$B$14576,'MONTHLY DATA'!$B173)</f>
        <v>446.25</v>
      </c>
      <c r="FA173" s="78">
        <f>AVERAGEIFS('WEEKLY DATA'!FA$11:FA$14576,'WEEKLY DATA'!$A$11:$A$14576,'MONTHLY DATA'!$A173,'WEEKLY DATA'!$B$11:$B$14576,'MONTHLY DATA'!$B173)</f>
        <v>456.25</v>
      </c>
      <c r="FB173" s="78">
        <f>AVERAGEIFS('WEEKLY DATA'!FB$11:FB$14576,'WEEKLY DATA'!$A$11:$A$14576,'MONTHLY DATA'!$A173,'WEEKLY DATA'!$B$11:$B$14576,'MONTHLY DATA'!$B173)</f>
        <v>451.25</v>
      </c>
      <c r="FC173" s="154">
        <f t="shared" si="146"/>
        <v>-6.0572687224669242E-3</v>
      </c>
      <c r="FD173" s="78">
        <f>AVERAGEIFS('WEEKLY DATA'!FD$11:FD$14576,'WEEKLY DATA'!$A$11:$A$14576,'MONTHLY DATA'!$A173,'WEEKLY DATA'!$B$11:$B$14576,'MONTHLY DATA'!$B173)</f>
        <v>384.375</v>
      </c>
      <c r="FE173" s="78">
        <f>AVERAGEIFS('WEEKLY DATA'!FE$11:FE$14576,'WEEKLY DATA'!$A$11:$A$14576,'MONTHLY DATA'!$A173,'WEEKLY DATA'!$B$11:$B$14576,'MONTHLY DATA'!$B173)</f>
        <v>394.375</v>
      </c>
      <c r="FF173" s="78">
        <f>AVERAGEIFS('WEEKLY DATA'!FF$11:FF$14576,'WEEKLY DATA'!$A$11:$A$14576,'MONTHLY DATA'!$A173,'WEEKLY DATA'!$B$11:$B$14576,'MONTHLY DATA'!$B173)</f>
        <v>389.375</v>
      </c>
      <c r="FG173" s="154">
        <f t="shared" si="147"/>
        <v>4.6706989247311759E-2</v>
      </c>
      <c r="FH173" s="78">
        <f>AVERAGEIFS('WEEKLY DATA'!FH$11:FH$14576,'WEEKLY DATA'!$A$11:$A$14576,'MONTHLY DATA'!$A173,'WEEKLY DATA'!$B$11:$B$14576,'MONTHLY DATA'!$B173)</f>
        <v>355.625</v>
      </c>
      <c r="FI173" s="78">
        <f>AVERAGEIFS('WEEKLY DATA'!FI$11:FI$14576,'WEEKLY DATA'!$A$11:$A$14576,'MONTHLY DATA'!$A173,'WEEKLY DATA'!$B$11:$B$14576,'MONTHLY DATA'!$B173)</f>
        <v>365.625</v>
      </c>
      <c r="FJ173" s="78">
        <f>AVERAGEIFS('WEEKLY DATA'!FJ$11:FJ$14576,'WEEKLY DATA'!$A$11:$A$14576,'MONTHLY DATA'!$A173,'WEEKLY DATA'!$B$11:$B$14576,'MONTHLY DATA'!$B173)</f>
        <v>360.625</v>
      </c>
      <c r="FK173" s="154">
        <f t="shared" si="148"/>
        <v>-1.0387811634349209E-3</v>
      </c>
      <c r="FL173" s="169">
        <f>AVERAGEIFS('WEEKLY DATA'!FL$11:FL$14576,'WEEKLY DATA'!$A$11:$A$14576,'MONTHLY DATA'!$A173,'WEEKLY DATA'!$B$11:$B$14576,'MONTHLY DATA'!$B173)</f>
        <v>298.125</v>
      </c>
      <c r="FM173" s="78">
        <f>AVERAGEIFS('WEEKLY DATA'!FM$11:FM$14576,'WEEKLY DATA'!$A$11:$A$14576,'MONTHLY DATA'!$A173,'WEEKLY DATA'!$B$11:$B$14576,'MONTHLY DATA'!$B173)</f>
        <v>308.125</v>
      </c>
      <c r="FN173" s="78">
        <f>AVERAGEIFS('WEEKLY DATA'!FN$11:FN$14576,'WEEKLY DATA'!$A$11:$A$14576,'MONTHLY DATA'!$A173,'WEEKLY DATA'!$B$11:$B$14576,'MONTHLY DATA'!$B173)</f>
        <v>303.125</v>
      </c>
      <c r="FO173" s="154">
        <f t="shared" si="149"/>
        <v>3.2793867120954001E-2</v>
      </c>
      <c r="FP173" s="78">
        <f>AVERAGEIFS('WEEKLY DATA'!FP$11:FP$14576,'WEEKLY DATA'!$A$11:$A$14576,'MONTHLY DATA'!$A173,'WEEKLY DATA'!$B$11:$B$14576,'MONTHLY DATA'!$B173)</f>
        <v>315</v>
      </c>
      <c r="FQ173" s="78">
        <f>AVERAGEIFS('WEEKLY DATA'!FQ$11:FQ$14576,'WEEKLY DATA'!$A$11:$A$14576,'MONTHLY DATA'!$A173,'WEEKLY DATA'!$B$11:$B$14576,'MONTHLY DATA'!$B173)</f>
        <v>325</v>
      </c>
      <c r="FR173" s="78">
        <f>AVERAGEIFS('WEEKLY DATA'!FR$11:FR$14576,'WEEKLY DATA'!$A$11:$A$14576,'MONTHLY DATA'!$A173,'WEEKLY DATA'!$B$11:$B$14576,'MONTHLY DATA'!$B173)</f>
        <v>320</v>
      </c>
      <c r="FS173" s="154">
        <f t="shared" si="150"/>
        <v>0</v>
      </c>
      <c r="FT173" s="78">
        <f>AVERAGEIFS('WEEKLY DATA'!FT$11:FT$14576,'WEEKLY DATA'!$A$11:$A$14576,'MONTHLY DATA'!$A173,'WEEKLY DATA'!$B$11:$B$14576,'MONTHLY DATA'!$B173)</f>
        <v>300.625</v>
      </c>
      <c r="FU173" s="78">
        <f>AVERAGEIFS('WEEKLY DATA'!FU$11:FU$14576,'WEEKLY DATA'!$A$11:$A$14576,'MONTHLY DATA'!$A173,'WEEKLY DATA'!$B$11:$B$14576,'MONTHLY DATA'!$B173)</f>
        <v>310.625</v>
      </c>
      <c r="FV173" s="78">
        <f>AVERAGEIFS('WEEKLY DATA'!FV$11:FV$14576,'WEEKLY DATA'!$A$11:$A$14576,'MONTHLY DATA'!$A173,'WEEKLY DATA'!$B$11:$B$14576,'MONTHLY DATA'!$B173)</f>
        <v>305.625</v>
      </c>
      <c r="FW173" s="154">
        <f t="shared" si="151"/>
        <v>-5.671296296296291E-2</v>
      </c>
      <c r="FX173" s="78">
        <f>AVERAGEIFS('WEEKLY DATA'!FX$11:FX$14576,'WEEKLY DATA'!$A$11:$A$14576,'MONTHLY DATA'!$A173,'WEEKLY DATA'!$B$11:$B$14576,'MONTHLY DATA'!$B173)</f>
        <v>353.75</v>
      </c>
      <c r="FY173" s="78">
        <f>AVERAGEIFS('WEEKLY DATA'!FY$11:FY$14576,'WEEKLY DATA'!$A$11:$A$14576,'MONTHLY DATA'!$A173,'WEEKLY DATA'!$B$11:$B$14576,'MONTHLY DATA'!$B173)</f>
        <v>363.75</v>
      </c>
      <c r="FZ173" s="78">
        <f>AVERAGEIFS('WEEKLY DATA'!FZ$11:FZ$14576,'WEEKLY DATA'!$A$11:$A$14576,'MONTHLY DATA'!$A173,'WEEKLY DATA'!$B$11:$B$14576,'MONTHLY DATA'!$B173)</f>
        <v>358.75</v>
      </c>
      <c r="GA173" s="154">
        <f t="shared" si="152"/>
        <v>1.6288951841359811E-2</v>
      </c>
      <c r="GB173" s="78">
        <f>AVERAGEIFS('WEEKLY DATA'!GB$11:GB$14576,'WEEKLY DATA'!$A$11:$A$14576,'MONTHLY DATA'!$A173,'WEEKLY DATA'!$B$11:$B$14576,'MONTHLY DATA'!$B173)</f>
        <v>479.375</v>
      </c>
      <c r="GC173" s="78">
        <f>AVERAGEIFS('WEEKLY DATA'!GC$11:GC$14576,'WEEKLY DATA'!$A$11:$A$14576,'MONTHLY DATA'!$A173,'WEEKLY DATA'!$B$11:$B$14576,'MONTHLY DATA'!$B173)</f>
        <v>489.375</v>
      </c>
      <c r="GD173" s="78">
        <f>AVERAGEIFS('WEEKLY DATA'!GD$11:GD$14576,'WEEKLY DATA'!$A$11:$A$14576,'MONTHLY DATA'!$A173,'WEEKLY DATA'!$B$11:$B$14576,'MONTHLY DATA'!$B173)</f>
        <v>484.375</v>
      </c>
      <c r="GE173" s="154">
        <f t="shared" si="153"/>
        <v>-1.8490374873353588E-2</v>
      </c>
      <c r="GF173" s="169">
        <f>AVERAGEIFS('WEEKLY DATA'!GF$11:GF$14576,'WEEKLY DATA'!$A$11:$A$14576,'MONTHLY DATA'!$A173,'WEEKLY DATA'!$B$11:$B$14576,'MONTHLY DATA'!$B173)</f>
        <v>440.625</v>
      </c>
      <c r="GG173" s="78">
        <f>AVERAGEIFS('WEEKLY DATA'!GG$11:GG$14576,'WEEKLY DATA'!$A$11:$A$14576,'MONTHLY DATA'!$A173,'WEEKLY DATA'!$B$11:$B$14576,'MONTHLY DATA'!$B173)</f>
        <v>450.625</v>
      </c>
      <c r="GH173" s="78">
        <f>AVERAGEIFS('WEEKLY DATA'!GH$11:GH$14576,'WEEKLY DATA'!$A$11:$A$14576,'MONTHLY DATA'!$A173,'WEEKLY DATA'!$B$11:$B$14576,'MONTHLY DATA'!$B173)</f>
        <v>445.625</v>
      </c>
      <c r="GI173" s="154">
        <f t="shared" si="154"/>
        <v>2.8058361391702924E-4</v>
      </c>
      <c r="GJ173" s="78">
        <f>AVERAGEIFS('WEEKLY DATA'!GJ$11:GJ$14576,'WEEKLY DATA'!$A$11:$A$14576,'MONTHLY DATA'!$A173,'WEEKLY DATA'!$B$11:$B$14576,'MONTHLY DATA'!$B173)</f>
        <v>455</v>
      </c>
      <c r="GK173" s="78">
        <f>AVERAGEIFS('WEEKLY DATA'!GK$11:GK$14576,'WEEKLY DATA'!$A$11:$A$14576,'MONTHLY DATA'!$A173,'WEEKLY DATA'!$B$11:$B$14576,'MONTHLY DATA'!$B173)</f>
        <v>465</v>
      </c>
      <c r="GL173" s="78">
        <f>AVERAGEIFS('WEEKLY DATA'!GL$11:GL$14576,'WEEKLY DATA'!$A$11:$A$14576,'MONTHLY DATA'!$A173,'WEEKLY DATA'!$B$11:$B$14576,'MONTHLY DATA'!$B173)</f>
        <v>460</v>
      </c>
      <c r="GM173" s="154">
        <f t="shared" si="155"/>
        <v>2.1786492374726851E-3</v>
      </c>
      <c r="GN173" s="78">
        <f>AVERAGEIFS('WEEKLY DATA'!GN$11:GN$14576,'WEEKLY DATA'!$A$11:$A$14576,'MONTHLY DATA'!$A173,'WEEKLY DATA'!$B$11:$B$14576,'MONTHLY DATA'!$B173)</f>
        <v>635</v>
      </c>
      <c r="GO173" s="78">
        <f>AVERAGEIFS('WEEKLY DATA'!GO$11:GO$14576,'WEEKLY DATA'!$A$11:$A$14576,'MONTHLY DATA'!$A173,'WEEKLY DATA'!$B$11:$B$14576,'MONTHLY DATA'!$B173)</f>
        <v>645</v>
      </c>
      <c r="GP173" s="78">
        <f>AVERAGEIFS('WEEKLY DATA'!GP$11:GP$14576,'WEEKLY DATA'!$A$11:$A$14576,'MONTHLY DATA'!$A173,'WEEKLY DATA'!$B$11:$B$14576,'MONTHLY DATA'!$B173)</f>
        <v>640</v>
      </c>
      <c r="GQ173" s="154">
        <f t="shared" si="156"/>
        <v>-7.7519379844961378E-3</v>
      </c>
      <c r="GR173" s="78"/>
    </row>
    <row r="174" spans="1:200" ht="15.75" x14ac:dyDescent="0.25">
      <c r="A174">
        <f t="shared" si="106"/>
        <v>8</v>
      </c>
      <c r="B174">
        <f t="shared" si="107"/>
        <v>2023</v>
      </c>
      <c r="C174" s="86">
        <v>45139</v>
      </c>
      <c r="D174" s="78">
        <f>AVERAGEIFS('WEEKLY DATA'!D$11:D$14576,'WEEKLY DATA'!$A$11:$A$14576,'MONTHLY DATA'!$A174,'WEEKLY DATA'!$B$11:$B$14576,'MONTHLY DATA'!$B174)</f>
        <v>403.75</v>
      </c>
      <c r="E174" s="78">
        <f>AVERAGEIFS('WEEKLY DATA'!E$11:E$14576,'WEEKLY DATA'!$A$11:$A$14576,'MONTHLY DATA'!$A174,'WEEKLY DATA'!$B$11:$B$14576,'MONTHLY DATA'!$B174)</f>
        <v>413.75</v>
      </c>
      <c r="F174" s="78">
        <f>AVERAGEIFS('WEEKLY DATA'!F$11:F$14576,'WEEKLY DATA'!$A$11:$A$14576,'MONTHLY DATA'!$A174,'WEEKLY DATA'!$B$11:$B$14576,'MONTHLY DATA'!$B174)</f>
        <v>408.75</v>
      </c>
      <c r="G174" s="154">
        <f t="shared" si="108"/>
        <v>-1.2084592145015116E-2</v>
      </c>
      <c r="H174" s="169">
        <f>AVERAGEIFS('WEEKLY DATA'!H$11:H$14576,'WEEKLY DATA'!$A$11:$A$14576,'MONTHLY DATA'!$A174,'WEEKLY DATA'!$B$11:$B$14576,'MONTHLY DATA'!$B174)</f>
        <v>381.875</v>
      </c>
      <c r="I174" s="78">
        <f>AVERAGEIFS('WEEKLY DATA'!I$11:I$14576,'WEEKLY DATA'!$A$11:$A$14576,'MONTHLY DATA'!$A174,'WEEKLY DATA'!$B$11:$B$14576,'MONTHLY DATA'!$B174)</f>
        <v>391.875</v>
      </c>
      <c r="J174" s="78">
        <f>AVERAGEIFS('WEEKLY DATA'!J$11:J$14576,'WEEKLY DATA'!$A$11:$A$14576,'MONTHLY DATA'!$A174,'WEEKLY DATA'!$B$11:$B$14576,'MONTHLY DATA'!$B174)</f>
        <v>386.875</v>
      </c>
      <c r="K174" s="154">
        <f t="shared" si="109"/>
        <v>3.3388981636060189E-2</v>
      </c>
      <c r="L174" s="169">
        <f>AVERAGEIFS('WEEKLY DATA'!L$11:L$14576,'WEEKLY DATA'!$A$11:$A$14576,'MONTHLY DATA'!$A174,'WEEKLY DATA'!$B$11:$B$14576,'MONTHLY DATA'!$B174)</f>
        <v>440</v>
      </c>
      <c r="M174" s="78">
        <f>AVERAGEIFS('WEEKLY DATA'!M$11:M$14576,'WEEKLY DATA'!$A$11:$A$14576,'MONTHLY DATA'!$A174,'WEEKLY DATA'!$B$11:$B$14576,'MONTHLY DATA'!$B174)</f>
        <v>450</v>
      </c>
      <c r="N174" s="78">
        <f>AVERAGEIFS('WEEKLY DATA'!N$11:N$14576,'WEEKLY DATA'!$A$11:$A$14576,'MONTHLY DATA'!$A174,'WEEKLY DATA'!$B$11:$B$14576,'MONTHLY DATA'!$B174)</f>
        <v>445</v>
      </c>
      <c r="O174" s="154">
        <f t="shared" si="110"/>
        <v>-6.9735006973500324E-3</v>
      </c>
      <c r="P174" s="169">
        <f>AVERAGEIFS('WEEKLY DATA'!P$11:P$14576,'WEEKLY DATA'!$A$11:$A$14576,'MONTHLY DATA'!$A174,'WEEKLY DATA'!$B$11:$B$14576,'MONTHLY DATA'!$B174)</f>
        <v>405.625</v>
      </c>
      <c r="Q174" s="78">
        <f>AVERAGEIFS('WEEKLY DATA'!Q$11:Q$14576,'WEEKLY DATA'!$A$11:$A$14576,'MONTHLY DATA'!$A174,'WEEKLY DATA'!$B$11:$B$14576,'MONTHLY DATA'!$B174)</f>
        <v>415.625</v>
      </c>
      <c r="R174" s="78">
        <f>AVERAGEIFS('WEEKLY DATA'!R$11:R$14576,'WEEKLY DATA'!$A$11:$A$14576,'MONTHLY DATA'!$A174,'WEEKLY DATA'!$B$11:$B$14576,'MONTHLY DATA'!$B174)</f>
        <v>410.625</v>
      </c>
      <c r="S174" s="154">
        <f t="shared" si="111"/>
        <v>8.237232289950569E-2</v>
      </c>
      <c r="T174" s="169">
        <f>AVERAGEIFS('WEEKLY DATA'!T$11:T$14576,'WEEKLY DATA'!$A$11:$A$14576,'MONTHLY DATA'!$A174,'WEEKLY DATA'!$B$11:$B$14576,'MONTHLY DATA'!$B174)</f>
        <v>448.125</v>
      </c>
      <c r="U174" s="78">
        <f>AVERAGEIFS('WEEKLY DATA'!U$11:U$14576,'WEEKLY DATA'!$A$11:$A$14576,'MONTHLY DATA'!$A174,'WEEKLY DATA'!$B$11:$B$14576,'MONTHLY DATA'!$B174)</f>
        <v>458.125</v>
      </c>
      <c r="V174" s="78">
        <f>AVERAGEIFS('WEEKLY DATA'!V$11:V$14576,'WEEKLY DATA'!$A$11:$A$14576,'MONTHLY DATA'!$A174,'WEEKLY DATA'!$B$11:$B$14576,'MONTHLY DATA'!$B174)</f>
        <v>453.125</v>
      </c>
      <c r="W174" s="154">
        <f t="shared" si="112"/>
        <v>5.2249637155297624E-2</v>
      </c>
      <c r="X174" s="169">
        <f>AVERAGEIFS('WEEKLY DATA'!X$11:X$14576,'WEEKLY DATA'!$A$11:$A$14576,'MONTHLY DATA'!$A174,'WEEKLY DATA'!$B$11:$B$14576,'MONTHLY DATA'!$B174)</f>
        <v>430</v>
      </c>
      <c r="Y174" s="78">
        <f>AVERAGEIFS('WEEKLY DATA'!Y$11:Y$14576,'WEEKLY DATA'!$A$11:$A$14576,'MONTHLY DATA'!$A174,'WEEKLY DATA'!$B$11:$B$14576,'MONTHLY DATA'!$B174)</f>
        <v>440</v>
      </c>
      <c r="Z174" s="78">
        <f>AVERAGEIFS('WEEKLY DATA'!Z$11:Z$14576,'WEEKLY DATA'!$A$11:$A$14576,'MONTHLY DATA'!$A174,'WEEKLY DATA'!$B$11:$B$14576,'MONTHLY DATA'!$B174)</f>
        <v>435</v>
      </c>
      <c r="AA174" s="154">
        <f t="shared" si="113"/>
        <v>3.5714285714285809E-2</v>
      </c>
      <c r="AB174" s="169">
        <f>AVERAGEIFS('WEEKLY DATA'!AB$11:AB$14576,'WEEKLY DATA'!$A$11:$A$14576,'MONTHLY DATA'!$A174,'WEEKLY DATA'!$B$11:$B$14576,'MONTHLY DATA'!$B174)</f>
        <v>436.875</v>
      </c>
      <c r="AC174" s="78">
        <f>AVERAGEIFS('WEEKLY DATA'!AC$11:AC$14576,'WEEKLY DATA'!$A$11:$A$14576,'MONTHLY DATA'!$A174,'WEEKLY DATA'!$B$11:$B$14576,'MONTHLY DATA'!$B174)</f>
        <v>446.875</v>
      </c>
      <c r="AD174" s="78">
        <f>AVERAGEIFS('WEEKLY DATA'!AD$11:AD$14576,'WEEKLY DATA'!$A$11:$A$14576,'MONTHLY DATA'!$A174,'WEEKLY DATA'!$B$11:$B$14576,'MONTHLY DATA'!$B174)</f>
        <v>441.875</v>
      </c>
      <c r="AE174" s="154">
        <f t="shared" si="114"/>
        <v>4.2772861356932257E-2</v>
      </c>
      <c r="AF174" s="169">
        <f>AVERAGEIFS('WEEKLY DATA'!AF$11:AF$14576,'WEEKLY DATA'!$A$11:$A$14576,'MONTHLY DATA'!$A174,'WEEKLY DATA'!$B$11:$B$14576,'MONTHLY DATA'!$B174)</f>
        <v>420.625</v>
      </c>
      <c r="AG174" s="78">
        <f>AVERAGEIFS('WEEKLY DATA'!AG$11:AG$14576,'WEEKLY DATA'!$A$11:$A$14576,'MONTHLY DATA'!$A174,'WEEKLY DATA'!$B$11:$B$14576,'MONTHLY DATA'!$B174)</f>
        <v>430.625</v>
      </c>
      <c r="AH174" s="78">
        <f>AVERAGEIFS('WEEKLY DATA'!AH$11:AH$14576,'WEEKLY DATA'!$A$11:$A$14576,'MONTHLY DATA'!$A174,'WEEKLY DATA'!$B$11:$B$14576,'MONTHLY DATA'!$B174)</f>
        <v>425.625</v>
      </c>
      <c r="AI174" s="154">
        <f t="shared" si="115"/>
        <v>7.4132492113564652E-2</v>
      </c>
      <c r="AJ174" s="169">
        <f>AVERAGEIFS('WEEKLY DATA'!AJ$11:AJ$14576,'WEEKLY DATA'!$A$11:$A$14576,'MONTHLY DATA'!$A174,'WEEKLY DATA'!$B$11:$B$14576,'MONTHLY DATA'!$B174)</f>
        <v>378.75</v>
      </c>
      <c r="AK174" s="78">
        <f>AVERAGEIFS('WEEKLY DATA'!AK$11:AK$14576,'WEEKLY DATA'!$A$11:$A$14576,'MONTHLY DATA'!$A174,'WEEKLY DATA'!$B$11:$B$14576,'MONTHLY DATA'!$B174)</f>
        <v>388.75</v>
      </c>
      <c r="AL174" s="78">
        <f>AVERAGEIFS('WEEKLY DATA'!AL$11:AL$14576,'WEEKLY DATA'!$A$11:$A$14576,'MONTHLY DATA'!$A174,'WEEKLY DATA'!$B$11:$B$14576,'MONTHLY DATA'!$B174)</f>
        <v>383.75</v>
      </c>
      <c r="AM174" s="154">
        <f t="shared" si="116"/>
        <v>1.3201320132013139E-2</v>
      </c>
      <c r="AN174" s="169">
        <f>AVERAGEIFS('WEEKLY DATA'!AN$11:AN$14576,'WEEKLY DATA'!$A$11:$A$14576,'MONTHLY DATA'!$A174,'WEEKLY DATA'!$B$11:$B$14576,'MONTHLY DATA'!$B174)</f>
        <v>374.375</v>
      </c>
      <c r="AO174" s="78">
        <f>AVERAGEIFS('WEEKLY DATA'!AO$11:AO$14576,'WEEKLY DATA'!$A$11:$A$14576,'MONTHLY DATA'!$A174,'WEEKLY DATA'!$B$11:$B$14576,'MONTHLY DATA'!$B174)</f>
        <v>384.375</v>
      </c>
      <c r="AP174" s="78">
        <f>AVERAGEIFS('WEEKLY DATA'!AP$11:AP$14576,'WEEKLY DATA'!$A$11:$A$14576,'MONTHLY DATA'!$A174,'WEEKLY DATA'!$B$11:$B$14576,'MONTHLY DATA'!$B174)</f>
        <v>379.375</v>
      </c>
      <c r="AQ174" s="154">
        <f t="shared" si="117"/>
        <v>3.056027164685915E-2</v>
      </c>
      <c r="AR174" s="169">
        <f>AVERAGEIFS('WEEKLY DATA'!AR$11:AR$14576,'WEEKLY DATA'!$A$11:$A$14576,'MONTHLY DATA'!$A174,'WEEKLY DATA'!$B$11:$B$14576,'MONTHLY DATA'!$B174)</f>
        <v>415</v>
      </c>
      <c r="AS174" s="78">
        <f>AVERAGEIFS('WEEKLY DATA'!AS$11:AS$14576,'WEEKLY DATA'!$A$11:$A$14576,'MONTHLY DATA'!$A174,'WEEKLY DATA'!$B$11:$B$14576,'MONTHLY DATA'!$B174)</f>
        <v>425</v>
      </c>
      <c r="AT174" s="78">
        <f>AVERAGEIFS('WEEKLY DATA'!AT$11:AT$14576,'WEEKLY DATA'!$A$11:$A$14576,'MONTHLY DATA'!$A174,'WEEKLY DATA'!$B$11:$B$14576,'MONTHLY DATA'!$B174)</f>
        <v>420</v>
      </c>
      <c r="AU174" s="154">
        <f t="shared" si="118"/>
        <v>0</v>
      </c>
      <c r="AV174" s="169">
        <f>AVERAGEIFS('WEEKLY DATA'!AV$11:AV$14576,'WEEKLY DATA'!$A$11:$A$14576,'MONTHLY DATA'!$A174,'WEEKLY DATA'!$B$11:$B$14576,'MONTHLY DATA'!$B174)</f>
        <v>371.875</v>
      </c>
      <c r="AW174" s="78">
        <f>AVERAGEIFS('WEEKLY DATA'!AW$11:AW$14576,'WEEKLY DATA'!$A$11:$A$14576,'MONTHLY DATA'!$A174,'WEEKLY DATA'!$B$11:$B$14576,'MONTHLY DATA'!$B174)</f>
        <v>381.875</v>
      </c>
      <c r="AX174" s="78">
        <f>AVERAGEIFS('WEEKLY DATA'!AX$11:AX$14576,'WEEKLY DATA'!$A$11:$A$14576,'MONTHLY DATA'!$A174,'WEEKLY DATA'!$B$11:$B$14576,'MONTHLY DATA'!$B174)</f>
        <v>376.875</v>
      </c>
      <c r="AY174" s="154">
        <f t="shared" si="119"/>
        <v>1.8581081081081141E-2</v>
      </c>
      <c r="AZ174" s="169">
        <f>AVERAGEIFS('WEEKLY DATA'!AZ$11:AZ$14576,'WEEKLY DATA'!$A$11:$A$14576,'MONTHLY DATA'!$A174,'WEEKLY DATA'!$B$11:$B$14576,'MONTHLY DATA'!$B174)</f>
        <v>353.75</v>
      </c>
      <c r="BA174" s="78">
        <f>AVERAGEIFS('WEEKLY DATA'!BA$11:BA$14576,'WEEKLY DATA'!$A$11:$A$14576,'MONTHLY DATA'!$A174,'WEEKLY DATA'!$B$11:$B$14576,'MONTHLY DATA'!$B174)</f>
        <v>363.75</v>
      </c>
      <c r="BB174" s="78">
        <f>AVERAGEIFS('WEEKLY DATA'!BB$11:BB$14576,'WEEKLY DATA'!$A$11:$A$14576,'MONTHLY DATA'!$A174,'WEEKLY DATA'!$B$11:$B$14576,'MONTHLY DATA'!$B174)</f>
        <v>358.75</v>
      </c>
      <c r="BC174" s="154">
        <f t="shared" si="120"/>
        <v>3.4965034965035446E-3</v>
      </c>
      <c r="BD174" s="169">
        <f>AVERAGEIFS('WEEKLY DATA'!BD$11:BD$14576,'WEEKLY DATA'!$A$11:$A$14576,'MONTHLY DATA'!$A174,'WEEKLY DATA'!$B$11:$B$14576,'MONTHLY DATA'!$B174)</f>
        <v>335</v>
      </c>
      <c r="BE174" s="78">
        <f>AVERAGEIFS('WEEKLY DATA'!BE$11:BE$14576,'WEEKLY DATA'!$A$11:$A$14576,'MONTHLY DATA'!$A174,'WEEKLY DATA'!$B$11:$B$14576,'MONTHLY DATA'!$B174)</f>
        <v>345</v>
      </c>
      <c r="BF174" s="78">
        <f>AVERAGEIFS('WEEKLY DATA'!BF$11:BF$14576,'WEEKLY DATA'!$A$11:$A$14576,'MONTHLY DATA'!$A174,'WEEKLY DATA'!$B$11:$B$14576,'MONTHLY DATA'!$B174)</f>
        <v>340</v>
      </c>
      <c r="BG174" s="154">
        <f t="shared" si="121"/>
        <v>-1.4492753623188359E-2</v>
      </c>
      <c r="BH174" s="169">
        <f>AVERAGEIFS('WEEKLY DATA'!BH$11:BH$14576,'WEEKLY DATA'!$A$11:$A$14576,'MONTHLY DATA'!$A174,'WEEKLY DATA'!$B$11:$B$14576,'MONTHLY DATA'!$B174)</f>
        <v>415</v>
      </c>
      <c r="BI174" s="78">
        <f>AVERAGEIFS('WEEKLY DATA'!BI$11:BI$14576,'WEEKLY DATA'!$A$11:$A$14576,'MONTHLY DATA'!$A174,'WEEKLY DATA'!$B$11:$B$14576,'MONTHLY DATA'!$B174)</f>
        <v>425</v>
      </c>
      <c r="BJ174" s="78">
        <f>AVERAGEIFS('WEEKLY DATA'!BJ$11:BJ$14576,'WEEKLY DATA'!$A$11:$A$14576,'MONTHLY DATA'!$A174,'WEEKLY DATA'!$B$11:$B$14576,'MONTHLY DATA'!$B174)</f>
        <v>420</v>
      </c>
      <c r="BK174" s="154">
        <f t="shared" si="122"/>
        <v>0</v>
      </c>
      <c r="BL174" s="169">
        <f>AVERAGEIFS('WEEKLY DATA'!BL$11:BL$14576,'WEEKLY DATA'!$A$11:$A$14576,'MONTHLY DATA'!$A174,'WEEKLY DATA'!$B$11:$B$14576,'MONTHLY DATA'!$B174)</f>
        <v>356.875</v>
      </c>
      <c r="BM174" s="78">
        <f>AVERAGEIFS('WEEKLY DATA'!BM$11:BM$14576,'WEEKLY DATA'!$A$11:$A$14576,'MONTHLY DATA'!$A174,'WEEKLY DATA'!$B$11:$B$14576,'MONTHLY DATA'!$B174)</f>
        <v>366.875</v>
      </c>
      <c r="BN174" s="78">
        <f>AVERAGEIFS('WEEKLY DATA'!BN$11:BN$14576,'WEEKLY DATA'!$A$11:$A$14576,'MONTHLY DATA'!$A174,'WEEKLY DATA'!$B$11:$B$14576,'MONTHLY DATA'!$B174)</f>
        <v>361.875</v>
      </c>
      <c r="BO174" s="154">
        <f t="shared" si="123"/>
        <v>6.6298342541436517E-2</v>
      </c>
      <c r="BP174" s="78">
        <f>AVERAGEIFS('WEEKLY DATA'!BP$11:BP$14576,'WEEKLY DATA'!$A$11:$A$14576,'MONTHLY DATA'!$A174,'WEEKLY DATA'!$B$11:$B$14576,'MONTHLY DATA'!$B174)</f>
        <v>398.75</v>
      </c>
      <c r="BQ174" s="78">
        <f>AVERAGEIFS('WEEKLY DATA'!BQ$11:BQ$14576,'WEEKLY DATA'!$A$11:$A$14576,'MONTHLY DATA'!$A174,'WEEKLY DATA'!$B$11:$B$14576,'MONTHLY DATA'!$B174)</f>
        <v>408.75</v>
      </c>
      <c r="BR174" s="78">
        <f>AVERAGEIFS('WEEKLY DATA'!BR$11:BR$14576,'WEEKLY DATA'!$A$11:$A$14576,'MONTHLY DATA'!$A174,'WEEKLY DATA'!$B$11:$B$14576,'MONTHLY DATA'!$B174)</f>
        <v>403.75</v>
      </c>
      <c r="BS174" s="154">
        <f t="shared" si="124"/>
        <v>3.8585209003215493E-2</v>
      </c>
      <c r="BT174" s="78">
        <f>AVERAGEIFS('WEEKLY DATA'!BT$11:BT$14576,'WEEKLY DATA'!$A$11:$A$14576,'MONTHLY DATA'!$A174,'WEEKLY DATA'!$B$11:$B$14576,'MONTHLY DATA'!$B174)</f>
        <v>362.5</v>
      </c>
      <c r="BU174" s="78">
        <f>AVERAGEIFS('WEEKLY DATA'!BU$11:BU$14576,'WEEKLY DATA'!$A$11:$A$14576,'MONTHLY DATA'!$A174,'WEEKLY DATA'!$B$11:$B$14576,'MONTHLY DATA'!$B174)</f>
        <v>372.5</v>
      </c>
      <c r="BV174" s="78">
        <f>AVERAGEIFS('WEEKLY DATA'!BV$11:BV$14576,'WEEKLY DATA'!$A$11:$A$14576,'MONTHLY DATA'!$A174,'WEEKLY DATA'!$B$11:$B$14576,'MONTHLY DATA'!$B174)</f>
        <v>367.5</v>
      </c>
      <c r="BW174" s="154">
        <f t="shared" si="125"/>
        <v>-1.6977928692699651E-3</v>
      </c>
      <c r="BX174" s="78">
        <f>AVERAGEIFS('WEEKLY DATA'!BX$11:BX$14576,'WEEKLY DATA'!$A$11:$A$14576,'MONTHLY DATA'!$A174,'WEEKLY DATA'!$B$11:$B$14576,'MONTHLY DATA'!$B174)</f>
        <v>433.75</v>
      </c>
      <c r="BY174" s="78">
        <f>AVERAGEIFS('WEEKLY DATA'!BY$11:BY$14576,'WEEKLY DATA'!$A$11:$A$14576,'MONTHLY DATA'!$A174,'WEEKLY DATA'!$B$11:$B$14576,'MONTHLY DATA'!$B174)</f>
        <v>443.75</v>
      </c>
      <c r="BZ174" s="78">
        <f>AVERAGEIFS('WEEKLY DATA'!BZ$11:BZ$14576,'WEEKLY DATA'!$A$11:$A$14576,'MONTHLY DATA'!$A174,'WEEKLY DATA'!$B$11:$B$14576,'MONTHLY DATA'!$B174)</f>
        <v>438.75</v>
      </c>
      <c r="CA174" s="154">
        <f t="shared" si="126"/>
        <v>1.0071942446043147E-2</v>
      </c>
      <c r="CB174" s="78">
        <f>AVERAGEIFS('WEEKLY DATA'!CB$11:CB$14576,'WEEKLY DATA'!$A$11:$A$14576,'MONTHLY DATA'!$A174,'WEEKLY DATA'!$B$11:$B$14576,'MONTHLY DATA'!$B174)</f>
        <v>560.625</v>
      </c>
      <c r="CC174" s="78">
        <f>AVERAGEIFS('WEEKLY DATA'!CC$11:CC$14576,'WEEKLY DATA'!$A$11:$A$14576,'MONTHLY DATA'!$A174,'WEEKLY DATA'!$B$11:$B$14576,'MONTHLY DATA'!$B174)</f>
        <v>570.625</v>
      </c>
      <c r="CD174" s="78">
        <f>AVERAGEIFS('WEEKLY DATA'!CD$11:CD$14576,'WEEKLY DATA'!$A$11:$A$14576,'MONTHLY DATA'!$A174,'WEEKLY DATA'!$B$11:$B$14576,'MONTHLY DATA'!$B174)</f>
        <v>565.625</v>
      </c>
      <c r="CE174" s="154">
        <f t="shared" si="127"/>
        <v>1.0044642857142794E-2</v>
      </c>
      <c r="CF174" s="78">
        <f>AVERAGEIFS('WEEKLY DATA'!CF$11:CF$14576,'WEEKLY DATA'!$A$11:$A$14576,'MONTHLY DATA'!$A174,'WEEKLY DATA'!$B$11:$B$14576,'MONTHLY DATA'!$B174)</f>
        <v>373.125</v>
      </c>
      <c r="CG174" s="78">
        <f>AVERAGEIFS('WEEKLY DATA'!CG$11:CG$14576,'WEEKLY DATA'!$A$11:$A$14576,'MONTHLY DATA'!$A174,'WEEKLY DATA'!$B$11:$B$14576,'MONTHLY DATA'!$B174)</f>
        <v>383.125</v>
      </c>
      <c r="CH174" s="78">
        <f>AVERAGEIFS('WEEKLY DATA'!CH$11:CH$14576,'WEEKLY DATA'!$A$11:$A$14576,'MONTHLY DATA'!$A174,'WEEKLY DATA'!$B$11:$B$14576,'MONTHLY DATA'!$B174)</f>
        <v>378.125</v>
      </c>
      <c r="CI174" s="154">
        <f t="shared" si="128"/>
        <v>1.8518518518518601E-2</v>
      </c>
      <c r="CJ174" s="78">
        <f>AVERAGEIFS('WEEKLY DATA'!CJ$11:CJ$14576,'WEEKLY DATA'!$A$11:$A$14576,'MONTHLY DATA'!$A174,'WEEKLY DATA'!$B$11:$B$14576,'MONTHLY DATA'!$B174)</f>
        <v>330</v>
      </c>
      <c r="CK174" s="78">
        <f>AVERAGEIFS('WEEKLY DATA'!CK$11:CK$14576,'WEEKLY DATA'!$A$11:$A$14576,'MONTHLY DATA'!$A174,'WEEKLY DATA'!$B$11:$B$14576,'MONTHLY DATA'!$B174)</f>
        <v>340</v>
      </c>
      <c r="CL174" s="78">
        <f>AVERAGEIFS('WEEKLY DATA'!CL$11:CL$14576,'WEEKLY DATA'!$A$11:$A$14576,'MONTHLY DATA'!$A174,'WEEKLY DATA'!$B$11:$B$14576,'MONTHLY DATA'!$B174)</f>
        <v>335</v>
      </c>
      <c r="CM174" s="154">
        <f t="shared" si="129"/>
        <v>3.076923076923066E-2</v>
      </c>
      <c r="CN174" s="78">
        <f>AVERAGEIFS('WEEKLY DATA'!CN$11:CN$14576,'WEEKLY DATA'!$A$11:$A$14576,'MONTHLY DATA'!$A174,'WEEKLY DATA'!$B$11:$B$14576,'MONTHLY DATA'!$B174)</f>
        <v>433.75</v>
      </c>
      <c r="CO174" s="78">
        <f>AVERAGEIFS('WEEKLY DATA'!CO$11:CO$14576,'WEEKLY DATA'!$A$11:$A$14576,'MONTHLY DATA'!$A174,'WEEKLY DATA'!$B$11:$B$14576,'MONTHLY DATA'!$B174)</f>
        <v>443.75</v>
      </c>
      <c r="CP174" s="78">
        <f>AVERAGEIFS('WEEKLY DATA'!CP$11:CP$14576,'WEEKLY DATA'!$A$11:$A$14576,'MONTHLY DATA'!$A174,'WEEKLY DATA'!$B$11:$B$14576,'MONTHLY DATA'!$B174)</f>
        <v>438.75</v>
      </c>
      <c r="CQ174" s="154">
        <f t="shared" si="130"/>
        <v>1.0071942446043147E-2</v>
      </c>
      <c r="CR174" s="78">
        <f>AVERAGEIFS('WEEKLY DATA'!CR$11:CR$14576,'WEEKLY DATA'!$A$11:$A$14576,'MONTHLY DATA'!$A174,'WEEKLY DATA'!$B$11:$B$14576,'MONTHLY DATA'!$B174)</f>
        <v>545</v>
      </c>
      <c r="CS174" s="78">
        <f>AVERAGEIFS('WEEKLY DATA'!CS$11:CS$14576,'WEEKLY DATA'!$A$11:$A$14576,'MONTHLY DATA'!$A174,'WEEKLY DATA'!$B$11:$B$14576,'MONTHLY DATA'!$B174)</f>
        <v>555</v>
      </c>
      <c r="CT174" s="78">
        <f>AVERAGEIFS('WEEKLY DATA'!CT$11:CT$14576,'WEEKLY DATA'!$A$11:$A$14576,'MONTHLY DATA'!$A174,'WEEKLY DATA'!$B$11:$B$14576,'MONTHLY DATA'!$B174)</f>
        <v>550</v>
      </c>
      <c r="CU174" s="154">
        <f t="shared" si="131"/>
        <v>0</v>
      </c>
      <c r="CV174" s="169">
        <f>AVERAGEIFS('WEEKLY DATA'!CV$11:CV$14576,'WEEKLY DATA'!$A$11:$A$14576,'MONTHLY DATA'!$A174,'WEEKLY DATA'!$B$11:$B$14576,'MONTHLY DATA'!$B174)</f>
        <v>390.625</v>
      </c>
      <c r="CW174" s="78">
        <f>AVERAGEIFS('WEEKLY DATA'!CW$11:CW$14576,'WEEKLY DATA'!$A$11:$A$14576,'MONTHLY DATA'!$A174,'WEEKLY DATA'!$B$11:$B$14576,'MONTHLY DATA'!$B174)</f>
        <v>400.625</v>
      </c>
      <c r="CX174" s="78">
        <f>AVERAGEIFS('WEEKLY DATA'!CX$11:CX$14576,'WEEKLY DATA'!$A$11:$A$14576,'MONTHLY DATA'!$A174,'WEEKLY DATA'!$B$11:$B$14576,'MONTHLY DATA'!$B174)</f>
        <v>395.625</v>
      </c>
      <c r="CY174" s="154">
        <f t="shared" si="132"/>
        <v>3.1695721077653616E-3</v>
      </c>
      <c r="CZ174" s="169">
        <f>AVERAGEIFS('WEEKLY DATA'!CZ$11:CZ$14576,'WEEKLY DATA'!$A$11:$A$14576,'MONTHLY DATA'!$A174,'WEEKLY DATA'!$B$11:$B$14576,'MONTHLY DATA'!$B174)</f>
        <v>355.625</v>
      </c>
      <c r="DA174" s="78">
        <f>AVERAGEIFS('WEEKLY DATA'!DA$11:DA$14576,'WEEKLY DATA'!$A$11:$A$14576,'MONTHLY DATA'!$A174,'WEEKLY DATA'!$B$11:$B$14576,'MONTHLY DATA'!$B174)</f>
        <v>365.625</v>
      </c>
      <c r="DB174" s="78">
        <f>AVERAGEIFS('WEEKLY DATA'!DB$11:DB$14576,'WEEKLY DATA'!$A$11:$A$14576,'MONTHLY DATA'!$A174,'WEEKLY DATA'!$B$11:$B$14576,'MONTHLY DATA'!$B174)</f>
        <v>360.625</v>
      </c>
      <c r="DC174" s="154">
        <f t="shared" si="133"/>
        <v>1.4059753954305698E-2</v>
      </c>
      <c r="DD174" s="78">
        <f>AVERAGEIFS('WEEKLY DATA'!DD$11:DD$14576,'WEEKLY DATA'!$A$11:$A$14576,'MONTHLY DATA'!$A174,'WEEKLY DATA'!$B$11:$B$14576,'MONTHLY DATA'!$B174)</f>
        <v>448.75</v>
      </c>
      <c r="DE174" s="78">
        <f>AVERAGEIFS('WEEKLY DATA'!DE$11:DE$14576,'WEEKLY DATA'!$A$11:$A$14576,'MONTHLY DATA'!$A174,'WEEKLY DATA'!$B$11:$B$14576,'MONTHLY DATA'!$B174)</f>
        <v>458.75</v>
      </c>
      <c r="DF174" s="78">
        <f>AVERAGEIFS('WEEKLY DATA'!DF$11:DF$14576,'WEEKLY DATA'!$A$11:$A$14576,'MONTHLY DATA'!$A174,'WEEKLY DATA'!$B$11:$B$14576,'MONTHLY DATA'!$B174)</f>
        <v>453.75</v>
      </c>
      <c r="DG174" s="154">
        <f t="shared" si="134"/>
        <v>8.3333333333333037E-3</v>
      </c>
      <c r="DH174" s="78">
        <f>AVERAGEIFS('WEEKLY DATA'!DH$11:DH$14576,'WEEKLY DATA'!$A$11:$A$14576,'MONTHLY DATA'!$A174,'WEEKLY DATA'!$B$11:$B$14576,'MONTHLY DATA'!$B174)</f>
        <v>543.75</v>
      </c>
      <c r="DI174" s="78">
        <f>AVERAGEIFS('WEEKLY DATA'!DI$11:DI$14576,'WEEKLY DATA'!$A$11:$A$14576,'MONTHLY DATA'!$A174,'WEEKLY DATA'!$B$11:$B$14576,'MONTHLY DATA'!$B174)</f>
        <v>553.75</v>
      </c>
      <c r="DJ174" s="78">
        <f>AVERAGEIFS('WEEKLY DATA'!DJ$11:DJ$14576,'WEEKLY DATA'!$A$11:$A$14576,'MONTHLY DATA'!$A174,'WEEKLY DATA'!$B$11:$B$14576,'MONTHLY DATA'!$B174)</f>
        <v>548.75</v>
      </c>
      <c r="DK174" s="154">
        <f t="shared" si="135"/>
        <v>-2.2727272727273151E-3</v>
      </c>
      <c r="DL174" s="169">
        <f>AVERAGEIFS('WEEKLY DATA'!DL$11:DL$14576,'WEEKLY DATA'!$A$11:$A$14576,'MONTHLY DATA'!$A174,'WEEKLY DATA'!$B$11:$B$14576,'MONTHLY DATA'!$B174)</f>
        <v>375.625</v>
      </c>
      <c r="DM174" s="78">
        <f>AVERAGEIFS('WEEKLY DATA'!DM$11:DM$14576,'WEEKLY DATA'!$A$11:$A$14576,'MONTHLY DATA'!$A174,'WEEKLY DATA'!$B$11:$B$14576,'MONTHLY DATA'!$B174)</f>
        <v>385.625</v>
      </c>
      <c r="DN174" s="78">
        <f>AVERAGEIFS('WEEKLY DATA'!DN$11:DN$14576,'WEEKLY DATA'!$A$11:$A$14576,'MONTHLY DATA'!$A174,'WEEKLY DATA'!$B$11:$B$14576,'MONTHLY DATA'!$B174)</f>
        <v>380.625</v>
      </c>
      <c r="DO174" s="154">
        <f t="shared" si="136"/>
        <v>-8.1433224755700362E-3</v>
      </c>
      <c r="DP174" s="78">
        <f>AVERAGEIFS('WEEKLY DATA'!DP$11:DP$14576,'WEEKLY DATA'!$A$11:$A$14576,'MONTHLY DATA'!$A174,'WEEKLY DATA'!$B$11:$B$14576,'MONTHLY DATA'!$B174)</f>
        <v>319.375</v>
      </c>
      <c r="DQ174" s="78">
        <f>AVERAGEIFS('WEEKLY DATA'!DQ$11:DQ$14576,'WEEKLY DATA'!$A$11:$A$14576,'MONTHLY DATA'!$A174,'WEEKLY DATA'!$B$11:$B$14576,'MONTHLY DATA'!$B174)</f>
        <v>329.375</v>
      </c>
      <c r="DR174" s="78">
        <f>AVERAGEIFS('WEEKLY DATA'!DR$11:DR$14576,'WEEKLY DATA'!$A$11:$A$14576,'MONTHLY DATA'!$A174,'WEEKLY DATA'!$B$11:$B$14576,'MONTHLY DATA'!$B174)</f>
        <v>324.375</v>
      </c>
      <c r="DS174" s="154">
        <f t="shared" si="137"/>
        <v>2.5691699604743157E-2</v>
      </c>
      <c r="DT174" s="78">
        <f>AVERAGEIFS('WEEKLY DATA'!DT$11:DT$14576,'WEEKLY DATA'!$A$11:$A$14576,'MONTHLY DATA'!$A174,'WEEKLY DATA'!$B$11:$B$14576,'MONTHLY DATA'!$B174)</f>
        <v>448.75</v>
      </c>
      <c r="DU174" s="78">
        <f>AVERAGEIFS('WEEKLY DATA'!DU$11:DU$14576,'WEEKLY DATA'!$A$11:$A$14576,'MONTHLY DATA'!$A174,'WEEKLY DATA'!$B$11:$B$14576,'MONTHLY DATA'!$B174)</f>
        <v>458.75</v>
      </c>
      <c r="DV174" s="78">
        <f>AVERAGEIFS('WEEKLY DATA'!DV$11:DV$14576,'WEEKLY DATA'!$A$11:$A$14576,'MONTHLY DATA'!$A174,'WEEKLY DATA'!$B$11:$B$14576,'MONTHLY DATA'!$B174)</f>
        <v>453.75</v>
      </c>
      <c r="DW174" s="154">
        <f t="shared" si="138"/>
        <v>8.3333333333333037E-3</v>
      </c>
      <c r="DX174" s="78">
        <f>AVERAGEIFS('WEEKLY DATA'!DX$11:DX$14576,'WEEKLY DATA'!$A$11:$A$14576,'MONTHLY DATA'!$A174,'WEEKLY DATA'!$B$11:$B$14576,'MONTHLY DATA'!$B174)</f>
        <v>528.75</v>
      </c>
      <c r="DY174" s="78">
        <f>AVERAGEIFS('WEEKLY DATA'!DY$11:DY$14576,'WEEKLY DATA'!$A$11:$A$14576,'MONTHLY DATA'!$A174,'WEEKLY DATA'!$B$11:$B$14576,'MONTHLY DATA'!$B174)</f>
        <v>538.75</v>
      </c>
      <c r="DZ174" s="78">
        <f>AVERAGEIFS('WEEKLY DATA'!DZ$11:DZ$14576,'WEEKLY DATA'!$A$11:$A$14576,'MONTHLY DATA'!$A174,'WEEKLY DATA'!$B$11:$B$14576,'MONTHLY DATA'!$B174)</f>
        <v>533.75</v>
      </c>
      <c r="EA174" s="154">
        <f t="shared" si="139"/>
        <v>-2.3364485981308691E-3</v>
      </c>
      <c r="EB174" s="78">
        <f>AVERAGEIFS('WEEKLY DATA'!EB$11:EB$14576,'WEEKLY DATA'!$A$11:$A$14576,'MONTHLY DATA'!$A174,'WEEKLY DATA'!$B$11:$B$14576,'MONTHLY DATA'!$B174)</f>
        <v>385.625</v>
      </c>
      <c r="EC174" s="78">
        <f>AVERAGEIFS('WEEKLY DATA'!EC$11:EC$14576,'WEEKLY DATA'!$A$11:$A$14576,'MONTHLY DATA'!$A174,'WEEKLY DATA'!$B$11:$B$14576,'MONTHLY DATA'!$B174)</f>
        <v>395.625</v>
      </c>
      <c r="ED174" s="78">
        <f>AVERAGEIFS('WEEKLY DATA'!ED$11:ED$14576,'WEEKLY DATA'!$A$11:$A$14576,'MONTHLY DATA'!$A174,'WEEKLY DATA'!$B$11:$B$14576,'MONTHLY DATA'!$B174)</f>
        <v>390.625</v>
      </c>
      <c r="EE174" s="154">
        <f t="shared" si="140"/>
        <v>3.9933444259567352E-2</v>
      </c>
      <c r="EF174" s="169">
        <f>AVERAGEIFS('WEEKLY DATA'!EF$11:EF$14576,'WEEKLY DATA'!$A$11:$A$14576,'MONTHLY DATA'!$A174,'WEEKLY DATA'!$B$11:$B$14576,'MONTHLY DATA'!$B174)</f>
        <v>324.375</v>
      </c>
      <c r="EG174" s="78">
        <f>AVERAGEIFS('WEEKLY DATA'!EG$11:EG$14576,'WEEKLY DATA'!$A$11:$A$14576,'MONTHLY DATA'!$A174,'WEEKLY DATA'!$B$11:$B$14576,'MONTHLY DATA'!$B174)</f>
        <v>334.375</v>
      </c>
      <c r="EH174" s="78">
        <f>AVERAGEIFS('WEEKLY DATA'!EH$11:EH$14576,'WEEKLY DATA'!$A$11:$A$14576,'MONTHLY DATA'!$A174,'WEEKLY DATA'!$B$11:$B$14576,'MONTHLY DATA'!$B174)</f>
        <v>329.375</v>
      </c>
      <c r="EI174" s="154">
        <f t="shared" si="141"/>
        <v>6.68016194331984E-2</v>
      </c>
      <c r="EJ174" s="78">
        <f>AVERAGEIFS('WEEKLY DATA'!EJ$11:EJ$14576,'WEEKLY DATA'!$A$11:$A$14576,'MONTHLY DATA'!$A174,'WEEKLY DATA'!$B$11:$B$14576,'MONTHLY DATA'!$B174)</f>
        <v>440</v>
      </c>
      <c r="EK174" s="78">
        <f>AVERAGEIFS('WEEKLY DATA'!EK$11:EK$14576,'WEEKLY DATA'!$A$11:$A$14576,'MONTHLY DATA'!$A174,'WEEKLY DATA'!$B$11:$B$14576,'MONTHLY DATA'!$B174)</f>
        <v>450</v>
      </c>
      <c r="EL174" s="78">
        <f>AVERAGEIFS('WEEKLY DATA'!EL$11:EL$14576,'WEEKLY DATA'!$A$11:$A$14576,'MONTHLY DATA'!$A174,'WEEKLY DATA'!$B$11:$B$14576,'MONTHLY DATA'!$B174)</f>
        <v>445</v>
      </c>
      <c r="EM174" s="154">
        <f t="shared" si="142"/>
        <v>-1.1111111111111072E-2</v>
      </c>
      <c r="EN174" s="78">
        <f>AVERAGEIFS('WEEKLY DATA'!EN$11:EN$14576,'WEEKLY DATA'!$A$11:$A$14576,'MONTHLY DATA'!$A174,'WEEKLY DATA'!$B$11:$B$14576,'MONTHLY DATA'!$B174)</f>
        <v>573.75</v>
      </c>
      <c r="EO174" s="78">
        <f>AVERAGEIFS('WEEKLY DATA'!EO$11:EO$14576,'WEEKLY DATA'!$A$11:$A$14576,'MONTHLY DATA'!$A174,'WEEKLY DATA'!$B$11:$B$14576,'MONTHLY DATA'!$B174)</f>
        <v>583.75</v>
      </c>
      <c r="EP174" s="78">
        <f>AVERAGEIFS('WEEKLY DATA'!EP$11:EP$14576,'WEEKLY DATA'!$A$11:$A$14576,'MONTHLY DATA'!$A174,'WEEKLY DATA'!$B$11:$B$14576,'MONTHLY DATA'!$B174)</f>
        <v>578.75</v>
      </c>
      <c r="EQ174" s="154">
        <f t="shared" si="143"/>
        <v>-2.1551724137931494E-3</v>
      </c>
      <c r="ER174" s="78">
        <f>AVERAGEIFS('WEEKLY DATA'!ER$11:ER$14576,'WEEKLY DATA'!$A$11:$A$14576,'MONTHLY DATA'!$A174,'WEEKLY DATA'!$B$11:$B$14576,'MONTHLY DATA'!$B174)</f>
        <v>386.25</v>
      </c>
      <c r="ES174" s="78">
        <f>AVERAGEIFS('WEEKLY DATA'!ES$11:ES$14576,'WEEKLY DATA'!$A$11:$A$14576,'MONTHLY DATA'!$A174,'WEEKLY DATA'!$B$11:$B$14576,'MONTHLY DATA'!$B174)</f>
        <v>396.25</v>
      </c>
      <c r="ET174" s="78">
        <f>AVERAGEIFS('WEEKLY DATA'!ET$11:ET$14576,'WEEKLY DATA'!$A$11:$A$14576,'MONTHLY DATA'!$A174,'WEEKLY DATA'!$B$11:$B$14576,'MONTHLY DATA'!$B174)</f>
        <v>391.25</v>
      </c>
      <c r="EU174" s="154">
        <f t="shared" si="144"/>
        <v>3.4710743801652955E-2</v>
      </c>
      <c r="EV174" s="78">
        <f>AVERAGEIFS('WEEKLY DATA'!EV$11:EV$14576,'WEEKLY DATA'!$A$11:$A$14576,'MONTHLY DATA'!$A174,'WEEKLY DATA'!$B$11:$B$14576,'MONTHLY DATA'!$B174)</f>
        <v>357.5</v>
      </c>
      <c r="EW174" s="78">
        <f>AVERAGEIFS('WEEKLY DATA'!EW$11:EW$14576,'WEEKLY DATA'!$A$11:$A$14576,'MONTHLY DATA'!$A174,'WEEKLY DATA'!$B$11:$B$14576,'MONTHLY DATA'!$B174)</f>
        <v>367.5</v>
      </c>
      <c r="EX174" s="78">
        <f>AVERAGEIFS('WEEKLY DATA'!EX$11:EX$14576,'WEEKLY DATA'!$A$11:$A$14576,'MONTHLY DATA'!$A174,'WEEKLY DATA'!$B$11:$B$14576,'MONTHLY DATA'!$B174)</f>
        <v>362.5</v>
      </c>
      <c r="EY174" s="154">
        <f t="shared" si="145"/>
        <v>7.4074074074074181E-2</v>
      </c>
      <c r="EZ174" s="78">
        <f>AVERAGEIFS('WEEKLY DATA'!EZ$11:EZ$14576,'WEEKLY DATA'!$A$11:$A$14576,'MONTHLY DATA'!$A174,'WEEKLY DATA'!$B$11:$B$14576,'MONTHLY DATA'!$B174)</f>
        <v>445</v>
      </c>
      <c r="FA174" s="78">
        <f>AVERAGEIFS('WEEKLY DATA'!FA$11:FA$14576,'WEEKLY DATA'!$A$11:$A$14576,'MONTHLY DATA'!$A174,'WEEKLY DATA'!$B$11:$B$14576,'MONTHLY DATA'!$B174)</f>
        <v>455</v>
      </c>
      <c r="FB174" s="78">
        <f>AVERAGEIFS('WEEKLY DATA'!FB$11:FB$14576,'WEEKLY DATA'!$A$11:$A$14576,'MONTHLY DATA'!$A174,'WEEKLY DATA'!$B$11:$B$14576,'MONTHLY DATA'!$B174)</f>
        <v>450</v>
      </c>
      <c r="FC174" s="154">
        <f t="shared" si="146"/>
        <v>-2.7700831024930483E-3</v>
      </c>
      <c r="FD174" s="78">
        <f>AVERAGEIFS('WEEKLY DATA'!FD$11:FD$14576,'WEEKLY DATA'!$A$11:$A$14576,'MONTHLY DATA'!$A174,'WEEKLY DATA'!$B$11:$B$14576,'MONTHLY DATA'!$B174)</f>
        <v>384.375</v>
      </c>
      <c r="FE174" s="78">
        <f>AVERAGEIFS('WEEKLY DATA'!FE$11:FE$14576,'WEEKLY DATA'!$A$11:$A$14576,'MONTHLY DATA'!$A174,'WEEKLY DATA'!$B$11:$B$14576,'MONTHLY DATA'!$B174)</f>
        <v>394.375</v>
      </c>
      <c r="FF174" s="78">
        <f>AVERAGEIFS('WEEKLY DATA'!FF$11:FF$14576,'WEEKLY DATA'!$A$11:$A$14576,'MONTHLY DATA'!$A174,'WEEKLY DATA'!$B$11:$B$14576,'MONTHLY DATA'!$B174)</f>
        <v>389.375</v>
      </c>
      <c r="FG174" s="154">
        <f t="shared" si="147"/>
        <v>0</v>
      </c>
      <c r="FH174" s="78">
        <f>AVERAGEIFS('WEEKLY DATA'!FH$11:FH$14576,'WEEKLY DATA'!$A$11:$A$14576,'MONTHLY DATA'!$A174,'WEEKLY DATA'!$B$11:$B$14576,'MONTHLY DATA'!$B174)</f>
        <v>362.5</v>
      </c>
      <c r="FI174" s="78">
        <f>AVERAGEIFS('WEEKLY DATA'!FI$11:FI$14576,'WEEKLY DATA'!$A$11:$A$14576,'MONTHLY DATA'!$A174,'WEEKLY DATA'!$B$11:$B$14576,'MONTHLY DATA'!$B174)</f>
        <v>372.5</v>
      </c>
      <c r="FJ174" s="78">
        <f>AVERAGEIFS('WEEKLY DATA'!FJ$11:FJ$14576,'WEEKLY DATA'!$A$11:$A$14576,'MONTHLY DATA'!$A174,'WEEKLY DATA'!$B$11:$B$14576,'MONTHLY DATA'!$B174)</f>
        <v>367.5</v>
      </c>
      <c r="FK174" s="154">
        <f t="shared" si="148"/>
        <v>1.906412478336228E-2</v>
      </c>
      <c r="FL174" s="169">
        <f>AVERAGEIFS('WEEKLY DATA'!FL$11:FL$14576,'WEEKLY DATA'!$A$11:$A$14576,'MONTHLY DATA'!$A174,'WEEKLY DATA'!$B$11:$B$14576,'MONTHLY DATA'!$B174)</f>
        <v>330</v>
      </c>
      <c r="FM174" s="78">
        <f>AVERAGEIFS('WEEKLY DATA'!FM$11:FM$14576,'WEEKLY DATA'!$A$11:$A$14576,'MONTHLY DATA'!$A174,'WEEKLY DATA'!$B$11:$B$14576,'MONTHLY DATA'!$B174)</f>
        <v>340</v>
      </c>
      <c r="FN174" s="78">
        <f>AVERAGEIFS('WEEKLY DATA'!FN$11:FN$14576,'WEEKLY DATA'!$A$11:$A$14576,'MONTHLY DATA'!$A174,'WEEKLY DATA'!$B$11:$B$14576,'MONTHLY DATA'!$B174)</f>
        <v>335</v>
      </c>
      <c r="FO174" s="154">
        <f t="shared" si="149"/>
        <v>0.1051546391752578</v>
      </c>
      <c r="FP174" s="78">
        <f>AVERAGEIFS('WEEKLY DATA'!FP$11:FP$14576,'WEEKLY DATA'!$A$11:$A$14576,'MONTHLY DATA'!$A174,'WEEKLY DATA'!$B$11:$B$14576,'MONTHLY DATA'!$B174)</f>
        <v>315</v>
      </c>
      <c r="FQ174" s="78">
        <f>AVERAGEIFS('WEEKLY DATA'!FQ$11:FQ$14576,'WEEKLY DATA'!$A$11:$A$14576,'MONTHLY DATA'!$A174,'WEEKLY DATA'!$B$11:$B$14576,'MONTHLY DATA'!$B174)</f>
        <v>325</v>
      </c>
      <c r="FR174" s="78">
        <f>AVERAGEIFS('WEEKLY DATA'!FR$11:FR$14576,'WEEKLY DATA'!$A$11:$A$14576,'MONTHLY DATA'!$A174,'WEEKLY DATA'!$B$11:$B$14576,'MONTHLY DATA'!$B174)</f>
        <v>320</v>
      </c>
      <c r="FS174" s="154">
        <f t="shared" si="150"/>
        <v>0</v>
      </c>
      <c r="FT174" s="78">
        <f>AVERAGEIFS('WEEKLY DATA'!FT$11:FT$14576,'WEEKLY DATA'!$A$11:$A$14576,'MONTHLY DATA'!$A174,'WEEKLY DATA'!$B$11:$B$14576,'MONTHLY DATA'!$B174)</f>
        <v>328.75</v>
      </c>
      <c r="FU174" s="78">
        <f>AVERAGEIFS('WEEKLY DATA'!FU$11:FU$14576,'WEEKLY DATA'!$A$11:$A$14576,'MONTHLY DATA'!$A174,'WEEKLY DATA'!$B$11:$B$14576,'MONTHLY DATA'!$B174)</f>
        <v>338.75</v>
      </c>
      <c r="FV174" s="78">
        <f>AVERAGEIFS('WEEKLY DATA'!FV$11:FV$14576,'WEEKLY DATA'!$A$11:$A$14576,'MONTHLY DATA'!$A174,'WEEKLY DATA'!$B$11:$B$14576,'MONTHLY DATA'!$B174)</f>
        <v>333.75</v>
      </c>
      <c r="FW174" s="154">
        <f t="shared" si="151"/>
        <v>9.2024539877300526E-2</v>
      </c>
      <c r="FX174" s="78">
        <f>AVERAGEIFS('WEEKLY DATA'!FX$11:FX$14576,'WEEKLY DATA'!$A$11:$A$14576,'MONTHLY DATA'!$A174,'WEEKLY DATA'!$B$11:$B$14576,'MONTHLY DATA'!$B174)</f>
        <v>368.125</v>
      </c>
      <c r="FY174" s="78">
        <f>AVERAGEIFS('WEEKLY DATA'!FY$11:FY$14576,'WEEKLY DATA'!$A$11:$A$14576,'MONTHLY DATA'!$A174,'WEEKLY DATA'!$B$11:$B$14576,'MONTHLY DATA'!$B174)</f>
        <v>378.125</v>
      </c>
      <c r="FZ174" s="78">
        <f>AVERAGEIFS('WEEKLY DATA'!FZ$11:FZ$14576,'WEEKLY DATA'!$A$11:$A$14576,'MONTHLY DATA'!$A174,'WEEKLY DATA'!$B$11:$B$14576,'MONTHLY DATA'!$B174)</f>
        <v>373.125</v>
      </c>
      <c r="GA174" s="154">
        <f t="shared" si="152"/>
        <v>4.006968641114983E-2</v>
      </c>
      <c r="GB174" s="78">
        <f>AVERAGEIFS('WEEKLY DATA'!GB$11:GB$14576,'WEEKLY DATA'!$A$11:$A$14576,'MONTHLY DATA'!$A174,'WEEKLY DATA'!$B$11:$B$14576,'MONTHLY DATA'!$B174)</f>
        <v>480.625</v>
      </c>
      <c r="GC174" s="78">
        <f>AVERAGEIFS('WEEKLY DATA'!GC$11:GC$14576,'WEEKLY DATA'!$A$11:$A$14576,'MONTHLY DATA'!$A174,'WEEKLY DATA'!$B$11:$B$14576,'MONTHLY DATA'!$B174)</f>
        <v>490.625</v>
      </c>
      <c r="GD174" s="78">
        <f>AVERAGEIFS('WEEKLY DATA'!GD$11:GD$14576,'WEEKLY DATA'!$A$11:$A$14576,'MONTHLY DATA'!$A174,'WEEKLY DATA'!$B$11:$B$14576,'MONTHLY DATA'!$B174)</f>
        <v>485.625</v>
      </c>
      <c r="GE174" s="154">
        <f t="shared" si="153"/>
        <v>2.580645161290418E-3</v>
      </c>
      <c r="GF174" s="169">
        <f>AVERAGEIFS('WEEKLY DATA'!GF$11:GF$14576,'WEEKLY DATA'!$A$11:$A$14576,'MONTHLY DATA'!$A174,'WEEKLY DATA'!$B$11:$B$14576,'MONTHLY DATA'!$B174)</f>
        <v>445.625</v>
      </c>
      <c r="GG174" s="78">
        <f>AVERAGEIFS('WEEKLY DATA'!GG$11:GG$14576,'WEEKLY DATA'!$A$11:$A$14576,'MONTHLY DATA'!$A174,'WEEKLY DATA'!$B$11:$B$14576,'MONTHLY DATA'!$B174)</f>
        <v>455.625</v>
      </c>
      <c r="GH174" s="78">
        <f>AVERAGEIFS('WEEKLY DATA'!GH$11:GH$14576,'WEEKLY DATA'!$A$11:$A$14576,'MONTHLY DATA'!$A174,'WEEKLY DATA'!$B$11:$B$14576,'MONTHLY DATA'!$B174)</f>
        <v>450.625</v>
      </c>
      <c r="GI174" s="154">
        <f t="shared" si="154"/>
        <v>1.1220196353436185E-2</v>
      </c>
      <c r="GJ174" s="78">
        <f>AVERAGEIFS('WEEKLY DATA'!GJ$11:GJ$14576,'WEEKLY DATA'!$A$11:$A$14576,'MONTHLY DATA'!$A174,'WEEKLY DATA'!$B$11:$B$14576,'MONTHLY DATA'!$B174)</f>
        <v>458.75</v>
      </c>
      <c r="GK174" s="78">
        <f>AVERAGEIFS('WEEKLY DATA'!GK$11:GK$14576,'WEEKLY DATA'!$A$11:$A$14576,'MONTHLY DATA'!$A174,'WEEKLY DATA'!$B$11:$B$14576,'MONTHLY DATA'!$B174)</f>
        <v>468.75</v>
      </c>
      <c r="GL174" s="78">
        <f>AVERAGEIFS('WEEKLY DATA'!GL$11:GL$14576,'WEEKLY DATA'!$A$11:$A$14576,'MONTHLY DATA'!$A174,'WEEKLY DATA'!$B$11:$B$14576,'MONTHLY DATA'!$B174)</f>
        <v>463.75</v>
      </c>
      <c r="GM174" s="154">
        <f t="shared" si="155"/>
        <v>8.152173913043459E-3</v>
      </c>
      <c r="GN174" s="78">
        <f>AVERAGEIFS('WEEKLY DATA'!GN$11:GN$14576,'WEEKLY DATA'!$A$11:$A$14576,'MONTHLY DATA'!$A174,'WEEKLY DATA'!$B$11:$B$14576,'MONTHLY DATA'!$B174)</f>
        <v>633.75</v>
      </c>
      <c r="GO174" s="78">
        <f>AVERAGEIFS('WEEKLY DATA'!GO$11:GO$14576,'WEEKLY DATA'!$A$11:$A$14576,'MONTHLY DATA'!$A174,'WEEKLY DATA'!$B$11:$B$14576,'MONTHLY DATA'!$B174)</f>
        <v>643.75</v>
      </c>
      <c r="GP174" s="78">
        <f>AVERAGEIFS('WEEKLY DATA'!GP$11:GP$14576,'WEEKLY DATA'!$A$11:$A$14576,'MONTHLY DATA'!$A174,'WEEKLY DATA'!$B$11:$B$14576,'MONTHLY DATA'!$B174)</f>
        <v>638.75</v>
      </c>
      <c r="GQ174" s="154">
        <f t="shared" si="156"/>
        <v>-1.953125E-3</v>
      </c>
      <c r="GR174" s="78"/>
    </row>
    <row r="175" spans="1:200" ht="15.75" x14ac:dyDescent="0.25">
      <c r="A175">
        <f t="shared" si="106"/>
        <v>9</v>
      </c>
      <c r="B175">
        <f t="shared" si="107"/>
        <v>2023</v>
      </c>
      <c r="C175" s="86">
        <v>45170</v>
      </c>
      <c r="D175" s="78">
        <f>AVERAGEIFS('WEEKLY DATA'!D$11:D$14576,'WEEKLY DATA'!$A$11:$A$14576,'MONTHLY DATA'!$A175,'WEEKLY DATA'!$B$11:$B$14576,'MONTHLY DATA'!$B175)</f>
        <v>454</v>
      </c>
      <c r="E175" s="78">
        <f>AVERAGEIFS('WEEKLY DATA'!E$11:E$14576,'WEEKLY DATA'!$A$11:$A$14576,'MONTHLY DATA'!$A175,'WEEKLY DATA'!$B$11:$B$14576,'MONTHLY DATA'!$B175)</f>
        <v>464</v>
      </c>
      <c r="F175" s="78">
        <f>AVERAGEIFS('WEEKLY DATA'!F$11:F$14576,'WEEKLY DATA'!$A$11:$A$14576,'MONTHLY DATA'!$A175,'WEEKLY DATA'!$B$11:$B$14576,'MONTHLY DATA'!$B175)</f>
        <v>459</v>
      </c>
      <c r="G175" s="154">
        <f t="shared" si="108"/>
        <v>0.12293577981651382</v>
      </c>
      <c r="H175" s="169">
        <f>AVERAGEIFS('WEEKLY DATA'!H$11:H$14576,'WEEKLY DATA'!$A$11:$A$14576,'MONTHLY DATA'!$A175,'WEEKLY DATA'!$B$11:$B$14576,'MONTHLY DATA'!$B175)</f>
        <v>441.5</v>
      </c>
      <c r="I175" s="78">
        <f>AVERAGEIFS('WEEKLY DATA'!I$11:I$14576,'WEEKLY DATA'!$A$11:$A$14576,'MONTHLY DATA'!$A175,'WEEKLY DATA'!$B$11:$B$14576,'MONTHLY DATA'!$B175)</f>
        <v>451.5</v>
      </c>
      <c r="J175" s="78">
        <f>AVERAGEIFS('WEEKLY DATA'!J$11:J$14576,'WEEKLY DATA'!$A$11:$A$14576,'MONTHLY DATA'!$A175,'WEEKLY DATA'!$B$11:$B$14576,'MONTHLY DATA'!$B175)</f>
        <v>446.5</v>
      </c>
      <c r="K175" s="154">
        <f t="shared" si="109"/>
        <v>0.15411954765751212</v>
      </c>
      <c r="L175" s="169">
        <f>AVERAGEIFS('WEEKLY DATA'!L$11:L$14576,'WEEKLY DATA'!$A$11:$A$14576,'MONTHLY DATA'!$A175,'WEEKLY DATA'!$B$11:$B$14576,'MONTHLY DATA'!$B175)</f>
        <v>450</v>
      </c>
      <c r="M175" s="78">
        <f>AVERAGEIFS('WEEKLY DATA'!M$11:M$14576,'WEEKLY DATA'!$A$11:$A$14576,'MONTHLY DATA'!$A175,'WEEKLY DATA'!$B$11:$B$14576,'MONTHLY DATA'!$B175)</f>
        <v>460</v>
      </c>
      <c r="N175" s="78">
        <f>AVERAGEIFS('WEEKLY DATA'!N$11:N$14576,'WEEKLY DATA'!$A$11:$A$14576,'MONTHLY DATA'!$A175,'WEEKLY DATA'!$B$11:$B$14576,'MONTHLY DATA'!$B175)</f>
        <v>455</v>
      </c>
      <c r="O175" s="154">
        <f t="shared" si="110"/>
        <v>2.2471910112359605E-2</v>
      </c>
      <c r="P175" s="169">
        <f>AVERAGEIFS('WEEKLY DATA'!P$11:P$14576,'WEEKLY DATA'!$A$11:$A$14576,'MONTHLY DATA'!$A175,'WEEKLY DATA'!$B$11:$B$14576,'MONTHLY DATA'!$B175)</f>
        <v>434.5</v>
      </c>
      <c r="Q175" s="78">
        <f>AVERAGEIFS('WEEKLY DATA'!Q$11:Q$14576,'WEEKLY DATA'!$A$11:$A$14576,'MONTHLY DATA'!$A175,'WEEKLY DATA'!$B$11:$B$14576,'MONTHLY DATA'!$B175)</f>
        <v>444.5</v>
      </c>
      <c r="R175" s="78">
        <f>AVERAGEIFS('WEEKLY DATA'!R$11:R$14576,'WEEKLY DATA'!$A$11:$A$14576,'MONTHLY DATA'!$A175,'WEEKLY DATA'!$B$11:$B$14576,'MONTHLY DATA'!$B175)</f>
        <v>439.5</v>
      </c>
      <c r="S175" s="154">
        <f t="shared" si="111"/>
        <v>7.0319634703196243E-2</v>
      </c>
      <c r="T175" s="169">
        <f>AVERAGEIFS('WEEKLY DATA'!T$11:T$14576,'WEEKLY DATA'!$A$11:$A$14576,'MONTHLY DATA'!$A175,'WEEKLY DATA'!$B$11:$B$14576,'MONTHLY DATA'!$B175)</f>
        <v>474.5</v>
      </c>
      <c r="U175" s="78">
        <f>AVERAGEIFS('WEEKLY DATA'!U$11:U$14576,'WEEKLY DATA'!$A$11:$A$14576,'MONTHLY DATA'!$A175,'WEEKLY DATA'!$B$11:$B$14576,'MONTHLY DATA'!$B175)</f>
        <v>484.5</v>
      </c>
      <c r="V175" s="78">
        <f>AVERAGEIFS('WEEKLY DATA'!V$11:V$14576,'WEEKLY DATA'!$A$11:$A$14576,'MONTHLY DATA'!$A175,'WEEKLY DATA'!$B$11:$B$14576,'MONTHLY DATA'!$B175)</f>
        <v>479.5</v>
      </c>
      <c r="W175" s="154">
        <f t="shared" si="112"/>
        <v>5.8206896551724174E-2</v>
      </c>
      <c r="X175" s="169">
        <f>AVERAGEIFS('WEEKLY DATA'!X$11:X$14576,'WEEKLY DATA'!$A$11:$A$14576,'MONTHLY DATA'!$A175,'WEEKLY DATA'!$B$11:$B$14576,'MONTHLY DATA'!$B175)</f>
        <v>463</v>
      </c>
      <c r="Y175" s="78">
        <f>AVERAGEIFS('WEEKLY DATA'!Y$11:Y$14576,'WEEKLY DATA'!$A$11:$A$14576,'MONTHLY DATA'!$A175,'WEEKLY DATA'!$B$11:$B$14576,'MONTHLY DATA'!$B175)</f>
        <v>473</v>
      </c>
      <c r="Z175" s="78">
        <f>AVERAGEIFS('WEEKLY DATA'!Z$11:Z$14576,'WEEKLY DATA'!$A$11:$A$14576,'MONTHLY DATA'!$A175,'WEEKLY DATA'!$B$11:$B$14576,'MONTHLY DATA'!$B175)</f>
        <v>468</v>
      </c>
      <c r="AA175" s="154">
        <f t="shared" si="113"/>
        <v>7.5862068965517171E-2</v>
      </c>
      <c r="AB175" s="169">
        <f>AVERAGEIFS('WEEKLY DATA'!AB$11:AB$14576,'WEEKLY DATA'!$A$11:$A$14576,'MONTHLY DATA'!$A175,'WEEKLY DATA'!$B$11:$B$14576,'MONTHLY DATA'!$B175)</f>
        <v>450</v>
      </c>
      <c r="AC175" s="78">
        <f>AVERAGEIFS('WEEKLY DATA'!AC$11:AC$14576,'WEEKLY DATA'!$A$11:$A$14576,'MONTHLY DATA'!$A175,'WEEKLY DATA'!$B$11:$B$14576,'MONTHLY DATA'!$B175)</f>
        <v>460</v>
      </c>
      <c r="AD175" s="78">
        <f>AVERAGEIFS('WEEKLY DATA'!AD$11:AD$14576,'WEEKLY DATA'!$A$11:$A$14576,'MONTHLY DATA'!$A175,'WEEKLY DATA'!$B$11:$B$14576,'MONTHLY DATA'!$B175)</f>
        <v>455</v>
      </c>
      <c r="AE175" s="154">
        <f t="shared" si="114"/>
        <v>2.9702970297029729E-2</v>
      </c>
      <c r="AF175" s="169">
        <f>AVERAGEIFS('WEEKLY DATA'!AF$11:AF$14576,'WEEKLY DATA'!$A$11:$A$14576,'MONTHLY DATA'!$A175,'WEEKLY DATA'!$B$11:$B$14576,'MONTHLY DATA'!$B175)</f>
        <v>445.5</v>
      </c>
      <c r="AG175" s="78">
        <f>AVERAGEIFS('WEEKLY DATA'!AG$11:AG$14576,'WEEKLY DATA'!$A$11:$A$14576,'MONTHLY DATA'!$A175,'WEEKLY DATA'!$B$11:$B$14576,'MONTHLY DATA'!$B175)</f>
        <v>455.5</v>
      </c>
      <c r="AH175" s="78">
        <f>AVERAGEIFS('WEEKLY DATA'!AH$11:AH$14576,'WEEKLY DATA'!$A$11:$A$14576,'MONTHLY DATA'!$A175,'WEEKLY DATA'!$B$11:$B$14576,'MONTHLY DATA'!$B175)</f>
        <v>450.5</v>
      </c>
      <c r="AI175" s="154">
        <f t="shared" si="115"/>
        <v>5.8443465491923696E-2</v>
      </c>
      <c r="AJ175" s="169">
        <f>AVERAGEIFS('WEEKLY DATA'!AJ$11:AJ$14576,'WEEKLY DATA'!$A$11:$A$14576,'MONTHLY DATA'!$A175,'WEEKLY DATA'!$B$11:$B$14576,'MONTHLY DATA'!$B175)</f>
        <v>394</v>
      </c>
      <c r="AK175" s="78">
        <f>AVERAGEIFS('WEEKLY DATA'!AK$11:AK$14576,'WEEKLY DATA'!$A$11:$A$14576,'MONTHLY DATA'!$A175,'WEEKLY DATA'!$B$11:$B$14576,'MONTHLY DATA'!$B175)</f>
        <v>404</v>
      </c>
      <c r="AL175" s="78">
        <f>AVERAGEIFS('WEEKLY DATA'!AL$11:AL$14576,'WEEKLY DATA'!$A$11:$A$14576,'MONTHLY DATA'!$A175,'WEEKLY DATA'!$B$11:$B$14576,'MONTHLY DATA'!$B175)</f>
        <v>399</v>
      </c>
      <c r="AM175" s="154">
        <f t="shared" si="116"/>
        <v>3.9739413680781821E-2</v>
      </c>
      <c r="AN175" s="169">
        <f>AVERAGEIFS('WEEKLY DATA'!AN$11:AN$14576,'WEEKLY DATA'!$A$11:$A$14576,'MONTHLY DATA'!$A175,'WEEKLY DATA'!$B$11:$B$14576,'MONTHLY DATA'!$B175)</f>
        <v>400.5</v>
      </c>
      <c r="AO175" s="78">
        <f>AVERAGEIFS('WEEKLY DATA'!AO$11:AO$14576,'WEEKLY DATA'!$A$11:$A$14576,'MONTHLY DATA'!$A175,'WEEKLY DATA'!$B$11:$B$14576,'MONTHLY DATA'!$B175)</f>
        <v>410.5</v>
      </c>
      <c r="AP175" s="78">
        <f>AVERAGEIFS('WEEKLY DATA'!AP$11:AP$14576,'WEEKLY DATA'!$A$11:$A$14576,'MONTHLY DATA'!$A175,'WEEKLY DATA'!$B$11:$B$14576,'MONTHLY DATA'!$B175)</f>
        <v>405.5</v>
      </c>
      <c r="AQ175" s="154">
        <f t="shared" si="117"/>
        <v>6.8863261943986842E-2</v>
      </c>
      <c r="AR175" s="169">
        <f>AVERAGEIFS('WEEKLY DATA'!AR$11:AR$14576,'WEEKLY DATA'!$A$11:$A$14576,'MONTHLY DATA'!$A175,'WEEKLY DATA'!$B$11:$B$14576,'MONTHLY DATA'!$B175)</f>
        <v>415</v>
      </c>
      <c r="AS175" s="78">
        <f>AVERAGEIFS('WEEKLY DATA'!AS$11:AS$14576,'WEEKLY DATA'!$A$11:$A$14576,'MONTHLY DATA'!$A175,'WEEKLY DATA'!$B$11:$B$14576,'MONTHLY DATA'!$B175)</f>
        <v>425</v>
      </c>
      <c r="AT175" s="78">
        <f>AVERAGEIFS('WEEKLY DATA'!AT$11:AT$14576,'WEEKLY DATA'!$A$11:$A$14576,'MONTHLY DATA'!$A175,'WEEKLY DATA'!$B$11:$B$14576,'MONTHLY DATA'!$B175)</f>
        <v>420</v>
      </c>
      <c r="AU175" s="154">
        <f t="shared" si="118"/>
        <v>0</v>
      </c>
      <c r="AV175" s="169">
        <f>AVERAGEIFS('WEEKLY DATA'!AV$11:AV$14576,'WEEKLY DATA'!$A$11:$A$14576,'MONTHLY DATA'!$A175,'WEEKLY DATA'!$B$11:$B$14576,'MONTHLY DATA'!$B175)</f>
        <v>376.5</v>
      </c>
      <c r="AW175" s="78">
        <f>AVERAGEIFS('WEEKLY DATA'!AW$11:AW$14576,'WEEKLY DATA'!$A$11:$A$14576,'MONTHLY DATA'!$A175,'WEEKLY DATA'!$B$11:$B$14576,'MONTHLY DATA'!$B175)</f>
        <v>386.5</v>
      </c>
      <c r="AX175" s="78">
        <f>AVERAGEIFS('WEEKLY DATA'!AX$11:AX$14576,'WEEKLY DATA'!$A$11:$A$14576,'MONTHLY DATA'!$A175,'WEEKLY DATA'!$B$11:$B$14576,'MONTHLY DATA'!$B175)</f>
        <v>381.5</v>
      </c>
      <c r="AY175" s="154">
        <f t="shared" si="119"/>
        <v>1.2271973466003283E-2</v>
      </c>
      <c r="AZ175" s="169">
        <f>AVERAGEIFS('WEEKLY DATA'!AZ$11:AZ$14576,'WEEKLY DATA'!$A$11:$A$14576,'MONTHLY DATA'!$A175,'WEEKLY DATA'!$B$11:$B$14576,'MONTHLY DATA'!$B175)</f>
        <v>379.5</v>
      </c>
      <c r="BA175" s="78">
        <f>AVERAGEIFS('WEEKLY DATA'!BA$11:BA$14576,'WEEKLY DATA'!$A$11:$A$14576,'MONTHLY DATA'!$A175,'WEEKLY DATA'!$B$11:$B$14576,'MONTHLY DATA'!$B175)</f>
        <v>389.5</v>
      </c>
      <c r="BB175" s="78">
        <f>AVERAGEIFS('WEEKLY DATA'!BB$11:BB$14576,'WEEKLY DATA'!$A$11:$A$14576,'MONTHLY DATA'!$A175,'WEEKLY DATA'!$B$11:$B$14576,'MONTHLY DATA'!$B175)</f>
        <v>384.5</v>
      </c>
      <c r="BC175" s="154">
        <f t="shared" si="120"/>
        <v>7.177700348432059E-2</v>
      </c>
      <c r="BD175" s="169">
        <f>AVERAGEIFS('WEEKLY DATA'!BD$11:BD$14576,'WEEKLY DATA'!$A$11:$A$14576,'MONTHLY DATA'!$A175,'WEEKLY DATA'!$B$11:$B$14576,'MONTHLY DATA'!$B175)</f>
        <v>348.5</v>
      </c>
      <c r="BE175" s="78">
        <f>AVERAGEIFS('WEEKLY DATA'!BE$11:BE$14576,'WEEKLY DATA'!$A$11:$A$14576,'MONTHLY DATA'!$A175,'WEEKLY DATA'!$B$11:$B$14576,'MONTHLY DATA'!$B175)</f>
        <v>358.5</v>
      </c>
      <c r="BF175" s="78">
        <f>AVERAGEIFS('WEEKLY DATA'!BF$11:BF$14576,'WEEKLY DATA'!$A$11:$A$14576,'MONTHLY DATA'!$A175,'WEEKLY DATA'!$B$11:$B$14576,'MONTHLY DATA'!$B175)</f>
        <v>353.5</v>
      </c>
      <c r="BG175" s="154">
        <f t="shared" si="121"/>
        <v>3.9705882352941257E-2</v>
      </c>
      <c r="BH175" s="169">
        <f>AVERAGEIFS('WEEKLY DATA'!BH$11:BH$14576,'WEEKLY DATA'!$A$11:$A$14576,'MONTHLY DATA'!$A175,'WEEKLY DATA'!$B$11:$B$14576,'MONTHLY DATA'!$B175)</f>
        <v>417</v>
      </c>
      <c r="BI175" s="78">
        <f>AVERAGEIFS('WEEKLY DATA'!BI$11:BI$14576,'WEEKLY DATA'!$A$11:$A$14576,'MONTHLY DATA'!$A175,'WEEKLY DATA'!$B$11:$B$14576,'MONTHLY DATA'!$B175)</f>
        <v>427</v>
      </c>
      <c r="BJ175" s="78">
        <f>AVERAGEIFS('WEEKLY DATA'!BJ$11:BJ$14576,'WEEKLY DATA'!$A$11:$A$14576,'MONTHLY DATA'!$A175,'WEEKLY DATA'!$B$11:$B$14576,'MONTHLY DATA'!$B175)</f>
        <v>422</v>
      </c>
      <c r="BK175" s="154">
        <f t="shared" si="122"/>
        <v>4.761904761904745E-3</v>
      </c>
      <c r="BL175" s="169">
        <f>AVERAGEIFS('WEEKLY DATA'!BL$11:BL$14576,'WEEKLY DATA'!$A$11:$A$14576,'MONTHLY DATA'!$A175,'WEEKLY DATA'!$B$11:$B$14576,'MONTHLY DATA'!$B175)</f>
        <v>380.5</v>
      </c>
      <c r="BM175" s="78">
        <f>AVERAGEIFS('WEEKLY DATA'!BM$11:BM$14576,'WEEKLY DATA'!$A$11:$A$14576,'MONTHLY DATA'!$A175,'WEEKLY DATA'!$B$11:$B$14576,'MONTHLY DATA'!$B175)</f>
        <v>390.5</v>
      </c>
      <c r="BN175" s="78">
        <f>AVERAGEIFS('WEEKLY DATA'!BN$11:BN$14576,'WEEKLY DATA'!$A$11:$A$14576,'MONTHLY DATA'!$A175,'WEEKLY DATA'!$B$11:$B$14576,'MONTHLY DATA'!$B175)</f>
        <v>385.5</v>
      </c>
      <c r="BO175" s="154">
        <f t="shared" si="123"/>
        <v>6.528497409326417E-2</v>
      </c>
      <c r="BP175" s="78">
        <f>AVERAGEIFS('WEEKLY DATA'!BP$11:BP$14576,'WEEKLY DATA'!$A$11:$A$14576,'MONTHLY DATA'!$A175,'WEEKLY DATA'!$B$11:$B$14576,'MONTHLY DATA'!$B175)</f>
        <v>419</v>
      </c>
      <c r="BQ175" s="78">
        <f>AVERAGEIFS('WEEKLY DATA'!BQ$11:BQ$14576,'WEEKLY DATA'!$A$11:$A$14576,'MONTHLY DATA'!$A175,'WEEKLY DATA'!$B$11:$B$14576,'MONTHLY DATA'!$B175)</f>
        <v>429</v>
      </c>
      <c r="BR175" s="78">
        <f>AVERAGEIFS('WEEKLY DATA'!BR$11:BR$14576,'WEEKLY DATA'!$A$11:$A$14576,'MONTHLY DATA'!$A175,'WEEKLY DATA'!$B$11:$B$14576,'MONTHLY DATA'!$B175)</f>
        <v>424</v>
      </c>
      <c r="BS175" s="154">
        <f t="shared" si="124"/>
        <v>5.0154798761609998E-2</v>
      </c>
      <c r="BT175" s="78">
        <f>AVERAGEIFS('WEEKLY DATA'!BT$11:BT$14576,'WEEKLY DATA'!$A$11:$A$14576,'MONTHLY DATA'!$A175,'WEEKLY DATA'!$B$11:$B$14576,'MONTHLY DATA'!$B175)</f>
        <v>383</v>
      </c>
      <c r="BU175" s="78">
        <f>AVERAGEIFS('WEEKLY DATA'!BU$11:BU$14576,'WEEKLY DATA'!$A$11:$A$14576,'MONTHLY DATA'!$A175,'WEEKLY DATA'!$B$11:$B$14576,'MONTHLY DATA'!$B175)</f>
        <v>393</v>
      </c>
      <c r="BV175" s="78">
        <f>AVERAGEIFS('WEEKLY DATA'!BV$11:BV$14576,'WEEKLY DATA'!$A$11:$A$14576,'MONTHLY DATA'!$A175,'WEEKLY DATA'!$B$11:$B$14576,'MONTHLY DATA'!$B175)</f>
        <v>388</v>
      </c>
      <c r="BW175" s="154">
        <f t="shared" si="125"/>
        <v>5.5782312925169997E-2</v>
      </c>
      <c r="BX175" s="78">
        <f>AVERAGEIFS('WEEKLY DATA'!BX$11:BX$14576,'WEEKLY DATA'!$A$11:$A$14576,'MONTHLY DATA'!$A175,'WEEKLY DATA'!$B$11:$B$14576,'MONTHLY DATA'!$B175)</f>
        <v>442</v>
      </c>
      <c r="BY175" s="78">
        <f>AVERAGEIFS('WEEKLY DATA'!BY$11:BY$14576,'WEEKLY DATA'!$A$11:$A$14576,'MONTHLY DATA'!$A175,'WEEKLY DATA'!$B$11:$B$14576,'MONTHLY DATA'!$B175)</f>
        <v>452</v>
      </c>
      <c r="BZ175" s="78">
        <f>AVERAGEIFS('WEEKLY DATA'!BZ$11:BZ$14576,'WEEKLY DATA'!$A$11:$A$14576,'MONTHLY DATA'!$A175,'WEEKLY DATA'!$B$11:$B$14576,'MONTHLY DATA'!$B175)</f>
        <v>447</v>
      </c>
      <c r="CA175" s="154">
        <f t="shared" si="126"/>
        <v>1.8803418803418737E-2</v>
      </c>
      <c r="CB175" s="78">
        <f>AVERAGEIFS('WEEKLY DATA'!CB$11:CB$14576,'WEEKLY DATA'!$A$11:$A$14576,'MONTHLY DATA'!$A175,'WEEKLY DATA'!$B$11:$B$14576,'MONTHLY DATA'!$B175)</f>
        <v>549</v>
      </c>
      <c r="CC175" s="78">
        <f>AVERAGEIFS('WEEKLY DATA'!CC$11:CC$14576,'WEEKLY DATA'!$A$11:$A$14576,'MONTHLY DATA'!$A175,'WEEKLY DATA'!$B$11:$B$14576,'MONTHLY DATA'!$B175)</f>
        <v>559</v>
      </c>
      <c r="CD175" s="78">
        <f>AVERAGEIFS('WEEKLY DATA'!CD$11:CD$14576,'WEEKLY DATA'!$A$11:$A$14576,'MONTHLY DATA'!$A175,'WEEKLY DATA'!$B$11:$B$14576,'MONTHLY DATA'!$B175)</f>
        <v>554</v>
      </c>
      <c r="CE175" s="154">
        <f t="shared" si="127"/>
        <v>-2.0552486187845331E-2</v>
      </c>
      <c r="CF175" s="78">
        <f>AVERAGEIFS('WEEKLY DATA'!CF$11:CF$14576,'WEEKLY DATA'!$A$11:$A$14576,'MONTHLY DATA'!$A175,'WEEKLY DATA'!$B$11:$B$14576,'MONTHLY DATA'!$B175)</f>
        <v>383</v>
      </c>
      <c r="CG175" s="78">
        <f>AVERAGEIFS('WEEKLY DATA'!CG$11:CG$14576,'WEEKLY DATA'!$A$11:$A$14576,'MONTHLY DATA'!$A175,'WEEKLY DATA'!$B$11:$B$14576,'MONTHLY DATA'!$B175)</f>
        <v>393</v>
      </c>
      <c r="CH175" s="78">
        <f>AVERAGEIFS('WEEKLY DATA'!CH$11:CH$14576,'WEEKLY DATA'!$A$11:$A$14576,'MONTHLY DATA'!$A175,'WEEKLY DATA'!$B$11:$B$14576,'MONTHLY DATA'!$B175)</f>
        <v>388</v>
      </c>
      <c r="CI175" s="154">
        <f t="shared" si="128"/>
        <v>2.6115702479338809E-2</v>
      </c>
      <c r="CJ175" s="78">
        <f>AVERAGEIFS('WEEKLY DATA'!CJ$11:CJ$14576,'WEEKLY DATA'!$A$11:$A$14576,'MONTHLY DATA'!$A175,'WEEKLY DATA'!$B$11:$B$14576,'MONTHLY DATA'!$B175)</f>
        <v>348.5</v>
      </c>
      <c r="CK175" s="78">
        <f>AVERAGEIFS('WEEKLY DATA'!CK$11:CK$14576,'WEEKLY DATA'!$A$11:$A$14576,'MONTHLY DATA'!$A175,'WEEKLY DATA'!$B$11:$B$14576,'MONTHLY DATA'!$B175)</f>
        <v>358.5</v>
      </c>
      <c r="CL175" s="78">
        <f>AVERAGEIFS('WEEKLY DATA'!CL$11:CL$14576,'WEEKLY DATA'!$A$11:$A$14576,'MONTHLY DATA'!$A175,'WEEKLY DATA'!$B$11:$B$14576,'MONTHLY DATA'!$B175)</f>
        <v>353.5</v>
      </c>
      <c r="CM175" s="154">
        <f t="shared" si="129"/>
        <v>5.5223880597014885E-2</v>
      </c>
      <c r="CN175" s="78">
        <f>AVERAGEIFS('WEEKLY DATA'!CN$11:CN$14576,'WEEKLY DATA'!$A$11:$A$14576,'MONTHLY DATA'!$A175,'WEEKLY DATA'!$B$11:$B$14576,'MONTHLY DATA'!$B175)</f>
        <v>442</v>
      </c>
      <c r="CO175" s="78">
        <f>AVERAGEIFS('WEEKLY DATA'!CO$11:CO$14576,'WEEKLY DATA'!$A$11:$A$14576,'MONTHLY DATA'!$A175,'WEEKLY DATA'!$B$11:$B$14576,'MONTHLY DATA'!$B175)</f>
        <v>452</v>
      </c>
      <c r="CP175" s="78">
        <f>AVERAGEIFS('WEEKLY DATA'!CP$11:CP$14576,'WEEKLY DATA'!$A$11:$A$14576,'MONTHLY DATA'!$A175,'WEEKLY DATA'!$B$11:$B$14576,'MONTHLY DATA'!$B175)</f>
        <v>447</v>
      </c>
      <c r="CQ175" s="154">
        <f t="shared" si="130"/>
        <v>1.8803418803418737E-2</v>
      </c>
      <c r="CR175" s="78">
        <f>AVERAGEIFS('WEEKLY DATA'!CR$11:CR$14576,'WEEKLY DATA'!$A$11:$A$14576,'MONTHLY DATA'!$A175,'WEEKLY DATA'!$B$11:$B$14576,'MONTHLY DATA'!$B175)</f>
        <v>535.5</v>
      </c>
      <c r="CS175" s="78">
        <f>AVERAGEIFS('WEEKLY DATA'!CS$11:CS$14576,'WEEKLY DATA'!$A$11:$A$14576,'MONTHLY DATA'!$A175,'WEEKLY DATA'!$B$11:$B$14576,'MONTHLY DATA'!$B175)</f>
        <v>545.5</v>
      </c>
      <c r="CT175" s="78">
        <f>AVERAGEIFS('WEEKLY DATA'!CT$11:CT$14576,'WEEKLY DATA'!$A$11:$A$14576,'MONTHLY DATA'!$A175,'WEEKLY DATA'!$B$11:$B$14576,'MONTHLY DATA'!$B175)</f>
        <v>540.5</v>
      </c>
      <c r="CU175" s="154">
        <f t="shared" si="131"/>
        <v>-1.7272727272727217E-2</v>
      </c>
      <c r="CV175" s="169">
        <f>AVERAGEIFS('WEEKLY DATA'!CV$11:CV$14576,'WEEKLY DATA'!$A$11:$A$14576,'MONTHLY DATA'!$A175,'WEEKLY DATA'!$B$11:$B$14576,'MONTHLY DATA'!$B175)</f>
        <v>410.5</v>
      </c>
      <c r="CW175" s="78">
        <f>AVERAGEIFS('WEEKLY DATA'!CW$11:CW$14576,'WEEKLY DATA'!$A$11:$A$14576,'MONTHLY DATA'!$A175,'WEEKLY DATA'!$B$11:$B$14576,'MONTHLY DATA'!$B175)</f>
        <v>420.5</v>
      </c>
      <c r="CX175" s="78">
        <f>AVERAGEIFS('WEEKLY DATA'!CX$11:CX$14576,'WEEKLY DATA'!$A$11:$A$14576,'MONTHLY DATA'!$A175,'WEEKLY DATA'!$B$11:$B$14576,'MONTHLY DATA'!$B175)</f>
        <v>415.5</v>
      </c>
      <c r="CY175" s="154">
        <f t="shared" si="132"/>
        <v>5.0236966824644513E-2</v>
      </c>
      <c r="CZ175" s="169">
        <f>AVERAGEIFS('WEEKLY DATA'!CZ$11:CZ$14576,'WEEKLY DATA'!$A$11:$A$14576,'MONTHLY DATA'!$A175,'WEEKLY DATA'!$B$11:$B$14576,'MONTHLY DATA'!$B175)</f>
        <v>375</v>
      </c>
      <c r="DA175" s="78">
        <f>AVERAGEIFS('WEEKLY DATA'!DA$11:DA$14576,'WEEKLY DATA'!$A$11:$A$14576,'MONTHLY DATA'!$A175,'WEEKLY DATA'!$B$11:$B$14576,'MONTHLY DATA'!$B175)</f>
        <v>385</v>
      </c>
      <c r="DB175" s="78">
        <f>AVERAGEIFS('WEEKLY DATA'!DB$11:DB$14576,'WEEKLY DATA'!$A$11:$A$14576,'MONTHLY DATA'!$A175,'WEEKLY DATA'!$B$11:$B$14576,'MONTHLY DATA'!$B175)</f>
        <v>380</v>
      </c>
      <c r="DC175" s="154">
        <f t="shared" si="133"/>
        <v>5.3726169844020788E-2</v>
      </c>
      <c r="DD175" s="78">
        <f>AVERAGEIFS('WEEKLY DATA'!DD$11:DD$14576,'WEEKLY DATA'!$A$11:$A$14576,'MONTHLY DATA'!$A175,'WEEKLY DATA'!$B$11:$B$14576,'MONTHLY DATA'!$B175)</f>
        <v>459</v>
      </c>
      <c r="DE175" s="78">
        <f>AVERAGEIFS('WEEKLY DATA'!DE$11:DE$14576,'WEEKLY DATA'!$A$11:$A$14576,'MONTHLY DATA'!$A175,'WEEKLY DATA'!$B$11:$B$14576,'MONTHLY DATA'!$B175)</f>
        <v>469</v>
      </c>
      <c r="DF175" s="78">
        <f>AVERAGEIFS('WEEKLY DATA'!DF$11:DF$14576,'WEEKLY DATA'!$A$11:$A$14576,'MONTHLY DATA'!$A175,'WEEKLY DATA'!$B$11:$B$14576,'MONTHLY DATA'!$B175)</f>
        <v>464</v>
      </c>
      <c r="DG175" s="154">
        <f t="shared" si="134"/>
        <v>2.2589531680440755E-2</v>
      </c>
      <c r="DH175" s="78">
        <f>AVERAGEIFS('WEEKLY DATA'!DH$11:DH$14576,'WEEKLY DATA'!$A$11:$A$14576,'MONTHLY DATA'!$A175,'WEEKLY DATA'!$B$11:$B$14576,'MONTHLY DATA'!$B175)</f>
        <v>541.5</v>
      </c>
      <c r="DI175" s="78">
        <f>AVERAGEIFS('WEEKLY DATA'!DI$11:DI$14576,'WEEKLY DATA'!$A$11:$A$14576,'MONTHLY DATA'!$A175,'WEEKLY DATA'!$B$11:$B$14576,'MONTHLY DATA'!$B175)</f>
        <v>551.5</v>
      </c>
      <c r="DJ175" s="78">
        <f>AVERAGEIFS('WEEKLY DATA'!DJ$11:DJ$14576,'WEEKLY DATA'!$A$11:$A$14576,'MONTHLY DATA'!$A175,'WEEKLY DATA'!$B$11:$B$14576,'MONTHLY DATA'!$B175)</f>
        <v>546.5</v>
      </c>
      <c r="DK175" s="154">
        <f t="shared" si="135"/>
        <v>-4.1002277904328421E-3</v>
      </c>
      <c r="DL175" s="169">
        <f>AVERAGEIFS('WEEKLY DATA'!DL$11:DL$14576,'WEEKLY DATA'!$A$11:$A$14576,'MONTHLY DATA'!$A175,'WEEKLY DATA'!$B$11:$B$14576,'MONTHLY DATA'!$B175)</f>
        <v>387</v>
      </c>
      <c r="DM175" s="78">
        <f>AVERAGEIFS('WEEKLY DATA'!DM$11:DM$14576,'WEEKLY DATA'!$A$11:$A$14576,'MONTHLY DATA'!$A175,'WEEKLY DATA'!$B$11:$B$14576,'MONTHLY DATA'!$B175)</f>
        <v>397</v>
      </c>
      <c r="DN175" s="78">
        <f>AVERAGEIFS('WEEKLY DATA'!DN$11:DN$14576,'WEEKLY DATA'!$A$11:$A$14576,'MONTHLY DATA'!$A175,'WEEKLY DATA'!$B$11:$B$14576,'MONTHLY DATA'!$B175)</f>
        <v>392</v>
      </c>
      <c r="DO175" s="154">
        <f t="shared" si="136"/>
        <v>2.9885057471264354E-2</v>
      </c>
      <c r="DP175" s="78">
        <f>AVERAGEIFS('WEEKLY DATA'!DP$11:DP$14576,'WEEKLY DATA'!$A$11:$A$14576,'MONTHLY DATA'!$A175,'WEEKLY DATA'!$B$11:$B$14576,'MONTHLY DATA'!$B175)</f>
        <v>334</v>
      </c>
      <c r="DQ175" s="78">
        <f>AVERAGEIFS('WEEKLY DATA'!DQ$11:DQ$14576,'WEEKLY DATA'!$A$11:$A$14576,'MONTHLY DATA'!$A175,'WEEKLY DATA'!$B$11:$B$14576,'MONTHLY DATA'!$B175)</f>
        <v>344</v>
      </c>
      <c r="DR175" s="78">
        <f>AVERAGEIFS('WEEKLY DATA'!DR$11:DR$14576,'WEEKLY DATA'!$A$11:$A$14576,'MONTHLY DATA'!$A175,'WEEKLY DATA'!$B$11:$B$14576,'MONTHLY DATA'!$B175)</f>
        <v>339</v>
      </c>
      <c r="DS175" s="154">
        <f t="shared" si="137"/>
        <v>4.5086705202312061E-2</v>
      </c>
      <c r="DT175" s="78">
        <f>AVERAGEIFS('WEEKLY DATA'!DT$11:DT$14576,'WEEKLY DATA'!$A$11:$A$14576,'MONTHLY DATA'!$A175,'WEEKLY DATA'!$B$11:$B$14576,'MONTHLY DATA'!$B175)</f>
        <v>459</v>
      </c>
      <c r="DU175" s="78">
        <f>AVERAGEIFS('WEEKLY DATA'!DU$11:DU$14576,'WEEKLY DATA'!$A$11:$A$14576,'MONTHLY DATA'!$A175,'WEEKLY DATA'!$B$11:$B$14576,'MONTHLY DATA'!$B175)</f>
        <v>469</v>
      </c>
      <c r="DV175" s="78">
        <f>AVERAGEIFS('WEEKLY DATA'!DV$11:DV$14576,'WEEKLY DATA'!$A$11:$A$14576,'MONTHLY DATA'!$A175,'WEEKLY DATA'!$B$11:$B$14576,'MONTHLY DATA'!$B175)</f>
        <v>464</v>
      </c>
      <c r="DW175" s="154">
        <f t="shared" si="138"/>
        <v>2.2589531680440755E-2</v>
      </c>
      <c r="DX175" s="78">
        <f>AVERAGEIFS('WEEKLY DATA'!DX$11:DX$14576,'WEEKLY DATA'!$A$11:$A$14576,'MONTHLY DATA'!$A175,'WEEKLY DATA'!$B$11:$B$14576,'MONTHLY DATA'!$B175)</f>
        <v>529.5</v>
      </c>
      <c r="DY175" s="78">
        <f>AVERAGEIFS('WEEKLY DATA'!DY$11:DY$14576,'WEEKLY DATA'!$A$11:$A$14576,'MONTHLY DATA'!$A175,'WEEKLY DATA'!$B$11:$B$14576,'MONTHLY DATA'!$B175)</f>
        <v>539.5</v>
      </c>
      <c r="DZ175" s="78">
        <f>AVERAGEIFS('WEEKLY DATA'!DZ$11:DZ$14576,'WEEKLY DATA'!$A$11:$A$14576,'MONTHLY DATA'!$A175,'WEEKLY DATA'!$B$11:$B$14576,'MONTHLY DATA'!$B175)</f>
        <v>534.5</v>
      </c>
      <c r="EA175" s="154">
        <f t="shared" si="139"/>
        <v>1.4051522248244019E-3</v>
      </c>
      <c r="EB175" s="78">
        <f>AVERAGEIFS('WEEKLY DATA'!EB$11:EB$14576,'WEEKLY DATA'!$A$11:$A$14576,'MONTHLY DATA'!$A175,'WEEKLY DATA'!$B$11:$B$14576,'MONTHLY DATA'!$B175)</f>
        <v>398.5</v>
      </c>
      <c r="EC175" s="78">
        <f>AVERAGEIFS('WEEKLY DATA'!EC$11:EC$14576,'WEEKLY DATA'!$A$11:$A$14576,'MONTHLY DATA'!$A175,'WEEKLY DATA'!$B$11:$B$14576,'MONTHLY DATA'!$B175)</f>
        <v>408.5</v>
      </c>
      <c r="ED175" s="78">
        <f>AVERAGEIFS('WEEKLY DATA'!ED$11:ED$14576,'WEEKLY DATA'!$A$11:$A$14576,'MONTHLY DATA'!$A175,'WEEKLY DATA'!$B$11:$B$14576,'MONTHLY DATA'!$B175)</f>
        <v>403.5</v>
      </c>
      <c r="EE175" s="154">
        <f t="shared" si="140"/>
        <v>3.29600000000001E-2</v>
      </c>
      <c r="EF175" s="169">
        <f>AVERAGEIFS('WEEKLY DATA'!EF$11:EF$14576,'WEEKLY DATA'!$A$11:$A$14576,'MONTHLY DATA'!$A175,'WEEKLY DATA'!$B$11:$B$14576,'MONTHLY DATA'!$B175)</f>
        <v>337.5</v>
      </c>
      <c r="EG175" s="78">
        <f>AVERAGEIFS('WEEKLY DATA'!EG$11:EG$14576,'WEEKLY DATA'!$A$11:$A$14576,'MONTHLY DATA'!$A175,'WEEKLY DATA'!$B$11:$B$14576,'MONTHLY DATA'!$B175)</f>
        <v>347.5</v>
      </c>
      <c r="EH175" s="78">
        <f>AVERAGEIFS('WEEKLY DATA'!EH$11:EH$14576,'WEEKLY DATA'!$A$11:$A$14576,'MONTHLY DATA'!$A175,'WEEKLY DATA'!$B$11:$B$14576,'MONTHLY DATA'!$B175)</f>
        <v>342.5</v>
      </c>
      <c r="EI175" s="154">
        <f t="shared" si="141"/>
        <v>3.9848197343453462E-2</v>
      </c>
      <c r="EJ175" s="78">
        <f>AVERAGEIFS('WEEKLY DATA'!EJ$11:EJ$14576,'WEEKLY DATA'!$A$11:$A$14576,'MONTHLY DATA'!$A175,'WEEKLY DATA'!$B$11:$B$14576,'MONTHLY DATA'!$B175)</f>
        <v>440</v>
      </c>
      <c r="EK175" s="78">
        <f>AVERAGEIFS('WEEKLY DATA'!EK$11:EK$14576,'WEEKLY DATA'!$A$11:$A$14576,'MONTHLY DATA'!$A175,'WEEKLY DATA'!$B$11:$B$14576,'MONTHLY DATA'!$B175)</f>
        <v>450</v>
      </c>
      <c r="EL175" s="78">
        <f>AVERAGEIFS('WEEKLY DATA'!EL$11:EL$14576,'WEEKLY DATA'!$A$11:$A$14576,'MONTHLY DATA'!$A175,'WEEKLY DATA'!$B$11:$B$14576,'MONTHLY DATA'!$B175)</f>
        <v>445</v>
      </c>
      <c r="EM175" s="154">
        <f t="shared" si="142"/>
        <v>0</v>
      </c>
      <c r="EN175" s="78">
        <f>AVERAGEIFS('WEEKLY DATA'!EN$11:EN$14576,'WEEKLY DATA'!$A$11:$A$14576,'MONTHLY DATA'!$A175,'WEEKLY DATA'!$B$11:$B$14576,'MONTHLY DATA'!$B175)</f>
        <v>573.5</v>
      </c>
      <c r="EO175" s="78">
        <f>AVERAGEIFS('WEEKLY DATA'!EO$11:EO$14576,'WEEKLY DATA'!$A$11:$A$14576,'MONTHLY DATA'!$A175,'WEEKLY DATA'!$B$11:$B$14576,'MONTHLY DATA'!$B175)</f>
        <v>583.5</v>
      </c>
      <c r="EP175" s="78">
        <f>AVERAGEIFS('WEEKLY DATA'!EP$11:EP$14576,'WEEKLY DATA'!$A$11:$A$14576,'MONTHLY DATA'!$A175,'WEEKLY DATA'!$B$11:$B$14576,'MONTHLY DATA'!$B175)</f>
        <v>578.5</v>
      </c>
      <c r="EQ175" s="154">
        <f t="shared" si="143"/>
        <v>-4.3196544276458138E-4</v>
      </c>
      <c r="ER175" s="78">
        <f>AVERAGEIFS('WEEKLY DATA'!ER$11:ER$14576,'WEEKLY DATA'!$A$11:$A$14576,'MONTHLY DATA'!$A175,'WEEKLY DATA'!$B$11:$B$14576,'MONTHLY DATA'!$B175)</f>
        <v>395.5</v>
      </c>
      <c r="ES175" s="78">
        <f>AVERAGEIFS('WEEKLY DATA'!ES$11:ES$14576,'WEEKLY DATA'!$A$11:$A$14576,'MONTHLY DATA'!$A175,'WEEKLY DATA'!$B$11:$B$14576,'MONTHLY DATA'!$B175)</f>
        <v>405.5</v>
      </c>
      <c r="ET175" s="78">
        <f>AVERAGEIFS('WEEKLY DATA'!ET$11:ET$14576,'WEEKLY DATA'!$A$11:$A$14576,'MONTHLY DATA'!$A175,'WEEKLY DATA'!$B$11:$B$14576,'MONTHLY DATA'!$B175)</f>
        <v>400.5</v>
      </c>
      <c r="EU175" s="154">
        <f t="shared" si="144"/>
        <v>2.3642172523961724E-2</v>
      </c>
      <c r="EV175" s="78">
        <f>AVERAGEIFS('WEEKLY DATA'!EV$11:EV$14576,'WEEKLY DATA'!$A$11:$A$14576,'MONTHLY DATA'!$A175,'WEEKLY DATA'!$B$11:$B$14576,'MONTHLY DATA'!$B175)</f>
        <v>367</v>
      </c>
      <c r="EW175" s="78">
        <f>AVERAGEIFS('WEEKLY DATA'!EW$11:EW$14576,'WEEKLY DATA'!$A$11:$A$14576,'MONTHLY DATA'!$A175,'WEEKLY DATA'!$B$11:$B$14576,'MONTHLY DATA'!$B175)</f>
        <v>377</v>
      </c>
      <c r="EX175" s="78">
        <f>AVERAGEIFS('WEEKLY DATA'!EX$11:EX$14576,'WEEKLY DATA'!$A$11:$A$14576,'MONTHLY DATA'!$A175,'WEEKLY DATA'!$B$11:$B$14576,'MONTHLY DATA'!$B175)</f>
        <v>372</v>
      </c>
      <c r="EY175" s="154">
        <f t="shared" si="145"/>
        <v>2.6206896551724146E-2</v>
      </c>
      <c r="EZ175" s="78">
        <f>AVERAGEIFS('WEEKLY DATA'!EZ$11:EZ$14576,'WEEKLY DATA'!$A$11:$A$14576,'MONTHLY DATA'!$A175,'WEEKLY DATA'!$B$11:$B$14576,'MONTHLY DATA'!$B175)</f>
        <v>449</v>
      </c>
      <c r="FA175" s="78">
        <f>AVERAGEIFS('WEEKLY DATA'!FA$11:FA$14576,'WEEKLY DATA'!$A$11:$A$14576,'MONTHLY DATA'!$A175,'WEEKLY DATA'!$B$11:$B$14576,'MONTHLY DATA'!$B175)</f>
        <v>459</v>
      </c>
      <c r="FB175" s="78">
        <f>AVERAGEIFS('WEEKLY DATA'!FB$11:FB$14576,'WEEKLY DATA'!$A$11:$A$14576,'MONTHLY DATA'!$A175,'WEEKLY DATA'!$B$11:$B$14576,'MONTHLY DATA'!$B175)</f>
        <v>454</v>
      </c>
      <c r="FC175" s="154">
        <f t="shared" si="146"/>
        <v>8.8888888888889461E-3</v>
      </c>
      <c r="FD175" s="78">
        <f>AVERAGEIFS('WEEKLY DATA'!FD$11:FD$14576,'WEEKLY DATA'!$A$11:$A$14576,'MONTHLY DATA'!$A175,'WEEKLY DATA'!$B$11:$B$14576,'MONTHLY DATA'!$B175)</f>
        <v>378</v>
      </c>
      <c r="FE175" s="78">
        <f>AVERAGEIFS('WEEKLY DATA'!FE$11:FE$14576,'WEEKLY DATA'!$A$11:$A$14576,'MONTHLY DATA'!$A175,'WEEKLY DATA'!$B$11:$B$14576,'MONTHLY DATA'!$B175)</f>
        <v>388</v>
      </c>
      <c r="FF175" s="78">
        <f>AVERAGEIFS('WEEKLY DATA'!FF$11:FF$14576,'WEEKLY DATA'!$A$11:$A$14576,'MONTHLY DATA'!$A175,'WEEKLY DATA'!$B$11:$B$14576,'MONTHLY DATA'!$B175)</f>
        <v>383</v>
      </c>
      <c r="FG175" s="154">
        <f t="shared" si="147"/>
        <v>-1.6372391653290519E-2</v>
      </c>
      <c r="FH175" s="78">
        <f>AVERAGEIFS('WEEKLY DATA'!FH$11:FH$14576,'WEEKLY DATA'!$A$11:$A$14576,'MONTHLY DATA'!$A175,'WEEKLY DATA'!$B$11:$B$14576,'MONTHLY DATA'!$B175)</f>
        <v>385</v>
      </c>
      <c r="FI175" s="78">
        <f>AVERAGEIFS('WEEKLY DATA'!FI$11:FI$14576,'WEEKLY DATA'!$A$11:$A$14576,'MONTHLY DATA'!$A175,'WEEKLY DATA'!$B$11:$B$14576,'MONTHLY DATA'!$B175)</f>
        <v>395</v>
      </c>
      <c r="FJ175" s="78">
        <f>AVERAGEIFS('WEEKLY DATA'!FJ$11:FJ$14576,'WEEKLY DATA'!$A$11:$A$14576,'MONTHLY DATA'!$A175,'WEEKLY DATA'!$B$11:$B$14576,'MONTHLY DATA'!$B175)</f>
        <v>390</v>
      </c>
      <c r="FK175" s="154">
        <f t="shared" si="148"/>
        <v>6.1224489795918435E-2</v>
      </c>
      <c r="FL175" s="169">
        <f>AVERAGEIFS('WEEKLY DATA'!FL$11:FL$14576,'WEEKLY DATA'!$A$11:$A$14576,'MONTHLY DATA'!$A175,'WEEKLY DATA'!$B$11:$B$14576,'MONTHLY DATA'!$B175)</f>
        <v>358</v>
      </c>
      <c r="FM175" s="78">
        <f>AVERAGEIFS('WEEKLY DATA'!FM$11:FM$14576,'WEEKLY DATA'!$A$11:$A$14576,'MONTHLY DATA'!$A175,'WEEKLY DATA'!$B$11:$B$14576,'MONTHLY DATA'!$B175)</f>
        <v>368</v>
      </c>
      <c r="FN175" s="78">
        <f>AVERAGEIFS('WEEKLY DATA'!FN$11:FN$14576,'WEEKLY DATA'!$A$11:$A$14576,'MONTHLY DATA'!$A175,'WEEKLY DATA'!$B$11:$B$14576,'MONTHLY DATA'!$B175)</f>
        <v>363</v>
      </c>
      <c r="FO175" s="154">
        <f t="shared" si="149"/>
        <v>8.3582089552238781E-2</v>
      </c>
      <c r="FP175" s="78">
        <f>AVERAGEIFS('WEEKLY DATA'!FP$11:FP$14576,'WEEKLY DATA'!$A$11:$A$14576,'MONTHLY DATA'!$A175,'WEEKLY DATA'!$B$11:$B$14576,'MONTHLY DATA'!$B175)</f>
        <v>315</v>
      </c>
      <c r="FQ175" s="78">
        <f>AVERAGEIFS('WEEKLY DATA'!FQ$11:FQ$14576,'WEEKLY DATA'!$A$11:$A$14576,'MONTHLY DATA'!$A175,'WEEKLY DATA'!$B$11:$B$14576,'MONTHLY DATA'!$B175)</f>
        <v>325</v>
      </c>
      <c r="FR175" s="78">
        <f>AVERAGEIFS('WEEKLY DATA'!FR$11:FR$14576,'WEEKLY DATA'!$A$11:$A$14576,'MONTHLY DATA'!$A175,'WEEKLY DATA'!$B$11:$B$14576,'MONTHLY DATA'!$B175)</f>
        <v>320</v>
      </c>
      <c r="FS175" s="154">
        <f t="shared" si="150"/>
        <v>0</v>
      </c>
      <c r="FT175" s="78">
        <f>AVERAGEIFS('WEEKLY DATA'!FT$11:FT$14576,'WEEKLY DATA'!$A$11:$A$14576,'MONTHLY DATA'!$A175,'WEEKLY DATA'!$B$11:$B$14576,'MONTHLY DATA'!$B175)</f>
        <v>341.5</v>
      </c>
      <c r="FU175" s="78">
        <f>AVERAGEIFS('WEEKLY DATA'!FU$11:FU$14576,'WEEKLY DATA'!$A$11:$A$14576,'MONTHLY DATA'!$A175,'WEEKLY DATA'!$B$11:$B$14576,'MONTHLY DATA'!$B175)</f>
        <v>351.5</v>
      </c>
      <c r="FV175" s="78">
        <f>AVERAGEIFS('WEEKLY DATA'!FV$11:FV$14576,'WEEKLY DATA'!$A$11:$A$14576,'MONTHLY DATA'!$A175,'WEEKLY DATA'!$B$11:$B$14576,'MONTHLY DATA'!$B175)</f>
        <v>346.5</v>
      </c>
      <c r="FW175" s="154">
        <f t="shared" si="151"/>
        <v>3.8202247191011285E-2</v>
      </c>
      <c r="FX175" s="78">
        <f>AVERAGEIFS('WEEKLY DATA'!FX$11:FX$14576,'WEEKLY DATA'!$A$11:$A$14576,'MONTHLY DATA'!$A175,'WEEKLY DATA'!$B$11:$B$14576,'MONTHLY DATA'!$B175)</f>
        <v>361</v>
      </c>
      <c r="FY175" s="78">
        <f>AVERAGEIFS('WEEKLY DATA'!FY$11:FY$14576,'WEEKLY DATA'!$A$11:$A$14576,'MONTHLY DATA'!$A175,'WEEKLY DATA'!$B$11:$B$14576,'MONTHLY DATA'!$B175)</f>
        <v>371</v>
      </c>
      <c r="FZ175" s="78">
        <f>AVERAGEIFS('WEEKLY DATA'!FZ$11:FZ$14576,'WEEKLY DATA'!$A$11:$A$14576,'MONTHLY DATA'!$A175,'WEEKLY DATA'!$B$11:$B$14576,'MONTHLY DATA'!$B175)</f>
        <v>366</v>
      </c>
      <c r="GA175" s="154">
        <f t="shared" si="152"/>
        <v>-1.9095477386934623E-2</v>
      </c>
      <c r="GB175" s="78">
        <f>AVERAGEIFS('WEEKLY DATA'!GB$11:GB$14576,'WEEKLY DATA'!$A$11:$A$14576,'MONTHLY DATA'!$A175,'WEEKLY DATA'!$B$11:$B$14576,'MONTHLY DATA'!$B175)</f>
        <v>500.5</v>
      </c>
      <c r="GC175" s="78">
        <f>AVERAGEIFS('WEEKLY DATA'!GC$11:GC$14576,'WEEKLY DATA'!$A$11:$A$14576,'MONTHLY DATA'!$A175,'WEEKLY DATA'!$B$11:$B$14576,'MONTHLY DATA'!$B175)</f>
        <v>510.5</v>
      </c>
      <c r="GD175" s="78">
        <f>AVERAGEIFS('WEEKLY DATA'!GD$11:GD$14576,'WEEKLY DATA'!$A$11:$A$14576,'MONTHLY DATA'!$A175,'WEEKLY DATA'!$B$11:$B$14576,'MONTHLY DATA'!$B175)</f>
        <v>505.5</v>
      </c>
      <c r="GE175" s="154">
        <f t="shared" si="153"/>
        <v>4.0926640926640889E-2</v>
      </c>
      <c r="GF175" s="169">
        <f>AVERAGEIFS('WEEKLY DATA'!GF$11:GF$14576,'WEEKLY DATA'!$A$11:$A$14576,'MONTHLY DATA'!$A175,'WEEKLY DATA'!$B$11:$B$14576,'MONTHLY DATA'!$B175)</f>
        <v>465</v>
      </c>
      <c r="GG175" s="78">
        <f>AVERAGEIFS('WEEKLY DATA'!GG$11:GG$14576,'WEEKLY DATA'!$A$11:$A$14576,'MONTHLY DATA'!$A175,'WEEKLY DATA'!$B$11:$B$14576,'MONTHLY DATA'!$B175)</f>
        <v>475</v>
      </c>
      <c r="GH175" s="78">
        <f>AVERAGEIFS('WEEKLY DATA'!GH$11:GH$14576,'WEEKLY DATA'!$A$11:$A$14576,'MONTHLY DATA'!$A175,'WEEKLY DATA'!$B$11:$B$14576,'MONTHLY DATA'!$B175)</f>
        <v>470</v>
      </c>
      <c r="GI175" s="154">
        <f t="shared" si="154"/>
        <v>4.2995839112343948E-2</v>
      </c>
      <c r="GJ175" s="78">
        <f>AVERAGEIFS('WEEKLY DATA'!GJ$11:GJ$14576,'WEEKLY DATA'!$A$11:$A$14576,'MONTHLY DATA'!$A175,'WEEKLY DATA'!$B$11:$B$14576,'MONTHLY DATA'!$B175)</f>
        <v>469</v>
      </c>
      <c r="GK175" s="78">
        <f>AVERAGEIFS('WEEKLY DATA'!GK$11:GK$14576,'WEEKLY DATA'!$A$11:$A$14576,'MONTHLY DATA'!$A175,'WEEKLY DATA'!$B$11:$B$14576,'MONTHLY DATA'!$B175)</f>
        <v>479</v>
      </c>
      <c r="GL175" s="78">
        <f>AVERAGEIFS('WEEKLY DATA'!GL$11:GL$14576,'WEEKLY DATA'!$A$11:$A$14576,'MONTHLY DATA'!$A175,'WEEKLY DATA'!$B$11:$B$14576,'MONTHLY DATA'!$B175)</f>
        <v>474</v>
      </c>
      <c r="GM175" s="154">
        <f t="shared" si="155"/>
        <v>2.2102425876010745E-2</v>
      </c>
      <c r="GN175" s="78">
        <f>AVERAGEIFS('WEEKLY DATA'!GN$11:GN$14576,'WEEKLY DATA'!$A$11:$A$14576,'MONTHLY DATA'!$A175,'WEEKLY DATA'!$B$11:$B$14576,'MONTHLY DATA'!$B175)</f>
        <v>631.5</v>
      </c>
      <c r="GO175" s="78">
        <f>AVERAGEIFS('WEEKLY DATA'!GO$11:GO$14576,'WEEKLY DATA'!$A$11:$A$14576,'MONTHLY DATA'!$A175,'WEEKLY DATA'!$B$11:$B$14576,'MONTHLY DATA'!$B175)</f>
        <v>641.5</v>
      </c>
      <c r="GP175" s="78">
        <f>AVERAGEIFS('WEEKLY DATA'!GP$11:GP$14576,'WEEKLY DATA'!$A$11:$A$14576,'MONTHLY DATA'!$A175,'WEEKLY DATA'!$B$11:$B$14576,'MONTHLY DATA'!$B175)</f>
        <v>636.5</v>
      </c>
      <c r="GQ175" s="154">
        <f t="shared" si="156"/>
        <v>-3.5225048923679392E-3</v>
      </c>
      <c r="GR175" s="78"/>
    </row>
    <row r="176" spans="1:200" ht="15.75" x14ac:dyDescent="0.25">
      <c r="A176">
        <f t="shared" si="106"/>
        <v>10</v>
      </c>
      <c r="B176">
        <f t="shared" si="107"/>
        <v>2023</v>
      </c>
      <c r="C176" s="86">
        <v>45200</v>
      </c>
      <c r="D176" s="78">
        <f>AVERAGEIFS('WEEKLY DATA'!D$11:D$14576,'WEEKLY DATA'!$A$11:$A$14576,'MONTHLY DATA'!$A176,'WEEKLY DATA'!$B$11:$B$14576,'MONTHLY DATA'!$B176)</f>
        <v>456.25</v>
      </c>
      <c r="E176" s="78">
        <f>AVERAGEIFS('WEEKLY DATA'!E$11:E$14576,'WEEKLY DATA'!$A$11:$A$14576,'MONTHLY DATA'!$A176,'WEEKLY DATA'!$B$11:$B$14576,'MONTHLY DATA'!$B176)</f>
        <v>466.25</v>
      </c>
      <c r="F176" s="78">
        <f>AVERAGEIFS('WEEKLY DATA'!F$11:F$14576,'WEEKLY DATA'!$A$11:$A$14576,'MONTHLY DATA'!$A176,'WEEKLY DATA'!$B$11:$B$14576,'MONTHLY DATA'!$B176)</f>
        <v>461.25</v>
      </c>
      <c r="G176" s="154">
        <f t="shared" si="108"/>
        <v>4.9019607843137081E-3</v>
      </c>
      <c r="H176" s="169">
        <f>AVERAGEIFS('WEEKLY DATA'!H$11:H$14576,'WEEKLY DATA'!$A$11:$A$14576,'MONTHLY DATA'!$A176,'WEEKLY DATA'!$B$11:$B$14576,'MONTHLY DATA'!$B176)</f>
        <v>458.75</v>
      </c>
      <c r="I176" s="78">
        <f>AVERAGEIFS('WEEKLY DATA'!I$11:I$14576,'WEEKLY DATA'!$A$11:$A$14576,'MONTHLY DATA'!$A176,'WEEKLY DATA'!$B$11:$B$14576,'MONTHLY DATA'!$B176)</f>
        <v>468.75</v>
      </c>
      <c r="J176" s="78">
        <f>AVERAGEIFS('WEEKLY DATA'!J$11:J$14576,'WEEKLY DATA'!$A$11:$A$14576,'MONTHLY DATA'!$A176,'WEEKLY DATA'!$B$11:$B$14576,'MONTHLY DATA'!$B176)</f>
        <v>463.75</v>
      </c>
      <c r="K176" s="154">
        <f t="shared" si="109"/>
        <v>3.8633818589025815E-2</v>
      </c>
      <c r="L176" s="169">
        <f>AVERAGEIFS('WEEKLY DATA'!L$11:L$14576,'WEEKLY DATA'!$A$11:$A$14576,'MONTHLY DATA'!$A176,'WEEKLY DATA'!$B$11:$B$14576,'MONTHLY DATA'!$B176)</f>
        <v>450</v>
      </c>
      <c r="M176" s="78">
        <f>AVERAGEIFS('WEEKLY DATA'!M$11:M$14576,'WEEKLY DATA'!$A$11:$A$14576,'MONTHLY DATA'!$A176,'WEEKLY DATA'!$B$11:$B$14576,'MONTHLY DATA'!$B176)</f>
        <v>460</v>
      </c>
      <c r="N176" s="78">
        <f>AVERAGEIFS('WEEKLY DATA'!N$11:N$14576,'WEEKLY DATA'!$A$11:$A$14576,'MONTHLY DATA'!$A176,'WEEKLY DATA'!$B$11:$B$14576,'MONTHLY DATA'!$B176)</f>
        <v>455</v>
      </c>
      <c r="O176" s="154">
        <f t="shared" si="110"/>
        <v>0</v>
      </c>
      <c r="P176" s="169">
        <f>AVERAGEIFS('WEEKLY DATA'!P$11:P$14576,'WEEKLY DATA'!$A$11:$A$14576,'MONTHLY DATA'!$A176,'WEEKLY DATA'!$B$11:$B$14576,'MONTHLY DATA'!$B176)</f>
        <v>438.75</v>
      </c>
      <c r="Q176" s="78">
        <f>AVERAGEIFS('WEEKLY DATA'!Q$11:Q$14576,'WEEKLY DATA'!$A$11:$A$14576,'MONTHLY DATA'!$A176,'WEEKLY DATA'!$B$11:$B$14576,'MONTHLY DATA'!$B176)</f>
        <v>448.75</v>
      </c>
      <c r="R176" s="78">
        <f>AVERAGEIFS('WEEKLY DATA'!R$11:R$14576,'WEEKLY DATA'!$A$11:$A$14576,'MONTHLY DATA'!$A176,'WEEKLY DATA'!$B$11:$B$14576,'MONTHLY DATA'!$B176)</f>
        <v>443.75</v>
      </c>
      <c r="S176" s="154">
        <f t="shared" si="111"/>
        <v>9.6700796359499019E-3</v>
      </c>
      <c r="T176" s="169">
        <f>AVERAGEIFS('WEEKLY DATA'!T$11:T$14576,'WEEKLY DATA'!$A$11:$A$14576,'MONTHLY DATA'!$A176,'WEEKLY DATA'!$B$11:$B$14576,'MONTHLY DATA'!$B176)</f>
        <v>463.75</v>
      </c>
      <c r="U176" s="78">
        <f>AVERAGEIFS('WEEKLY DATA'!U$11:U$14576,'WEEKLY DATA'!$A$11:$A$14576,'MONTHLY DATA'!$A176,'WEEKLY DATA'!$B$11:$B$14576,'MONTHLY DATA'!$B176)</f>
        <v>473.75</v>
      </c>
      <c r="V176" s="78">
        <f>AVERAGEIFS('WEEKLY DATA'!V$11:V$14576,'WEEKLY DATA'!$A$11:$A$14576,'MONTHLY DATA'!$A176,'WEEKLY DATA'!$B$11:$B$14576,'MONTHLY DATA'!$B176)</f>
        <v>468.75</v>
      </c>
      <c r="W176" s="154">
        <f t="shared" si="112"/>
        <v>-2.2419186652763323E-2</v>
      </c>
      <c r="X176" s="169">
        <f>AVERAGEIFS('WEEKLY DATA'!X$11:X$14576,'WEEKLY DATA'!$A$11:$A$14576,'MONTHLY DATA'!$A176,'WEEKLY DATA'!$B$11:$B$14576,'MONTHLY DATA'!$B176)</f>
        <v>461.25</v>
      </c>
      <c r="Y176" s="78">
        <f>AVERAGEIFS('WEEKLY DATA'!Y$11:Y$14576,'WEEKLY DATA'!$A$11:$A$14576,'MONTHLY DATA'!$A176,'WEEKLY DATA'!$B$11:$B$14576,'MONTHLY DATA'!$B176)</f>
        <v>471.25</v>
      </c>
      <c r="Z176" s="78">
        <f>AVERAGEIFS('WEEKLY DATA'!Z$11:Z$14576,'WEEKLY DATA'!$A$11:$A$14576,'MONTHLY DATA'!$A176,'WEEKLY DATA'!$B$11:$B$14576,'MONTHLY DATA'!$B176)</f>
        <v>466.25</v>
      </c>
      <c r="AA176" s="154">
        <f t="shared" si="113"/>
        <v>-3.739316239316226E-3</v>
      </c>
      <c r="AB176" s="169">
        <f>AVERAGEIFS('WEEKLY DATA'!AB$11:AB$14576,'WEEKLY DATA'!$A$11:$A$14576,'MONTHLY DATA'!$A176,'WEEKLY DATA'!$B$11:$B$14576,'MONTHLY DATA'!$B176)</f>
        <v>450</v>
      </c>
      <c r="AC176" s="78">
        <f>AVERAGEIFS('WEEKLY DATA'!AC$11:AC$14576,'WEEKLY DATA'!$A$11:$A$14576,'MONTHLY DATA'!$A176,'WEEKLY DATA'!$B$11:$B$14576,'MONTHLY DATA'!$B176)</f>
        <v>460</v>
      </c>
      <c r="AD176" s="78">
        <f>AVERAGEIFS('WEEKLY DATA'!AD$11:AD$14576,'WEEKLY DATA'!$A$11:$A$14576,'MONTHLY DATA'!$A176,'WEEKLY DATA'!$B$11:$B$14576,'MONTHLY DATA'!$B176)</f>
        <v>455</v>
      </c>
      <c r="AE176" s="154">
        <f t="shared" si="114"/>
        <v>0</v>
      </c>
      <c r="AF176" s="169">
        <f>AVERAGEIFS('WEEKLY DATA'!AF$11:AF$14576,'WEEKLY DATA'!$A$11:$A$14576,'MONTHLY DATA'!$A176,'WEEKLY DATA'!$B$11:$B$14576,'MONTHLY DATA'!$B176)</f>
        <v>463.75</v>
      </c>
      <c r="AG176" s="78">
        <f>AVERAGEIFS('WEEKLY DATA'!AG$11:AG$14576,'WEEKLY DATA'!$A$11:$A$14576,'MONTHLY DATA'!$A176,'WEEKLY DATA'!$B$11:$B$14576,'MONTHLY DATA'!$B176)</f>
        <v>473.75</v>
      </c>
      <c r="AH176" s="78">
        <f>AVERAGEIFS('WEEKLY DATA'!AH$11:AH$14576,'WEEKLY DATA'!$A$11:$A$14576,'MONTHLY DATA'!$A176,'WEEKLY DATA'!$B$11:$B$14576,'MONTHLY DATA'!$B176)</f>
        <v>468.75</v>
      </c>
      <c r="AI176" s="154">
        <f t="shared" si="115"/>
        <v>4.0510543840177604E-2</v>
      </c>
      <c r="AJ176" s="169">
        <f>AVERAGEIFS('WEEKLY DATA'!AJ$11:AJ$14576,'WEEKLY DATA'!$A$11:$A$14576,'MONTHLY DATA'!$A176,'WEEKLY DATA'!$B$11:$B$14576,'MONTHLY DATA'!$B176)</f>
        <v>412.5</v>
      </c>
      <c r="AK176" s="78">
        <f>AVERAGEIFS('WEEKLY DATA'!AK$11:AK$14576,'WEEKLY DATA'!$A$11:$A$14576,'MONTHLY DATA'!$A176,'WEEKLY DATA'!$B$11:$B$14576,'MONTHLY DATA'!$B176)</f>
        <v>422.5</v>
      </c>
      <c r="AL176" s="78">
        <f>AVERAGEIFS('WEEKLY DATA'!AL$11:AL$14576,'WEEKLY DATA'!$A$11:$A$14576,'MONTHLY DATA'!$A176,'WEEKLY DATA'!$B$11:$B$14576,'MONTHLY DATA'!$B176)</f>
        <v>417.5</v>
      </c>
      <c r="AM176" s="154">
        <f t="shared" si="116"/>
        <v>4.6365914786967499E-2</v>
      </c>
      <c r="AN176" s="169">
        <f>AVERAGEIFS('WEEKLY DATA'!AN$11:AN$14576,'WEEKLY DATA'!$A$11:$A$14576,'MONTHLY DATA'!$A176,'WEEKLY DATA'!$B$11:$B$14576,'MONTHLY DATA'!$B176)</f>
        <v>412.5</v>
      </c>
      <c r="AO176" s="78">
        <f>AVERAGEIFS('WEEKLY DATA'!AO$11:AO$14576,'WEEKLY DATA'!$A$11:$A$14576,'MONTHLY DATA'!$A176,'WEEKLY DATA'!$B$11:$B$14576,'MONTHLY DATA'!$B176)</f>
        <v>422.5</v>
      </c>
      <c r="AP176" s="78">
        <f>AVERAGEIFS('WEEKLY DATA'!AP$11:AP$14576,'WEEKLY DATA'!$A$11:$A$14576,'MONTHLY DATA'!$A176,'WEEKLY DATA'!$B$11:$B$14576,'MONTHLY DATA'!$B176)</f>
        <v>417.5</v>
      </c>
      <c r="AQ176" s="154">
        <f t="shared" si="117"/>
        <v>2.9593094944512899E-2</v>
      </c>
      <c r="AR176" s="169">
        <f>AVERAGEIFS('WEEKLY DATA'!AR$11:AR$14576,'WEEKLY DATA'!$A$11:$A$14576,'MONTHLY DATA'!$A176,'WEEKLY DATA'!$B$11:$B$14576,'MONTHLY DATA'!$B176)</f>
        <v>417.5</v>
      </c>
      <c r="AS176" s="78">
        <f>AVERAGEIFS('WEEKLY DATA'!AS$11:AS$14576,'WEEKLY DATA'!$A$11:$A$14576,'MONTHLY DATA'!$A176,'WEEKLY DATA'!$B$11:$B$14576,'MONTHLY DATA'!$B176)</f>
        <v>427.5</v>
      </c>
      <c r="AT176" s="78">
        <f>AVERAGEIFS('WEEKLY DATA'!AT$11:AT$14576,'WEEKLY DATA'!$A$11:$A$14576,'MONTHLY DATA'!$A176,'WEEKLY DATA'!$B$11:$B$14576,'MONTHLY DATA'!$B176)</f>
        <v>422.5</v>
      </c>
      <c r="AU176" s="154">
        <f t="shared" si="118"/>
        <v>5.9523809523809312E-3</v>
      </c>
      <c r="AV176" s="169">
        <f>AVERAGEIFS('WEEKLY DATA'!AV$11:AV$14576,'WEEKLY DATA'!$A$11:$A$14576,'MONTHLY DATA'!$A176,'WEEKLY DATA'!$B$11:$B$14576,'MONTHLY DATA'!$B176)</f>
        <v>378.75</v>
      </c>
      <c r="AW176" s="78">
        <f>AVERAGEIFS('WEEKLY DATA'!AW$11:AW$14576,'WEEKLY DATA'!$A$11:$A$14576,'MONTHLY DATA'!$A176,'WEEKLY DATA'!$B$11:$B$14576,'MONTHLY DATA'!$B176)</f>
        <v>388.75</v>
      </c>
      <c r="AX176" s="78">
        <f>AVERAGEIFS('WEEKLY DATA'!AX$11:AX$14576,'WEEKLY DATA'!$A$11:$A$14576,'MONTHLY DATA'!$A176,'WEEKLY DATA'!$B$11:$B$14576,'MONTHLY DATA'!$B176)</f>
        <v>383.75</v>
      </c>
      <c r="AY176" s="154">
        <f t="shared" si="119"/>
        <v>5.8977719528179318E-3</v>
      </c>
      <c r="AZ176" s="169">
        <f>AVERAGEIFS('WEEKLY DATA'!AZ$11:AZ$14576,'WEEKLY DATA'!$A$11:$A$14576,'MONTHLY DATA'!$A176,'WEEKLY DATA'!$B$11:$B$14576,'MONTHLY DATA'!$B176)</f>
        <v>396.25</v>
      </c>
      <c r="BA176" s="78">
        <f>AVERAGEIFS('WEEKLY DATA'!BA$11:BA$14576,'WEEKLY DATA'!$A$11:$A$14576,'MONTHLY DATA'!$A176,'WEEKLY DATA'!$B$11:$B$14576,'MONTHLY DATA'!$B176)</f>
        <v>406.25</v>
      </c>
      <c r="BB176" s="78">
        <f>AVERAGEIFS('WEEKLY DATA'!BB$11:BB$14576,'WEEKLY DATA'!$A$11:$A$14576,'MONTHLY DATA'!$A176,'WEEKLY DATA'!$B$11:$B$14576,'MONTHLY DATA'!$B176)</f>
        <v>401.25</v>
      </c>
      <c r="BC176" s="154">
        <f t="shared" si="120"/>
        <v>4.3563068920676296E-2</v>
      </c>
      <c r="BD176" s="169">
        <f>AVERAGEIFS('WEEKLY DATA'!BD$11:BD$14576,'WEEKLY DATA'!$A$11:$A$14576,'MONTHLY DATA'!$A176,'WEEKLY DATA'!$B$11:$B$14576,'MONTHLY DATA'!$B176)</f>
        <v>375</v>
      </c>
      <c r="BE176" s="78">
        <f>AVERAGEIFS('WEEKLY DATA'!BE$11:BE$14576,'WEEKLY DATA'!$A$11:$A$14576,'MONTHLY DATA'!$A176,'WEEKLY DATA'!$B$11:$B$14576,'MONTHLY DATA'!$B176)</f>
        <v>385</v>
      </c>
      <c r="BF176" s="78">
        <f>AVERAGEIFS('WEEKLY DATA'!BF$11:BF$14576,'WEEKLY DATA'!$A$11:$A$14576,'MONTHLY DATA'!$A176,'WEEKLY DATA'!$B$11:$B$14576,'MONTHLY DATA'!$B176)</f>
        <v>380</v>
      </c>
      <c r="BG176" s="154">
        <f t="shared" si="121"/>
        <v>7.4964639321075E-2</v>
      </c>
      <c r="BH176" s="169">
        <f>AVERAGEIFS('WEEKLY DATA'!BH$11:BH$14576,'WEEKLY DATA'!$A$11:$A$14576,'MONTHLY DATA'!$A176,'WEEKLY DATA'!$B$11:$B$14576,'MONTHLY DATA'!$B176)</f>
        <v>420</v>
      </c>
      <c r="BI176" s="78">
        <f>AVERAGEIFS('WEEKLY DATA'!BI$11:BI$14576,'WEEKLY DATA'!$A$11:$A$14576,'MONTHLY DATA'!$A176,'WEEKLY DATA'!$B$11:$B$14576,'MONTHLY DATA'!$B176)</f>
        <v>430</v>
      </c>
      <c r="BJ176" s="78">
        <f>AVERAGEIFS('WEEKLY DATA'!BJ$11:BJ$14576,'WEEKLY DATA'!$A$11:$A$14576,'MONTHLY DATA'!$A176,'WEEKLY DATA'!$B$11:$B$14576,'MONTHLY DATA'!$B176)</f>
        <v>425</v>
      </c>
      <c r="BK176" s="154">
        <f t="shared" si="122"/>
        <v>7.1090047393365108E-3</v>
      </c>
      <c r="BL176" s="169">
        <f>AVERAGEIFS('WEEKLY DATA'!BL$11:BL$14576,'WEEKLY DATA'!$A$11:$A$14576,'MONTHLY DATA'!$A176,'WEEKLY DATA'!$B$11:$B$14576,'MONTHLY DATA'!$B176)</f>
        <v>380</v>
      </c>
      <c r="BM176" s="78">
        <f>AVERAGEIFS('WEEKLY DATA'!BM$11:BM$14576,'WEEKLY DATA'!$A$11:$A$14576,'MONTHLY DATA'!$A176,'WEEKLY DATA'!$B$11:$B$14576,'MONTHLY DATA'!$B176)</f>
        <v>390</v>
      </c>
      <c r="BN176" s="78">
        <f>AVERAGEIFS('WEEKLY DATA'!BN$11:BN$14576,'WEEKLY DATA'!$A$11:$A$14576,'MONTHLY DATA'!$A176,'WEEKLY DATA'!$B$11:$B$14576,'MONTHLY DATA'!$B176)</f>
        <v>385</v>
      </c>
      <c r="BO176" s="154">
        <f t="shared" si="123"/>
        <v>-1.2970168612191912E-3</v>
      </c>
      <c r="BP176" s="78">
        <f>AVERAGEIFS('WEEKLY DATA'!BP$11:BP$14576,'WEEKLY DATA'!$A$11:$A$14576,'MONTHLY DATA'!$A176,'WEEKLY DATA'!$B$11:$B$14576,'MONTHLY DATA'!$B176)</f>
        <v>423.75</v>
      </c>
      <c r="BQ176" s="78">
        <f>AVERAGEIFS('WEEKLY DATA'!BQ$11:BQ$14576,'WEEKLY DATA'!$A$11:$A$14576,'MONTHLY DATA'!$A176,'WEEKLY DATA'!$B$11:$B$14576,'MONTHLY DATA'!$B176)</f>
        <v>433.75</v>
      </c>
      <c r="BR176" s="78">
        <f>AVERAGEIFS('WEEKLY DATA'!BR$11:BR$14576,'WEEKLY DATA'!$A$11:$A$14576,'MONTHLY DATA'!$A176,'WEEKLY DATA'!$B$11:$B$14576,'MONTHLY DATA'!$B176)</f>
        <v>428.75</v>
      </c>
      <c r="BS176" s="154">
        <f t="shared" si="124"/>
        <v>1.1202830188679291E-2</v>
      </c>
      <c r="BT176" s="78">
        <f>AVERAGEIFS('WEEKLY DATA'!BT$11:BT$14576,'WEEKLY DATA'!$A$11:$A$14576,'MONTHLY DATA'!$A176,'WEEKLY DATA'!$B$11:$B$14576,'MONTHLY DATA'!$B176)</f>
        <v>367.5</v>
      </c>
      <c r="BU176" s="78">
        <f>AVERAGEIFS('WEEKLY DATA'!BU$11:BU$14576,'WEEKLY DATA'!$A$11:$A$14576,'MONTHLY DATA'!$A176,'WEEKLY DATA'!$B$11:$B$14576,'MONTHLY DATA'!$B176)</f>
        <v>377.5</v>
      </c>
      <c r="BV176" s="78">
        <f>AVERAGEIFS('WEEKLY DATA'!BV$11:BV$14576,'WEEKLY DATA'!$A$11:$A$14576,'MONTHLY DATA'!$A176,'WEEKLY DATA'!$B$11:$B$14576,'MONTHLY DATA'!$B176)</f>
        <v>372.5</v>
      </c>
      <c r="BW176" s="154">
        <f t="shared" si="125"/>
        <v>-3.9948453608247392E-2</v>
      </c>
      <c r="BX176" s="78">
        <f>AVERAGEIFS('WEEKLY DATA'!BX$11:BX$14576,'WEEKLY DATA'!$A$11:$A$14576,'MONTHLY DATA'!$A176,'WEEKLY DATA'!$B$11:$B$14576,'MONTHLY DATA'!$B176)</f>
        <v>445</v>
      </c>
      <c r="BY176" s="78">
        <f>AVERAGEIFS('WEEKLY DATA'!BY$11:BY$14576,'WEEKLY DATA'!$A$11:$A$14576,'MONTHLY DATA'!$A176,'WEEKLY DATA'!$B$11:$B$14576,'MONTHLY DATA'!$B176)</f>
        <v>455</v>
      </c>
      <c r="BZ176" s="78">
        <f>AVERAGEIFS('WEEKLY DATA'!BZ$11:BZ$14576,'WEEKLY DATA'!$A$11:$A$14576,'MONTHLY DATA'!$A176,'WEEKLY DATA'!$B$11:$B$14576,'MONTHLY DATA'!$B176)</f>
        <v>450</v>
      </c>
      <c r="CA176" s="154">
        <f t="shared" si="126"/>
        <v>6.7114093959732557E-3</v>
      </c>
      <c r="CB176" s="78">
        <f>AVERAGEIFS('WEEKLY DATA'!CB$11:CB$14576,'WEEKLY DATA'!$A$11:$A$14576,'MONTHLY DATA'!$A176,'WEEKLY DATA'!$B$11:$B$14576,'MONTHLY DATA'!$B176)</f>
        <v>560</v>
      </c>
      <c r="CC176" s="78">
        <f>AVERAGEIFS('WEEKLY DATA'!CC$11:CC$14576,'WEEKLY DATA'!$A$11:$A$14576,'MONTHLY DATA'!$A176,'WEEKLY DATA'!$B$11:$B$14576,'MONTHLY DATA'!$B176)</f>
        <v>570</v>
      </c>
      <c r="CD176" s="78">
        <f>AVERAGEIFS('WEEKLY DATA'!CD$11:CD$14576,'WEEKLY DATA'!$A$11:$A$14576,'MONTHLY DATA'!$A176,'WEEKLY DATA'!$B$11:$B$14576,'MONTHLY DATA'!$B176)</f>
        <v>565</v>
      </c>
      <c r="CE176" s="154">
        <f t="shared" si="127"/>
        <v>1.9855595667870096E-2</v>
      </c>
      <c r="CF176" s="78">
        <f>AVERAGEIFS('WEEKLY DATA'!CF$11:CF$14576,'WEEKLY DATA'!$A$11:$A$14576,'MONTHLY DATA'!$A176,'WEEKLY DATA'!$B$11:$B$14576,'MONTHLY DATA'!$B176)</f>
        <v>380</v>
      </c>
      <c r="CG176" s="78">
        <f>AVERAGEIFS('WEEKLY DATA'!CG$11:CG$14576,'WEEKLY DATA'!$A$11:$A$14576,'MONTHLY DATA'!$A176,'WEEKLY DATA'!$B$11:$B$14576,'MONTHLY DATA'!$B176)</f>
        <v>390</v>
      </c>
      <c r="CH176" s="78">
        <f>AVERAGEIFS('WEEKLY DATA'!CH$11:CH$14576,'WEEKLY DATA'!$A$11:$A$14576,'MONTHLY DATA'!$A176,'WEEKLY DATA'!$B$11:$B$14576,'MONTHLY DATA'!$B176)</f>
        <v>385</v>
      </c>
      <c r="CI176" s="154">
        <f t="shared" si="128"/>
        <v>-7.7319587628865705E-3</v>
      </c>
      <c r="CJ176" s="78">
        <f>AVERAGEIFS('WEEKLY DATA'!CJ$11:CJ$14576,'WEEKLY DATA'!$A$11:$A$14576,'MONTHLY DATA'!$A176,'WEEKLY DATA'!$B$11:$B$14576,'MONTHLY DATA'!$B176)</f>
        <v>347.5</v>
      </c>
      <c r="CK176" s="78">
        <f>AVERAGEIFS('WEEKLY DATA'!CK$11:CK$14576,'WEEKLY DATA'!$A$11:$A$14576,'MONTHLY DATA'!$A176,'WEEKLY DATA'!$B$11:$B$14576,'MONTHLY DATA'!$B176)</f>
        <v>357.5</v>
      </c>
      <c r="CL176" s="78">
        <f>AVERAGEIFS('WEEKLY DATA'!CL$11:CL$14576,'WEEKLY DATA'!$A$11:$A$14576,'MONTHLY DATA'!$A176,'WEEKLY DATA'!$B$11:$B$14576,'MONTHLY DATA'!$B176)</f>
        <v>352.5</v>
      </c>
      <c r="CM176" s="154">
        <f t="shared" si="129"/>
        <v>-2.8288543140028155E-3</v>
      </c>
      <c r="CN176" s="78">
        <f>AVERAGEIFS('WEEKLY DATA'!CN$11:CN$14576,'WEEKLY DATA'!$A$11:$A$14576,'MONTHLY DATA'!$A176,'WEEKLY DATA'!$B$11:$B$14576,'MONTHLY DATA'!$B176)</f>
        <v>445</v>
      </c>
      <c r="CO176" s="78">
        <f>AVERAGEIFS('WEEKLY DATA'!CO$11:CO$14576,'WEEKLY DATA'!$A$11:$A$14576,'MONTHLY DATA'!$A176,'WEEKLY DATA'!$B$11:$B$14576,'MONTHLY DATA'!$B176)</f>
        <v>455</v>
      </c>
      <c r="CP176" s="78">
        <f>AVERAGEIFS('WEEKLY DATA'!CP$11:CP$14576,'WEEKLY DATA'!$A$11:$A$14576,'MONTHLY DATA'!$A176,'WEEKLY DATA'!$B$11:$B$14576,'MONTHLY DATA'!$B176)</f>
        <v>450</v>
      </c>
      <c r="CQ176" s="154">
        <f t="shared" si="130"/>
        <v>6.7114093959732557E-3</v>
      </c>
      <c r="CR176" s="78">
        <f>AVERAGEIFS('WEEKLY DATA'!CR$11:CR$14576,'WEEKLY DATA'!$A$11:$A$14576,'MONTHLY DATA'!$A176,'WEEKLY DATA'!$B$11:$B$14576,'MONTHLY DATA'!$B176)</f>
        <v>557.5</v>
      </c>
      <c r="CS176" s="78">
        <f>AVERAGEIFS('WEEKLY DATA'!CS$11:CS$14576,'WEEKLY DATA'!$A$11:$A$14576,'MONTHLY DATA'!$A176,'WEEKLY DATA'!$B$11:$B$14576,'MONTHLY DATA'!$B176)</f>
        <v>567.5</v>
      </c>
      <c r="CT176" s="78">
        <f>AVERAGEIFS('WEEKLY DATA'!CT$11:CT$14576,'WEEKLY DATA'!$A$11:$A$14576,'MONTHLY DATA'!$A176,'WEEKLY DATA'!$B$11:$B$14576,'MONTHLY DATA'!$B176)</f>
        <v>562.5</v>
      </c>
      <c r="CU176" s="154">
        <f t="shared" si="131"/>
        <v>4.0703052728954692E-2</v>
      </c>
      <c r="CV176" s="169">
        <f>AVERAGEIFS('WEEKLY DATA'!CV$11:CV$14576,'WEEKLY DATA'!$A$11:$A$14576,'MONTHLY DATA'!$A176,'WEEKLY DATA'!$B$11:$B$14576,'MONTHLY DATA'!$B176)</f>
        <v>408.75</v>
      </c>
      <c r="CW176" s="78">
        <f>AVERAGEIFS('WEEKLY DATA'!CW$11:CW$14576,'WEEKLY DATA'!$A$11:$A$14576,'MONTHLY DATA'!$A176,'WEEKLY DATA'!$B$11:$B$14576,'MONTHLY DATA'!$B176)</f>
        <v>418.75</v>
      </c>
      <c r="CX176" s="78">
        <f>AVERAGEIFS('WEEKLY DATA'!CX$11:CX$14576,'WEEKLY DATA'!$A$11:$A$14576,'MONTHLY DATA'!$A176,'WEEKLY DATA'!$B$11:$B$14576,'MONTHLY DATA'!$B176)</f>
        <v>413.75</v>
      </c>
      <c r="CY176" s="154">
        <f t="shared" si="132"/>
        <v>-4.2117930204572662E-3</v>
      </c>
      <c r="CZ176" s="169">
        <f>AVERAGEIFS('WEEKLY DATA'!CZ$11:CZ$14576,'WEEKLY DATA'!$A$11:$A$14576,'MONTHLY DATA'!$A176,'WEEKLY DATA'!$B$11:$B$14576,'MONTHLY DATA'!$B176)</f>
        <v>367.5</v>
      </c>
      <c r="DA176" s="78">
        <f>AVERAGEIFS('WEEKLY DATA'!DA$11:DA$14576,'WEEKLY DATA'!$A$11:$A$14576,'MONTHLY DATA'!$A176,'WEEKLY DATA'!$B$11:$B$14576,'MONTHLY DATA'!$B176)</f>
        <v>377.5</v>
      </c>
      <c r="DB176" s="78">
        <f>AVERAGEIFS('WEEKLY DATA'!DB$11:DB$14576,'WEEKLY DATA'!$A$11:$A$14576,'MONTHLY DATA'!$A176,'WEEKLY DATA'!$B$11:$B$14576,'MONTHLY DATA'!$B176)</f>
        <v>372.5</v>
      </c>
      <c r="DC176" s="154">
        <f t="shared" si="133"/>
        <v>-1.9736842105263164E-2</v>
      </c>
      <c r="DD176" s="78">
        <f>AVERAGEIFS('WEEKLY DATA'!DD$11:DD$14576,'WEEKLY DATA'!$A$11:$A$14576,'MONTHLY DATA'!$A176,'WEEKLY DATA'!$B$11:$B$14576,'MONTHLY DATA'!$B176)</f>
        <v>463.75</v>
      </c>
      <c r="DE176" s="78">
        <f>AVERAGEIFS('WEEKLY DATA'!DE$11:DE$14576,'WEEKLY DATA'!$A$11:$A$14576,'MONTHLY DATA'!$A176,'WEEKLY DATA'!$B$11:$B$14576,'MONTHLY DATA'!$B176)</f>
        <v>473.75</v>
      </c>
      <c r="DF176" s="78">
        <f>AVERAGEIFS('WEEKLY DATA'!DF$11:DF$14576,'WEEKLY DATA'!$A$11:$A$14576,'MONTHLY DATA'!$A176,'WEEKLY DATA'!$B$11:$B$14576,'MONTHLY DATA'!$B176)</f>
        <v>468.75</v>
      </c>
      <c r="DG176" s="154">
        <f t="shared" si="134"/>
        <v>1.0237068965517349E-2</v>
      </c>
      <c r="DH176" s="78">
        <f>AVERAGEIFS('WEEKLY DATA'!DH$11:DH$14576,'WEEKLY DATA'!$A$11:$A$14576,'MONTHLY DATA'!$A176,'WEEKLY DATA'!$B$11:$B$14576,'MONTHLY DATA'!$B176)</f>
        <v>572.5</v>
      </c>
      <c r="DI176" s="78">
        <f>AVERAGEIFS('WEEKLY DATA'!DI$11:DI$14576,'WEEKLY DATA'!$A$11:$A$14576,'MONTHLY DATA'!$A176,'WEEKLY DATA'!$B$11:$B$14576,'MONTHLY DATA'!$B176)</f>
        <v>582.5</v>
      </c>
      <c r="DJ176" s="78">
        <f>AVERAGEIFS('WEEKLY DATA'!DJ$11:DJ$14576,'WEEKLY DATA'!$A$11:$A$14576,'MONTHLY DATA'!$A176,'WEEKLY DATA'!$B$11:$B$14576,'MONTHLY DATA'!$B176)</f>
        <v>577.5</v>
      </c>
      <c r="DK176" s="154">
        <f t="shared" si="135"/>
        <v>5.672461116193972E-2</v>
      </c>
      <c r="DL176" s="169">
        <f>AVERAGEIFS('WEEKLY DATA'!DL$11:DL$14576,'WEEKLY DATA'!$A$11:$A$14576,'MONTHLY DATA'!$A176,'WEEKLY DATA'!$B$11:$B$14576,'MONTHLY DATA'!$B176)</f>
        <v>383.75</v>
      </c>
      <c r="DM176" s="78">
        <f>AVERAGEIFS('WEEKLY DATA'!DM$11:DM$14576,'WEEKLY DATA'!$A$11:$A$14576,'MONTHLY DATA'!$A176,'WEEKLY DATA'!$B$11:$B$14576,'MONTHLY DATA'!$B176)</f>
        <v>393.75</v>
      </c>
      <c r="DN176" s="78">
        <f>AVERAGEIFS('WEEKLY DATA'!DN$11:DN$14576,'WEEKLY DATA'!$A$11:$A$14576,'MONTHLY DATA'!$A176,'WEEKLY DATA'!$B$11:$B$14576,'MONTHLY DATA'!$B176)</f>
        <v>388.75</v>
      </c>
      <c r="DO176" s="154">
        <f t="shared" si="136"/>
        <v>-8.2908163265306145E-3</v>
      </c>
      <c r="DP176" s="78">
        <f>AVERAGEIFS('WEEKLY DATA'!DP$11:DP$14576,'WEEKLY DATA'!$A$11:$A$14576,'MONTHLY DATA'!$A176,'WEEKLY DATA'!$B$11:$B$14576,'MONTHLY DATA'!$B176)</f>
        <v>332.5</v>
      </c>
      <c r="DQ176" s="78">
        <f>AVERAGEIFS('WEEKLY DATA'!DQ$11:DQ$14576,'WEEKLY DATA'!$A$11:$A$14576,'MONTHLY DATA'!$A176,'WEEKLY DATA'!$B$11:$B$14576,'MONTHLY DATA'!$B176)</f>
        <v>342.5</v>
      </c>
      <c r="DR176" s="78">
        <f>AVERAGEIFS('WEEKLY DATA'!DR$11:DR$14576,'WEEKLY DATA'!$A$11:$A$14576,'MONTHLY DATA'!$A176,'WEEKLY DATA'!$B$11:$B$14576,'MONTHLY DATA'!$B176)</f>
        <v>337.5</v>
      </c>
      <c r="DS176" s="154">
        <f t="shared" si="137"/>
        <v>-4.4247787610619538E-3</v>
      </c>
      <c r="DT176" s="78">
        <f>AVERAGEIFS('WEEKLY DATA'!DT$11:DT$14576,'WEEKLY DATA'!$A$11:$A$14576,'MONTHLY DATA'!$A176,'WEEKLY DATA'!$B$11:$B$14576,'MONTHLY DATA'!$B176)</f>
        <v>463.75</v>
      </c>
      <c r="DU176" s="78">
        <f>AVERAGEIFS('WEEKLY DATA'!DU$11:DU$14576,'WEEKLY DATA'!$A$11:$A$14576,'MONTHLY DATA'!$A176,'WEEKLY DATA'!$B$11:$B$14576,'MONTHLY DATA'!$B176)</f>
        <v>473.75</v>
      </c>
      <c r="DV176" s="78">
        <f>AVERAGEIFS('WEEKLY DATA'!DV$11:DV$14576,'WEEKLY DATA'!$A$11:$A$14576,'MONTHLY DATA'!$A176,'WEEKLY DATA'!$B$11:$B$14576,'MONTHLY DATA'!$B176)</f>
        <v>468.75</v>
      </c>
      <c r="DW176" s="154">
        <f t="shared" si="138"/>
        <v>1.0237068965517349E-2</v>
      </c>
      <c r="DX176" s="78">
        <f>AVERAGEIFS('WEEKLY DATA'!DX$11:DX$14576,'WEEKLY DATA'!$A$11:$A$14576,'MONTHLY DATA'!$A176,'WEEKLY DATA'!$B$11:$B$14576,'MONTHLY DATA'!$B176)</f>
        <v>557.5</v>
      </c>
      <c r="DY176" s="78">
        <f>AVERAGEIFS('WEEKLY DATA'!DY$11:DY$14576,'WEEKLY DATA'!$A$11:$A$14576,'MONTHLY DATA'!$A176,'WEEKLY DATA'!$B$11:$B$14576,'MONTHLY DATA'!$B176)</f>
        <v>567.5</v>
      </c>
      <c r="DZ176" s="78">
        <f>AVERAGEIFS('WEEKLY DATA'!DZ$11:DZ$14576,'WEEKLY DATA'!$A$11:$A$14576,'MONTHLY DATA'!$A176,'WEEKLY DATA'!$B$11:$B$14576,'MONTHLY DATA'!$B176)</f>
        <v>562.5</v>
      </c>
      <c r="EA176" s="154">
        <f t="shared" si="139"/>
        <v>5.2385406922357269E-2</v>
      </c>
      <c r="EB176" s="78">
        <f>AVERAGEIFS('WEEKLY DATA'!EB$11:EB$14576,'WEEKLY DATA'!$A$11:$A$14576,'MONTHLY DATA'!$A176,'WEEKLY DATA'!$B$11:$B$14576,'MONTHLY DATA'!$B176)</f>
        <v>393.75</v>
      </c>
      <c r="EC176" s="78">
        <f>AVERAGEIFS('WEEKLY DATA'!EC$11:EC$14576,'WEEKLY DATA'!$A$11:$A$14576,'MONTHLY DATA'!$A176,'WEEKLY DATA'!$B$11:$B$14576,'MONTHLY DATA'!$B176)</f>
        <v>403.75</v>
      </c>
      <c r="ED176" s="78">
        <f>AVERAGEIFS('WEEKLY DATA'!ED$11:ED$14576,'WEEKLY DATA'!$A$11:$A$14576,'MONTHLY DATA'!$A176,'WEEKLY DATA'!$B$11:$B$14576,'MONTHLY DATA'!$B176)</f>
        <v>398.75</v>
      </c>
      <c r="EE176" s="154">
        <f t="shared" si="140"/>
        <v>-1.1771995043370453E-2</v>
      </c>
      <c r="EF176" s="169">
        <f>AVERAGEIFS('WEEKLY DATA'!EF$11:EF$14576,'WEEKLY DATA'!$A$11:$A$14576,'MONTHLY DATA'!$A176,'WEEKLY DATA'!$B$11:$B$14576,'MONTHLY DATA'!$B176)</f>
        <v>340</v>
      </c>
      <c r="EG176" s="78">
        <f>AVERAGEIFS('WEEKLY DATA'!EG$11:EG$14576,'WEEKLY DATA'!$A$11:$A$14576,'MONTHLY DATA'!$A176,'WEEKLY DATA'!$B$11:$B$14576,'MONTHLY DATA'!$B176)</f>
        <v>350</v>
      </c>
      <c r="EH176" s="78">
        <f>AVERAGEIFS('WEEKLY DATA'!EH$11:EH$14576,'WEEKLY DATA'!$A$11:$A$14576,'MONTHLY DATA'!$A176,'WEEKLY DATA'!$B$11:$B$14576,'MONTHLY DATA'!$B176)</f>
        <v>345</v>
      </c>
      <c r="EI176" s="154">
        <f t="shared" si="141"/>
        <v>7.2992700729928028E-3</v>
      </c>
      <c r="EJ176" s="78">
        <f>AVERAGEIFS('WEEKLY DATA'!EJ$11:EJ$14576,'WEEKLY DATA'!$A$11:$A$14576,'MONTHLY DATA'!$A176,'WEEKLY DATA'!$B$11:$B$14576,'MONTHLY DATA'!$B176)</f>
        <v>440</v>
      </c>
      <c r="EK176" s="78">
        <f>AVERAGEIFS('WEEKLY DATA'!EK$11:EK$14576,'WEEKLY DATA'!$A$11:$A$14576,'MONTHLY DATA'!$A176,'WEEKLY DATA'!$B$11:$B$14576,'MONTHLY DATA'!$B176)</f>
        <v>450</v>
      </c>
      <c r="EL176" s="78">
        <f>AVERAGEIFS('WEEKLY DATA'!EL$11:EL$14576,'WEEKLY DATA'!$A$11:$A$14576,'MONTHLY DATA'!$A176,'WEEKLY DATA'!$B$11:$B$14576,'MONTHLY DATA'!$B176)</f>
        <v>445</v>
      </c>
      <c r="EM176" s="154">
        <f t="shared" si="142"/>
        <v>0</v>
      </c>
      <c r="EN176" s="78">
        <f>AVERAGEIFS('WEEKLY DATA'!EN$11:EN$14576,'WEEKLY DATA'!$A$11:$A$14576,'MONTHLY DATA'!$A176,'WEEKLY DATA'!$B$11:$B$14576,'MONTHLY DATA'!$B176)</f>
        <v>602.5</v>
      </c>
      <c r="EO176" s="78">
        <f>AVERAGEIFS('WEEKLY DATA'!EO$11:EO$14576,'WEEKLY DATA'!$A$11:$A$14576,'MONTHLY DATA'!$A176,'WEEKLY DATA'!$B$11:$B$14576,'MONTHLY DATA'!$B176)</f>
        <v>612.5</v>
      </c>
      <c r="EP176" s="78">
        <f>AVERAGEIFS('WEEKLY DATA'!EP$11:EP$14576,'WEEKLY DATA'!$A$11:$A$14576,'MONTHLY DATA'!$A176,'WEEKLY DATA'!$B$11:$B$14576,'MONTHLY DATA'!$B176)</f>
        <v>607.5</v>
      </c>
      <c r="EQ176" s="154">
        <f t="shared" si="143"/>
        <v>5.0129645635263564E-2</v>
      </c>
      <c r="ER176" s="78">
        <f>AVERAGEIFS('WEEKLY DATA'!ER$11:ER$14576,'WEEKLY DATA'!$A$11:$A$14576,'MONTHLY DATA'!$A176,'WEEKLY DATA'!$B$11:$B$14576,'MONTHLY DATA'!$B176)</f>
        <v>380</v>
      </c>
      <c r="ES176" s="78">
        <f>AVERAGEIFS('WEEKLY DATA'!ES$11:ES$14576,'WEEKLY DATA'!$A$11:$A$14576,'MONTHLY DATA'!$A176,'WEEKLY DATA'!$B$11:$B$14576,'MONTHLY DATA'!$B176)</f>
        <v>390</v>
      </c>
      <c r="ET176" s="78">
        <f>AVERAGEIFS('WEEKLY DATA'!ET$11:ET$14576,'WEEKLY DATA'!$A$11:$A$14576,'MONTHLY DATA'!$A176,'WEEKLY DATA'!$B$11:$B$14576,'MONTHLY DATA'!$B176)</f>
        <v>385</v>
      </c>
      <c r="EU176" s="154">
        <f t="shared" si="144"/>
        <v>-3.8701622971285876E-2</v>
      </c>
      <c r="EV176" s="78">
        <f>AVERAGEIFS('WEEKLY DATA'!EV$11:EV$14576,'WEEKLY DATA'!$A$11:$A$14576,'MONTHLY DATA'!$A176,'WEEKLY DATA'!$B$11:$B$14576,'MONTHLY DATA'!$B176)</f>
        <v>351.25</v>
      </c>
      <c r="EW176" s="78">
        <f>AVERAGEIFS('WEEKLY DATA'!EW$11:EW$14576,'WEEKLY DATA'!$A$11:$A$14576,'MONTHLY DATA'!$A176,'WEEKLY DATA'!$B$11:$B$14576,'MONTHLY DATA'!$B176)</f>
        <v>361.25</v>
      </c>
      <c r="EX176" s="78">
        <f>AVERAGEIFS('WEEKLY DATA'!EX$11:EX$14576,'WEEKLY DATA'!$A$11:$A$14576,'MONTHLY DATA'!$A176,'WEEKLY DATA'!$B$11:$B$14576,'MONTHLY DATA'!$B176)</f>
        <v>356.25</v>
      </c>
      <c r="EY176" s="154">
        <f t="shared" si="145"/>
        <v>-4.2338709677419373E-2</v>
      </c>
      <c r="EZ176" s="78">
        <f>AVERAGEIFS('WEEKLY DATA'!EZ$11:EZ$14576,'WEEKLY DATA'!$A$11:$A$14576,'MONTHLY DATA'!$A176,'WEEKLY DATA'!$B$11:$B$14576,'MONTHLY DATA'!$B176)</f>
        <v>446.25</v>
      </c>
      <c r="FA176" s="78">
        <f>AVERAGEIFS('WEEKLY DATA'!FA$11:FA$14576,'WEEKLY DATA'!$A$11:$A$14576,'MONTHLY DATA'!$A176,'WEEKLY DATA'!$B$11:$B$14576,'MONTHLY DATA'!$B176)</f>
        <v>456.25</v>
      </c>
      <c r="FB176" s="78">
        <f>AVERAGEIFS('WEEKLY DATA'!FB$11:FB$14576,'WEEKLY DATA'!$A$11:$A$14576,'MONTHLY DATA'!$A176,'WEEKLY DATA'!$B$11:$B$14576,'MONTHLY DATA'!$B176)</f>
        <v>451.25</v>
      </c>
      <c r="FC176" s="154">
        <f t="shared" si="146"/>
        <v>-6.0572687224669242E-3</v>
      </c>
      <c r="FD176" s="78">
        <f>AVERAGEIFS('WEEKLY DATA'!FD$11:FD$14576,'WEEKLY DATA'!$A$11:$A$14576,'MONTHLY DATA'!$A176,'WEEKLY DATA'!$B$11:$B$14576,'MONTHLY DATA'!$B176)</f>
        <v>372.5</v>
      </c>
      <c r="FE176" s="78">
        <f>AVERAGEIFS('WEEKLY DATA'!FE$11:FE$14576,'WEEKLY DATA'!$A$11:$A$14576,'MONTHLY DATA'!$A176,'WEEKLY DATA'!$B$11:$B$14576,'MONTHLY DATA'!$B176)</f>
        <v>382.5</v>
      </c>
      <c r="FF176" s="78">
        <f>AVERAGEIFS('WEEKLY DATA'!FF$11:FF$14576,'WEEKLY DATA'!$A$11:$A$14576,'MONTHLY DATA'!$A176,'WEEKLY DATA'!$B$11:$B$14576,'MONTHLY DATA'!$B176)</f>
        <v>377.5</v>
      </c>
      <c r="FG176" s="154">
        <f t="shared" si="147"/>
        <v>-1.4360313315926909E-2</v>
      </c>
      <c r="FH176" s="78">
        <f>AVERAGEIFS('WEEKLY DATA'!FH$11:FH$14576,'WEEKLY DATA'!$A$11:$A$14576,'MONTHLY DATA'!$A176,'WEEKLY DATA'!$B$11:$B$14576,'MONTHLY DATA'!$B176)</f>
        <v>381.25</v>
      </c>
      <c r="FI176" s="78">
        <f>AVERAGEIFS('WEEKLY DATA'!FI$11:FI$14576,'WEEKLY DATA'!$A$11:$A$14576,'MONTHLY DATA'!$A176,'WEEKLY DATA'!$B$11:$B$14576,'MONTHLY DATA'!$B176)</f>
        <v>391.25</v>
      </c>
      <c r="FJ176" s="78">
        <f>AVERAGEIFS('WEEKLY DATA'!FJ$11:FJ$14576,'WEEKLY DATA'!$A$11:$A$14576,'MONTHLY DATA'!$A176,'WEEKLY DATA'!$B$11:$B$14576,'MONTHLY DATA'!$B176)</f>
        <v>386.25</v>
      </c>
      <c r="FK176" s="154">
        <f t="shared" si="148"/>
        <v>-9.6153846153845812E-3</v>
      </c>
      <c r="FL176" s="169">
        <f>AVERAGEIFS('WEEKLY DATA'!FL$11:FL$14576,'WEEKLY DATA'!$A$11:$A$14576,'MONTHLY DATA'!$A176,'WEEKLY DATA'!$B$11:$B$14576,'MONTHLY DATA'!$B176)</f>
        <v>352.5</v>
      </c>
      <c r="FM176" s="78">
        <f>AVERAGEIFS('WEEKLY DATA'!FM$11:FM$14576,'WEEKLY DATA'!$A$11:$A$14576,'MONTHLY DATA'!$A176,'WEEKLY DATA'!$B$11:$B$14576,'MONTHLY DATA'!$B176)</f>
        <v>362.5</v>
      </c>
      <c r="FN176" s="78">
        <f>AVERAGEIFS('WEEKLY DATA'!FN$11:FN$14576,'WEEKLY DATA'!$A$11:$A$14576,'MONTHLY DATA'!$A176,'WEEKLY DATA'!$B$11:$B$14576,'MONTHLY DATA'!$B176)</f>
        <v>357.5</v>
      </c>
      <c r="FO176" s="154">
        <f t="shared" si="149"/>
        <v>-1.5151515151515138E-2</v>
      </c>
      <c r="FP176" s="78">
        <f>AVERAGEIFS('WEEKLY DATA'!FP$11:FP$14576,'WEEKLY DATA'!$A$11:$A$14576,'MONTHLY DATA'!$A176,'WEEKLY DATA'!$B$11:$B$14576,'MONTHLY DATA'!$B176)</f>
        <v>333.75</v>
      </c>
      <c r="FQ176" s="78">
        <f>AVERAGEIFS('WEEKLY DATA'!FQ$11:FQ$14576,'WEEKLY DATA'!$A$11:$A$14576,'MONTHLY DATA'!$A176,'WEEKLY DATA'!$B$11:$B$14576,'MONTHLY DATA'!$B176)</f>
        <v>343.75</v>
      </c>
      <c r="FR176" s="78">
        <f>AVERAGEIFS('WEEKLY DATA'!FR$11:FR$14576,'WEEKLY DATA'!$A$11:$A$14576,'MONTHLY DATA'!$A176,'WEEKLY DATA'!$B$11:$B$14576,'MONTHLY DATA'!$B176)</f>
        <v>338.75</v>
      </c>
      <c r="FS176" s="154">
        <f t="shared" si="150"/>
        <v>5.859375E-2</v>
      </c>
      <c r="FT176" s="78">
        <f>AVERAGEIFS('WEEKLY DATA'!FT$11:FT$14576,'WEEKLY DATA'!$A$11:$A$14576,'MONTHLY DATA'!$A176,'WEEKLY DATA'!$B$11:$B$14576,'MONTHLY DATA'!$B176)</f>
        <v>376.25</v>
      </c>
      <c r="FU176" s="78">
        <f>AVERAGEIFS('WEEKLY DATA'!FU$11:FU$14576,'WEEKLY DATA'!$A$11:$A$14576,'MONTHLY DATA'!$A176,'WEEKLY DATA'!$B$11:$B$14576,'MONTHLY DATA'!$B176)</f>
        <v>386.25</v>
      </c>
      <c r="FV176" s="78">
        <f>AVERAGEIFS('WEEKLY DATA'!FV$11:FV$14576,'WEEKLY DATA'!$A$11:$A$14576,'MONTHLY DATA'!$A176,'WEEKLY DATA'!$B$11:$B$14576,'MONTHLY DATA'!$B176)</f>
        <v>381.25</v>
      </c>
      <c r="FW176" s="154">
        <f t="shared" si="151"/>
        <v>0.10028860028860032</v>
      </c>
      <c r="FX176" s="78">
        <f>AVERAGEIFS('WEEKLY DATA'!FX$11:FX$14576,'WEEKLY DATA'!$A$11:$A$14576,'MONTHLY DATA'!$A176,'WEEKLY DATA'!$B$11:$B$14576,'MONTHLY DATA'!$B176)</f>
        <v>427.5</v>
      </c>
      <c r="FY176" s="78">
        <f>AVERAGEIFS('WEEKLY DATA'!FY$11:FY$14576,'WEEKLY DATA'!$A$11:$A$14576,'MONTHLY DATA'!$A176,'WEEKLY DATA'!$B$11:$B$14576,'MONTHLY DATA'!$B176)</f>
        <v>437.5</v>
      </c>
      <c r="FZ176" s="78">
        <f>AVERAGEIFS('WEEKLY DATA'!FZ$11:FZ$14576,'WEEKLY DATA'!$A$11:$A$14576,'MONTHLY DATA'!$A176,'WEEKLY DATA'!$B$11:$B$14576,'MONTHLY DATA'!$B176)</f>
        <v>432.5</v>
      </c>
      <c r="GA176" s="154">
        <f t="shared" si="152"/>
        <v>0.18169398907103829</v>
      </c>
      <c r="GB176" s="78">
        <f>AVERAGEIFS('WEEKLY DATA'!GB$11:GB$14576,'WEEKLY DATA'!$A$11:$A$14576,'MONTHLY DATA'!$A176,'WEEKLY DATA'!$B$11:$B$14576,'MONTHLY DATA'!$B176)</f>
        <v>498.75</v>
      </c>
      <c r="GC176" s="78">
        <f>AVERAGEIFS('WEEKLY DATA'!GC$11:GC$14576,'WEEKLY DATA'!$A$11:$A$14576,'MONTHLY DATA'!$A176,'WEEKLY DATA'!$B$11:$B$14576,'MONTHLY DATA'!$B176)</f>
        <v>508.75</v>
      </c>
      <c r="GD176" s="78">
        <f>AVERAGEIFS('WEEKLY DATA'!GD$11:GD$14576,'WEEKLY DATA'!$A$11:$A$14576,'MONTHLY DATA'!$A176,'WEEKLY DATA'!$B$11:$B$14576,'MONTHLY DATA'!$B176)</f>
        <v>503.75</v>
      </c>
      <c r="GE176" s="154">
        <f t="shared" si="153"/>
        <v>-3.4619188921859445E-3</v>
      </c>
      <c r="GF176" s="169">
        <f>AVERAGEIFS('WEEKLY DATA'!GF$11:GF$14576,'WEEKLY DATA'!$A$11:$A$14576,'MONTHLY DATA'!$A176,'WEEKLY DATA'!$B$11:$B$14576,'MONTHLY DATA'!$B176)</f>
        <v>457.5</v>
      </c>
      <c r="GG176" s="78">
        <f>AVERAGEIFS('WEEKLY DATA'!GG$11:GG$14576,'WEEKLY DATA'!$A$11:$A$14576,'MONTHLY DATA'!$A176,'WEEKLY DATA'!$B$11:$B$14576,'MONTHLY DATA'!$B176)</f>
        <v>467.5</v>
      </c>
      <c r="GH176" s="78">
        <f>AVERAGEIFS('WEEKLY DATA'!GH$11:GH$14576,'WEEKLY DATA'!$A$11:$A$14576,'MONTHLY DATA'!$A176,'WEEKLY DATA'!$B$11:$B$14576,'MONTHLY DATA'!$B176)</f>
        <v>462.5</v>
      </c>
      <c r="GI176" s="154">
        <f t="shared" si="154"/>
        <v>-1.5957446808510634E-2</v>
      </c>
      <c r="GJ176" s="78">
        <f>AVERAGEIFS('WEEKLY DATA'!GJ$11:GJ$14576,'WEEKLY DATA'!$A$11:$A$14576,'MONTHLY DATA'!$A176,'WEEKLY DATA'!$B$11:$B$14576,'MONTHLY DATA'!$B176)</f>
        <v>473.75</v>
      </c>
      <c r="GK176" s="78">
        <f>AVERAGEIFS('WEEKLY DATA'!GK$11:GK$14576,'WEEKLY DATA'!$A$11:$A$14576,'MONTHLY DATA'!$A176,'WEEKLY DATA'!$B$11:$B$14576,'MONTHLY DATA'!$B176)</f>
        <v>483.75</v>
      </c>
      <c r="GL176" s="78">
        <f>AVERAGEIFS('WEEKLY DATA'!GL$11:GL$14576,'WEEKLY DATA'!$A$11:$A$14576,'MONTHLY DATA'!$A176,'WEEKLY DATA'!$B$11:$B$14576,'MONTHLY DATA'!$B176)</f>
        <v>478.75</v>
      </c>
      <c r="GM176" s="154">
        <f t="shared" si="155"/>
        <v>1.0021097046413407E-2</v>
      </c>
      <c r="GN176" s="78">
        <f>AVERAGEIFS('WEEKLY DATA'!GN$11:GN$14576,'WEEKLY DATA'!$A$11:$A$14576,'MONTHLY DATA'!$A176,'WEEKLY DATA'!$B$11:$B$14576,'MONTHLY DATA'!$B176)</f>
        <v>662.5</v>
      </c>
      <c r="GO176" s="78">
        <f>AVERAGEIFS('WEEKLY DATA'!GO$11:GO$14576,'WEEKLY DATA'!$A$11:$A$14576,'MONTHLY DATA'!$A176,'WEEKLY DATA'!$B$11:$B$14576,'MONTHLY DATA'!$B176)</f>
        <v>672.5</v>
      </c>
      <c r="GP176" s="78">
        <f>AVERAGEIFS('WEEKLY DATA'!GP$11:GP$14576,'WEEKLY DATA'!$A$11:$A$14576,'MONTHLY DATA'!$A176,'WEEKLY DATA'!$B$11:$B$14576,'MONTHLY DATA'!$B176)</f>
        <v>667.5</v>
      </c>
      <c r="GQ176" s="154">
        <f t="shared" si="156"/>
        <v>4.8703849175176783E-2</v>
      </c>
      <c r="GR176" s="78"/>
    </row>
    <row r="177" spans="1:200" ht="15.75" x14ac:dyDescent="0.25">
      <c r="A177">
        <f t="shared" si="106"/>
        <v>11</v>
      </c>
      <c r="B177">
        <f t="shared" si="107"/>
        <v>2023</v>
      </c>
      <c r="C177" s="86">
        <v>45231</v>
      </c>
      <c r="D177" s="78">
        <f>AVERAGEIFS('WEEKLY DATA'!D$11:D$14576,'WEEKLY DATA'!$A$11:$A$14576,'MONTHLY DATA'!$A177,'WEEKLY DATA'!$B$11:$B$14576,'MONTHLY DATA'!$B177)</f>
        <v>433.125</v>
      </c>
      <c r="E177" s="78">
        <f>AVERAGEIFS('WEEKLY DATA'!E$11:E$14576,'WEEKLY DATA'!$A$11:$A$14576,'MONTHLY DATA'!$A177,'WEEKLY DATA'!$B$11:$B$14576,'MONTHLY DATA'!$B177)</f>
        <v>443.125</v>
      </c>
      <c r="F177" s="78">
        <f>AVERAGEIFS('WEEKLY DATA'!F$11:F$14576,'WEEKLY DATA'!$A$11:$A$14576,'MONTHLY DATA'!$A177,'WEEKLY DATA'!$B$11:$B$14576,'MONTHLY DATA'!$B177)</f>
        <v>438.125</v>
      </c>
      <c r="G177" s="154">
        <f t="shared" si="108"/>
        <v>-5.0135501355013545E-2</v>
      </c>
      <c r="H177" s="169">
        <f>AVERAGEIFS('WEEKLY DATA'!H$11:H$14576,'WEEKLY DATA'!$A$11:$A$14576,'MONTHLY DATA'!$A177,'WEEKLY DATA'!$B$11:$B$14576,'MONTHLY DATA'!$B177)</f>
        <v>422.5</v>
      </c>
      <c r="I177" s="78">
        <f>AVERAGEIFS('WEEKLY DATA'!I$11:I$14576,'WEEKLY DATA'!$A$11:$A$14576,'MONTHLY DATA'!$A177,'WEEKLY DATA'!$B$11:$B$14576,'MONTHLY DATA'!$B177)</f>
        <v>432.5</v>
      </c>
      <c r="J177" s="78">
        <f>AVERAGEIFS('WEEKLY DATA'!J$11:J$14576,'WEEKLY DATA'!$A$11:$A$14576,'MONTHLY DATA'!$A177,'WEEKLY DATA'!$B$11:$B$14576,'MONTHLY DATA'!$B177)</f>
        <v>427.5</v>
      </c>
      <c r="K177" s="154">
        <f t="shared" si="109"/>
        <v>-7.816711590296499E-2</v>
      </c>
      <c r="L177" s="169">
        <f>AVERAGEIFS('WEEKLY DATA'!L$11:L$14576,'WEEKLY DATA'!$A$11:$A$14576,'MONTHLY DATA'!$A177,'WEEKLY DATA'!$B$11:$B$14576,'MONTHLY DATA'!$B177)</f>
        <v>475.625</v>
      </c>
      <c r="M177" s="78">
        <f>AVERAGEIFS('WEEKLY DATA'!M$11:M$14576,'WEEKLY DATA'!$A$11:$A$14576,'MONTHLY DATA'!$A177,'WEEKLY DATA'!$B$11:$B$14576,'MONTHLY DATA'!$B177)</f>
        <v>485.625</v>
      </c>
      <c r="N177" s="78">
        <f>AVERAGEIFS('WEEKLY DATA'!N$11:N$14576,'WEEKLY DATA'!$A$11:$A$14576,'MONTHLY DATA'!$A177,'WEEKLY DATA'!$B$11:$B$14576,'MONTHLY DATA'!$B177)</f>
        <v>480.625</v>
      </c>
      <c r="O177" s="154">
        <f t="shared" si="110"/>
        <v>5.6318681318681341E-2</v>
      </c>
      <c r="P177" s="169">
        <f>AVERAGEIFS('WEEKLY DATA'!P$11:P$14576,'WEEKLY DATA'!$A$11:$A$14576,'MONTHLY DATA'!$A177,'WEEKLY DATA'!$B$11:$B$14576,'MONTHLY DATA'!$B177)</f>
        <v>408.125</v>
      </c>
      <c r="Q177" s="78">
        <f>AVERAGEIFS('WEEKLY DATA'!Q$11:Q$14576,'WEEKLY DATA'!$A$11:$A$14576,'MONTHLY DATA'!$A177,'WEEKLY DATA'!$B$11:$B$14576,'MONTHLY DATA'!$B177)</f>
        <v>418.125</v>
      </c>
      <c r="R177" s="78">
        <f>AVERAGEIFS('WEEKLY DATA'!R$11:R$14576,'WEEKLY DATA'!$A$11:$A$14576,'MONTHLY DATA'!$A177,'WEEKLY DATA'!$B$11:$B$14576,'MONTHLY DATA'!$B177)</f>
        <v>413.125</v>
      </c>
      <c r="S177" s="154">
        <f t="shared" si="111"/>
        <v>-6.9014084507042273E-2</v>
      </c>
      <c r="T177" s="169">
        <f>AVERAGEIFS('WEEKLY DATA'!T$11:T$14576,'WEEKLY DATA'!$A$11:$A$14576,'MONTHLY DATA'!$A177,'WEEKLY DATA'!$B$11:$B$14576,'MONTHLY DATA'!$B177)</f>
        <v>445.625</v>
      </c>
      <c r="U177" s="78">
        <f>AVERAGEIFS('WEEKLY DATA'!U$11:U$14576,'WEEKLY DATA'!$A$11:$A$14576,'MONTHLY DATA'!$A177,'WEEKLY DATA'!$B$11:$B$14576,'MONTHLY DATA'!$B177)</f>
        <v>455.625</v>
      </c>
      <c r="V177" s="78">
        <f>AVERAGEIFS('WEEKLY DATA'!V$11:V$14576,'WEEKLY DATA'!$A$11:$A$14576,'MONTHLY DATA'!$A177,'WEEKLY DATA'!$B$11:$B$14576,'MONTHLY DATA'!$B177)</f>
        <v>450.625</v>
      </c>
      <c r="W177" s="154">
        <f t="shared" si="112"/>
        <v>-3.8666666666666627E-2</v>
      </c>
      <c r="X177" s="169">
        <f>AVERAGEIFS('WEEKLY DATA'!X$11:X$14576,'WEEKLY DATA'!$A$11:$A$14576,'MONTHLY DATA'!$A177,'WEEKLY DATA'!$B$11:$B$14576,'MONTHLY DATA'!$B177)</f>
        <v>435</v>
      </c>
      <c r="Y177" s="78">
        <f>AVERAGEIFS('WEEKLY DATA'!Y$11:Y$14576,'WEEKLY DATA'!$A$11:$A$14576,'MONTHLY DATA'!$A177,'WEEKLY DATA'!$B$11:$B$14576,'MONTHLY DATA'!$B177)</f>
        <v>445</v>
      </c>
      <c r="Z177" s="78">
        <f>AVERAGEIFS('WEEKLY DATA'!Z$11:Z$14576,'WEEKLY DATA'!$A$11:$A$14576,'MONTHLY DATA'!$A177,'WEEKLY DATA'!$B$11:$B$14576,'MONTHLY DATA'!$B177)</f>
        <v>440</v>
      </c>
      <c r="AA177" s="154">
        <f t="shared" si="113"/>
        <v>-5.6300268096514783E-2</v>
      </c>
      <c r="AB177" s="169">
        <f>AVERAGEIFS('WEEKLY DATA'!AB$11:AB$14576,'WEEKLY DATA'!$A$11:$A$14576,'MONTHLY DATA'!$A177,'WEEKLY DATA'!$B$11:$B$14576,'MONTHLY DATA'!$B177)</f>
        <v>468.125</v>
      </c>
      <c r="AC177" s="78">
        <f>AVERAGEIFS('WEEKLY DATA'!AC$11:AC$14576,'WEEKLY DATA'!$A$11:$A$14576,'MONTHLY DATA'!$A177,'WEEKLY DATA'!$B$11:$B$14576,'MONTHLY DATA'!$B177)</f>
        <v>478.125</v>
      </c>
      <c r="AD177" s="78">
        <f>AVERAGEIFS('WEEKLY DATA'!AD$11:AD$14576,'WEEKLY DATA'!$A$11:$A$14576,'MONTHLY DATA'!$A177,'WEEKLY DATA'!$B$11:$B$14576,'MONTHLY DATA'!$B177)</f>
        <v>473.125</v>
      </c>
      <c r="AE177" s="154">
        <f t="shared" si="114"/>
        <v>3.9835164835164916E-2</v>
      </c>
      <c r="AF177" s="169">
        <f>AVERAGEIFS('WEEKLY DATA'!AF$11:AF$14576,'WEEKLY DATA'!$A$11:$A$14576,'MONTHLY DATA'!$A177,'WEEKLY DATA'!$B$11:$B$14576,'MONTHLY DATA'!$B177)</f>
        <v>450</v>
      </c>
      <c r="AG177" s="78">
        <f>AVERAGEIFS('WEEKLY DATA'!AG$11:AG$14576,'WEEKLY DATA'!$A$11:$A$14576,'MONTHLY DATA'!$A177,'WEEKLY DATA'!$B$11:$B$14576,'MONTHLY DATA'!$B177)</f>
        <v>460</v>
      </c>
      <c r="AH177" s="78">
        <f>AVERAGEIFS('WEEKLY DATA'!AH$11:AH$14576,'WEEKLY DATA'!$A$11:$A$14576,'MONTHLY DATA'!$A177,'WEEKLY DATA'!$B$11:$B$14576,'MONTHLY DATA'!$B177)</f>
        <v>455</v>
      </c>
      <c r="AI177" s="154">
        <f t="shared" si="115"/>
        <v>-2.9333333333333322E-2</v>
      </c>
      <c r="AJ177" s="169">
        <f>AVERAGEIFS('WEEKLY DATA'!AJ$11:AJ$14576,'WEEKLY DATA'!$A$11:$A$14576,'MONTHLY DATA'!$A177,'WEEKLY DATA'!$B$11:$B$14576,'MONTHLY DATA'!$B177)</f>
        <v>406.25</v>
      </c>
      <c r="AK177" s="78">
        <f>AVERAGEIFS('WEEKLY DATA'!AK$11:AK$14576,'WEEKLY DATA'!$A$11:$A$14576,'MONTHLY DATA'!$A177,'WEEKLY DATA'!$B$11:$B$14576,'MONTHLY DATA'!$B177)</f>
        <v>416.25</v>
      </c>
      <c r="AL177" s="78">
        <f>AVERAGEIFS('WEEKLY DATA'!AL$11:AL$14576,'WEEKLY DATA'!$A$11:$A$14576,'MONTHLY DATA'!$A177,'WEEKLY DATA'!$B$11:$B$14576,'MONTHLY DATA'!$B177)</f>
        <v>411.25</v>
      </c>
      <c r="AM177" s="154">
        <f t="shared" si="116"/>
        <v>-1.4970059880239472E-2</v>
      </c>
      <c r="AN177" s="169">
        <f>AVERAGEIFS('WEEKLY DATA'!AN$11:AN$14576,'WEEKLY DATA'!$A$11:$A$14576,'MONTHLY DATA'!$A177,'WEEKLY DATA'!$B$11:$B$14576,'MONTHLY DATA'!$B177)</f>
        <v>400</v>
      </c>
      <c r="AO177" s="78">
        <f>AVERAGEIFS('WEEKLY DATA'!AO$11:AO$14576,'WEEKLY DATA'!$A$11:$A$14576,'MONTHLY DATA'!$A177,'WEEKLY DATA'!$B$11:$B$14576,'MONTHLY DATA'!$B177)</f>
        <v>410</v>
      </c>
      <c r="AP177" s="78">
        <f>AVERAGEIFS('WEEKLY DATA'!AP$11:AP$14576,'WEEKLY DATA'!$A$11:$A$14576,'MONTHLY DATA'!$A177,'WEEKLY DATA'!$B$11:$B$14576,'MONTHLY DATA'!$B177)</f>
        <v>405</v>
      </c>
      <c r="AQ177" s="154">
        <f t="shared" si="117"/>
        <v>-2.9940119760479056E-2</v>
      </c>
      <c r="AR177" s="169">
        <f>AVERAGEIFS('WEEKLY DATA'!AR$11:AR$14576,'WEEKLY DATA'!$A$11:$A$14576,'MONTHLY DATA'!$A177,'WEEKLY DATA'!$B$11:$B$14576,'MONTHLY DATA'!$B177)</f>
        <v>443.125</v>
      </c>
      <c r="AS177" s="78">
        <f>AVERAGEIFS('WEEKLY DATA'!AS$11:AS$14576,'WEEKLY DATA'!$A$11:$A$14576,'MONTHLY DATA'!$A177,'WEEKLY DATA'!$B$11:$B$14576,'MONTHLY DATA'!$B177)</f>
        <v>453.125</v>
      </c>
      <c r="AT177" s="78">
        <f>AVERAGEIFS('WEEKLY DATA'!AT$11:AT$14576,'WEEKLY DATA'!$A$11:$A$14576,'MONTHLY DATA'!$A177,'WEEKLY DATA'!$B$11:$B$14576,'MONTHLY DATA'!$B177)</f>
        <v>448.125</v>
      </c>
      <c r="AU177" s="154">
        <f t="shared" si="118"/>
        <v>6.0650887573964418E-2</v>
      </c>
      <c r="AV177" s="169">
        <f>AVERAGEIFS('WEEKLY DATA'!AV$11:AV$14576,'WEEKLY DATA'!$A$11:$A$14576,'MONTHLY DATA'!$A177,'WEEKLY DATA'!$B$11:$B$14576,'MONTHLY DATA'!$B177)</f>
        <v>376.875</v>
      </c>
      <c r="AW177" s="78">
        <f>AVERAGEIFS('WEEKLY DATA'!AW$11:AW$14576,'WEEKLY DATA'!$A$11:$A$14576,'MONTHLY DATA'!$A177,'WEEKLY DATA'!$B$11:$B$14576,'MONTHLY DATA'!$B177)</f>
        <v>386.875</v>
      </c>
      <c r="AX177" s="78">
        <f>AVERAGEIFS('WEEKLY DATA'!AX$11:AX$14576,'WEEKLY DATA'!$A$11:$A$14576,'MONTHLY DATA'!$A177,'WEEKLY DATA'!$B$11:$B$14576,'MONTHLY DATA'!$B177)</f>
        <v>381.875</v>
      </c>
      <c r="AY177" s="154">
        <f t="shared" si="119"/>
        <v>-4.8859934853420217E-3</v>
      </c>
      <c r="AZ177" s="169">
        <f>AVERAGEIFS('WEEKLY DATA'!AZ$11:AZ$14576,'WEEKLY DATA'!$A$11:$A$14576,'MONTHLY DATA'!$A177,'WEEKLY DATA'!$B$11:$B$14576,'MONTHLY DATA'!$B177)</f>
        <v>380.625</v>
      </c>
      <c r="BA177" s="78">
        <f>AVERAGEIFS('WEEKLY DATA'!BA$11:BA$14576,'WEEKLY DATA'!$A$11:$A$14576,'MONTHLY DATA'!$A177,'WEEKLY DATA'!$B$11:$B$14576,'MONTHLY DATA'!$B177)</f>
        <v>390.625</v>
      </c>
      <c r="BB177" s="78">
        <f>AVERAGEIFS('WEEKLY DATA'!BB$11:BB$14576,'WEEKLY DATA'!$A$11:$A$14576,'MONTHLY DATA'!$A177,'WEEKLY DATA'!$B$11:$B$14576,'MONTHLY DATA'!$B177)</f>
        <v>385.625</v>
      </c>
      <c r="BC177" s="154">
        <f t="shared" si="120"/>
        <v>-3.8940809968847301E-2</v>
      </c>
      <c r="BD177" s="169">
        <f>AVERAGEIFS('WEEKLY DATA'!BD$11:BD$14576,'WEEKLY DATA'!$A$11:$A$14576,'MONTHLY DATA'!$A177,'WEEKLY DATA'!$B$11:$B$14576,'MONTHLY DATA'!$B177)</f>
        <v>352.5</v>
      </c>
      <c r="BE177" s="78">
        <f>AVERAGEIFS('WEEKLY DATA'!BE$11:BE$14576,'WEEKLY DATA'!$A$11:$A$14576,'MONTHLY DATA'!$A177,'WEEKLY DATA'!$B$11:$B$14576,'MONTHLY DATA'!$B177)</f>
        <v>362.5</v>
      </c>
      <c r="BF177" s="78">
        <f>AVERAGEIFS('WEEKLY DATA'!BF$11:BF$14576,'WEEKLY DATA'!$A$11:$A$14576,'MONTHLY DATA'!$A177,'WEEKLY DATA'!$B$11:$B$14576,'MONTHLY DATA'!$B177)</f>
        <v>357.5</v>
      </c>
      <c r="BG177" s="154">
        <f t="shared" si="121"/>
        <v>-5.9210526315789491E-2</v>
      </c>
      <c r="BH177" s="169">
        <f>AVERAGEIFS('WEEKLY DATA'!BH$11:BH$14576,'WEEKLY DATA'!$A$11:$A$14576,'MONTHLY DATA'!$A177,'WEEKLY DATA'!$B$11:$B$14576,'MONTHLY DATA'!$B177)</f>
        <v>441.25</v>
      </c>
      <c r="BI177" s="78">
        <f>AVERAGEIFS('WEEKLY DATA'!BI$11:BI$14576,'WEEKLY DATA'!$A$11:$A$14576,'MONTHLY DATA'!$A177,'WEEKLY DATA'!$B$11:$B$14576,'MONTHLY DATA'!$B177)</f>
        <v>451.25</v>
      </c>
      <c r="BJ177" s="78">
        <f>AVERAGEIFS('WEEKLY DATA'!BJ$11:BJ$14576,'WEEKLY DATA'!$A$11:$A$14576,'MONTHLY DATA'!$A177,'WEEKLY DATA'!$B$11:$B$14576,'MONTHLY DATA'!$B177)</f>
        <v>446.25</v>
      </c>
      <c r="BK177" s="154">
        <f t="shared" si="122"/>
        <v>5.0000000000000044E-2</v>
      </c>
      <c r="BL177" s="169">
        <f>AVERAGEIFS('WEEKLY DATA'!BL$11:BL$14576,'WEEKLY DATA'!$A$11:$A$14576,'MONTHLY DATA'!$A177,'WEEKLY DATA'!$B$11:$B$14576,'MONTHLY DATA'!$B177)</f>
        <v>368.125</v>
      </c>
      <c r="BM177" s="78">
        <f>AVERAGEIFS('WEEKLY DATA'!BM$11:BM$14576,'WEEKLY DATA'!$A$11:$A$14576,'MONTHLY DATA'!$A177,'WEEKLY DATA'!$B$11:$B$14576,'MONTHLY DATA'!$B177)</f>
        <v>378.125</v>
      </c>
      <c r="BN177" s="78">
        <f>AVERAGEIFS('WEEKLY DATA'!BN$11:BN$14576,'WEEKLY DATA'!$A$11:$A$14576,'MONTHLY DATA'!$A177,'WEEKLY DATA'!$B$11:$B$14576,'MONTHLY DATA'!$B177)</f>
        <v>373.125</v>
      </c>
      <c r="BO177" s="154">
        <f t="shared" si="123"/>
        <v>-3.0844155844155896E-2</v>
      </c>
      <c r="BP177" s="78">
        <f>AVERAGEIFS('WEEKLY DATA'!BP$11:BP$14576,'WEEKLY DATA'!$A$11:$A$14576,'MONTHLY DATA'!$A177,'WEEKLY DATA'!$B$11:$B$14576,'MONTHLY DATA'!$B177)</f>
        <v>398.75</v>
      </c>
      <c r="BQ177" s="78">
        <f>AVERAGEIFS('WEEKLY DATA'!BQ$11:BQ$14576,'WEEKLY DATA'!$A$11:$A$14576,'MONTHLY DATA'!$A177,'WEEKLY DATA'!$B$11:$B$14576,'MONTHLY DATA'!$B177)</f>
        <v>408.75</v>
      </c>
      <c r="BR177" s="78">
        <f>AVERAGEIFS('WEEKLY DATA'!BR$11:BR$14576,'WEEKLY DATA'!$A$11:$A$14576,'MONTHLY DATA'!$A177,'WEEKLY DATA'!$B$11:$B$14576,'MONTHLY DATA'!$B177)</f>
        <v>403.75</v>
      </c>
      <c r="BS177" s="154">
        <f t="shared" si="124"/>
        <v>-5.8309037900874605E-2</v>
      </c>
      <c r="BT177" s="78">
        <f>AVERAGEIFS('WEEKLY DATA'!BT$11:BT$14576,'WEEKLY DATA'!$A$11:$A$14576,'MONTHLY DATA'!$A177,'WEEKLY DATA'!$B$11:$B$14576,'MONTHLY DATA'!$B177)</f>
        <v>349.375</v>
      </c>
      <c r="BU177" s="78">
        <f>AVERAGEIFS('WEEKLY DATA'!BU$11:BU$14576,'WEEKLY DATA'!$A$11:$A$14576,'MONTHLY DATA'!$A177,'WEEKLY DATA'!$B$11:$B$14576,'MONTHLY DATA'!$B177)</f>
        <v>359.375</v>
      </c>
      <c r="BV177" s="78">
        <f>AVERAGEIFS('WEEKLY DATA'!BV$11:BV$14576,'WEEKLY DATA'!$A$11:$A$14576,'MONTHLY DATA'!$A177,'WEEKLY DATA'!$B$11:$B$14576,'MONTHLY DATA'!$B177)</f>
        <v>354.375</v>
      </c>
      <c r="BW177" s="154">
        <f t="shared" si="125"/>
        <v>-4.8657718120805327E-2</v>
      </c>
      <c r="BX177" s="78">
        <f>AVERAGEIFS('WEEKLY DATA'!BX$11:BX$14576,'WEEKLY DATA'!$A$11:$A$14576,'MONTHLY DATA'!$A177,'WEEKLY DATA'!$B$11:$B$14576,'MONTHLY DATA'!$B177)</f>
        <v>445</v>
      </c>
      <c r="BY177" s="78">
        <f>AVERAGEIFS('WEEKLY DATA'!BY$11:BY$14576,'WEEKLY DATA'!$A$11:$A$14576,'MONTHLY DATA'!$A177,'WEEKLY DATA'!$B$11:$B$14576,'MONTHLY DATA'!$B177)</f>
        <v>455</v>
      </c>
      <c r="BZ177" s="78">
        <f>AVERAGEIFS('WEEKLY DATA'!BZ$11:BZ$14576,'WEEKLY DATA'!$A$11:$A$14576,'MONTHLY DATA'!$A177,'WEEKLY DATA'!$B$11:$B$14576,'MONTHLY DATA'!$B177)</f>
        <v>450</v>
      </c>
      <c r="CA177" s="154">
        <f t="shared" si="126"/>
        <v>0</v>
      </c>
      <c r="CB177" s="78">
        <f>AVERAGEIFS('WEEKLY DATA'!CB$11:CB$14576,'WEEKLY DATA'!$A$11:$A$14576,'MONTHLY DATA'!$A177,'WEEKLY DATA'!$B$11:$B$14576,'MONTHLY DATA'!$B177)</f>
        <v>610.625</v>
      </c>
      <c r="CC177" s="78">
        <f>AVERAGEIFS('WEEKLY DATA'!CC$11:CC$14576,'WEEKLY DATA'!$A$11:$A$14576,'MONTHLY DATA'!$A177,'WEEKLY DATA'!$B$11:$B$14576,'MONTHLY DATA'!$B177)</f>
        <v>620.625</v>
      </c>
      <c r="CD177" s="78">
        <f>AVERAGEIFS('WEEKLY DATA'!CD$11:CD$14576,'WEEKLY DATA'!$A$11:$A$14576,'MONTHLY DATA'!$A177,'WEEKLY DATA'!$B$11:$B$14576,'MONTHLY DATA'!$B177)</f>
        <v>615.625</v>
      </c>
      <c r="CE177" s="154">
        <f t="shared" si="127"/>
        <v>8.960176991150437E-2</v>
      </c>
      <c r="CF177" s="78">
        <f>AVERAGEIFS('WEEKLY DATA'!CF$11:CF$14576,'WEEKLY DATA'!$A$11:$A$14576,'MONTHLY DATA'!$A177,'WEEKLY DATA'!$B$11:$B$14576,'MONTHLY DATA'!$B177)</f>
        <v>375.625</v>
      </c>
      <c r="CG177" s="78">
        <f>AVERAGEIFS('WEEKLY DATA'!CG$11:CG$14576,'WEEKLY DATA'!$A$11:$A$14576,'MONTHLY DATA'!$A177,'WEEKLY DATA'!$B$11:$B$14576,'MONTHLY DATA'!$B177)</f>
        <v>385.625</v>
      </c>
      <c r="CH177" s="78">
        <f>AVERAGEIFS('WEEKLY DATA'!CH$11:CH$14576,'WEEKLY DATA'!$A$11:$A$14576,'MONTHLY DATA'!$A177,'WEEKLY DATA'!$B$11:$B$14576,'MONTHLY DATA'!$B177)</f>
        <v>380.625</v>
      </c>
      <c r="CI177" s="154">
        <f t="shared" si="128"/>
        <v>-1.1363636363636354E-2</v>
      </c>
      <c r="CJ177" s="78">
        <f>AVERAGEIFS('WEEKLY DATA'!CJ$11:CJ$14576,'WEEKLY DATA'!$A$11:$A$14576,'MONTHLY DATA'!$A177,'WEEKLY DATA'!$B$11:$B$14576,'MONTHLY DATA'!$B177)</f>
        <v>338.125</v>
      </c>
      <c r="CK177" s="78">
        <f>AVERAGEIFS('WEEKLY DATA'!CK$11:CK$14576,'WEEKLY DATA'!$A$11:$A$14576,'MONTHLY DATA'!$A177,'WEEKLY DATA'!$B$11:$B$14576,'MONTHLY DATA'!$B177)</f>
        <v>348.125</v>
      </c>
      <c r="CL177" s="78">
        <f>AVERAGEIFS('WEEKLY DATA'!CL$11:CL$14576,'WEEKLY DATA'!$A$11:$A$14576,'MONTHLY DATA'!$A177,'WEEKLY DATA'!$B$11:$B$14576,'MONTHLY DATA'!$B177)</f>
        <v>343.125</v>
      </c>
      <c r="CM177" s="154">
        <f t="shared" si="129"/>
        <v>-2.6595744680851019E-2</v>
      </c>
      <c r="CN177" s="78">
        <f>AVERAGEIFS('WEEKLY DATA'!CN$11:CN$14576,'WEEKLY DATA'!$A$11:$A$14576,'MONTHLY DATA'!$A177,'WEEKLY DATA'!$B$11:$B$14576,'MONTHLY DATA'!$B177)</f>
        <v>445</v>
      </c>
      <c r="CO177" s="78">
        <f>AVERAGEIFS('WEEKLY DATA'!CO$11:CO$14576,'WEEKLY DATA'!$A$11:$A$14576,'MONTHLY DATA'!$A177,'WEEKLY DATA'!$B$11:$B$14576,'MONTHLY DATA'!$B177)</f>
        <v>455</v>
      </c>
      <c r="CP177" s="78">
        <f>AVERAGEIFS('WEEKLY DATA'!CP$11:CP$14576,'WEEKLY DATA'!$A$11:$A$14576,'MONTHLY DATA'!$A177,'WEEKLY DATA'!$B$11:$B$14576,'MONTHLY DATA'!$B177)</f>
        <v>450</v>
      </c>
      <c r="CQ177" s="154">
        <f t="shared" si="130"/>
        <v>0</v>
      </c>
      <c r="CR177" s="78">
        <f>AVERAGEIFS('WEEKLY DATA'!CR$11:CR$14576,'WEEKLY DATA'!$A$11:$A$14576,'MONTHLY DATA'!$A177,'WEEKLY DATA'!$B$11:$B$14576,'MONTHLY DATA'!$B177)</f>
        <v>560</v>
      </c>
      <c r="CS177" s="78">
        <f>AVERAGEIFS('WEEKLY DATA'!CS$11:CS$14576,'WEEKLY DATA'!$A$11:$A$14576,'MONTHLY DATA'!$A177,'WEEKLY DATA'!$B$11:$B$14576,'MONTHLY DATA'!$B177)</f>
        <v>570</v>
      </c>
      <c r="CT177" s="78">
        <f>AVERAGEIFS('WEEKLY DATA'!CT$11:CT$14576,'WEEKLY DATA'!$A$11:$A$14576,'MONTHLY DATA'!$A177,'WEEKLY DATA'!$B$11:$B$14576,'MONTHLY DATA'!$B177)</f>
        <v>565</v>
      </c>
      <c r="CU177" s="154">
        <f t="shared" si="131"/>
        <v>4.4444444444444731E-3</v>
      </c>
      <c r="CV177" s="169">
        <f>AVERAGEIFS('WEEKLY DATA'!CV$11:CV$14576,'WEEKLY DATA'!$A$11:$A$14576,'MONTHLY DATA'!$A177,'WEEKLY DATA'!$B$11:$B$14576,'MONTHLY DATA'!$B177)</f>
        <v>396.25</v>
      </c>
      <c r="CW177" s="78">
        <f>AVERAGEIFS('WEEKLY DATA'!CW$11:CW$14576,'WEEKLY DATA'!$A$11:$A$14576,'MONTHLY DATA'!$A177,'WEEKLY DATA'!$B$11:$B$14576,'MONTHLY DATA'!$B177)</f>
        <v>406.25</v>
      </c>
      <c r="CX177" s="78">
        <f>AVERAGEIFS('WEEKLY DATA'!CX$11:CX$14576,'WEEKLY DATA'!$A$11:$A$14576,'MONTHLY DATA'!$A177,'WEEKLY DATA'!$B$11:$B$14576,'MONTHLY DATA'!$B177)</f>
        <v>401.25</v>
      </c>
      <c r="CY177" s="154">
        <f t="shared" si="132"/>
        <v>-3.0211480362537735E-2</v>
      </c>
      <c r="CZ177" s="169">
        <f>AVERAGEIFS('WEEKLY DATA'!CZ$11:CZ$14576,'WEEKLY DATA'!$A$11:$A$14576,'MONTHLY DATA'!$A177,'WEEKLY DATA'!$B$11:$B$14576,'MONTHLY DATA'!$B177)</f>
        <v>358.125</v>
      </c>
      <c r="DA177" s="78">
        <f>AVERAGEIFS('WEEKLY DATA'!DA$11:DA$14576,'WEEKLY DATA'!$A$11:$A$14576,'MONTHLY DATA'!$A177,'WEEKLY DATA'!$B$11:$B$14576,'MONTHLY DATA'!$B177)</f>
        <v>368.125</v>
      </c>
      <c r="DB177" s="78">
        <f>AVERAGEIFS('WEEKLY DATA'!DB$11:DB$14576,'WEEKLY DATA'!$A$11:$A$14576,'MONTHLY DATA'!$A177,'WEEKLY DATA'!$B$11:$B$14576,'MONTHLY DATA'!$B177)</f>
        <v>363.125</v>
      </c>
      <c r="DC177" s="154">
        <f t="shared" si="133"/>
        <v>-2.5167785234899376E-2</v>
      </c>
      <c r="DD177" s="78">
        <f>AVERAGEIFS('WEEKLY DATA'!DD$11:DD$14576,'WEEKLY DATA'!$A$11:$A$14576,'MONTHLY DATA'!$A177,'WEEKLY DATA'!$B$11:$B$14576,'MONTHLY DATA'!$B177)</f>
        <v>461.875</v>
      </c>
      <c r="DE177" s="78">
        <f>AVERAGEIFS('WEEKLY DATA'!DE$11:DE$14576,'WEEKLY DATA'!$A$11:$A$14576,'MONTHLY DATA'!$A177,'WEEKLY DATA'!$B$11:$B$14576,'MONTHLY DATA'!$B177)</f>
        <v>471.875</v>
      </c>
      <c r="DF177" s="78">
        <f>AVERAGEIFS('WEEKLY DATA'!DF$11:DF$14576,'WEEKLY DATA'!$A$11:$A$14576,'MONTHLY DATA'!$A177,'WEEKLY DATA'!$B$11:$B$14576,'MONTHLY DATA'!$B177)</f>
        <v>466.875</v>
      </c>
      <c r="DG177" s="154">
        <f t="shared" si="134"/>
        <v>-4.0000000000000036E-3</v>
      </c>
      <c r="DH177" s="78">
        <f>AVERAGEIFS('WEEKLY DATA'!DH$11:DH$14576,'WEEKLY DATA'!$A$11:$A$14576,'MONTHLY DATA'!$A177,'WEEKLY DATA'!$B$11:$B$14576,'MONTHLY DATA'!$B177)</f>
        <v>575</v>
      </c>
      <c r="DI177" s="78">
        <f>AVERAGEIFS('WEEKLY DATA'!DI$11:DI$14576,'WEEKLY DATA'!$A$11:$A$14576,'MONTHLY DATA'!$A177,'WEEKLY DATA'!$B$11:$B$14576,'MONTHLY DATA'!$B177)</f>
        <v>585</v>
      </c>
      <c r="DJ177" s="78">
        <f>AVERAGEIFS('WEEKLY DATA'!DJ$11:DJ$14576,'WEEKLY DATA'!$A$11:$A$14576,'MONTHLY DATA'!$A177,'WEEKLY DATA'!$B$11:$B$14576,'MONTHLY DATA'!$B177)</f>
        <v>580</v>
      </c>
      <c r="DK177" s="154">
        <f t="shared" si="135"/>
        <v>4.3290043290042934E-3</v>
      </c>
      <c r="DL177" s="169">
        <f>AVERAGEIFS('WEEKLY DATA'!DL$11:DL$14576,'WEEKLY DATA'!$A$11:$A$14576,'MONTHLY DATA'!$A177,'WEEKLY DATA'!$B$11:$B$14576,'MONTHLY DATA'!$B177)</f>
        <v>370.625</v>
      </c>
      <c r="DM177" s="78">
        <f>AVERAGEIFS('WEEKLY DATA'!DM$11:DM$14576,'WEEKLY DATA'!$A$11:$A$14576,'MONTHLY DATA'!$A177,'WEEKLY DATA'!$B$11:$B$14576,'MONTHLY DATA'!$B177)</f>
        <v>380.625</v>
      </c>
      <c r="DN177" s="78">
        <f>AVERAGEIFS('WEEKLY DATA'!DN$11:DN$14576,'WEEKLY DATA'!$A$11:$A$14576,'MONTHLY DATA'!$A177,'WEEKLY DATA'!$B$11:$B$14576,'MONTHLY DATA'!$B177)</f>
        <v>375.625</v>
      </c>
      <c r="DO177" s="154">
        <f t="shared" si="136"/>
        <v>-3.3762057877813501E-2</v>
      </c>
      <c r="DP177" s="78">
        <f>AVERAGEIFS('WEEKLY DATA'!DP$11:DP$14576,'WEEKLY DATA'!$A$11:$A$14576,'MONTHLY DATA'!$A177,'WEEKLY DATA'!$B$11:$B$14576,'MONTHLY DATA'!$B177)</f>
        <v>318.75</v>
      </c>
      <c r="DQ177" s="78">
        <f>AVERAGEIFS('WEEKLY DATA'!DQ$11:DQ$14576,'WEEKLY DATA'!$A$11:$A$14576,'MONTHLY DATA'!$A177,'WEEKLY DATA'!$B$11:$B$14576,'MONTHLY DATA'!$B177)</f>
        <v>328.75</v>
      </c>
      <c r="DR177" s="78">
        <f>AVERAGEIFS('WEEKLY DATA'!DR$11:DR$14576,'WEEKLY DATA'!$A$11:$A$14576,'MONTHLY DATA'!$A177,'WEEKLY DATA'!$B$11:$B$14576,'MONTHLY DATA'!$B177)</f>
        <v>323.75</v>
      </c>
      <c r="DS177" s="154">
        <f t="shared" si="137"/>
        <v>-4.0740740740740744E-2</v>
      </c>
      <c r="DT177" s="78">
        <f>AVERAGEIFS('WEEKLY DATA'!DT$11:DT$14576,'WEEKLY DATA'!$A$11:$A$14576,'MONTHLY DATA'!$A177,'WEEKLY DATA'!$B$11:$B$14576,'MONTHLY DATA'!$B177)</f>
        <v>461.875</v>
      </c>
      <c r="DU177" s="78">
        <f>AVERAGEIFS('WEEKLY DATA'!DU$11:DU$14576,'WEEKLY DATA'!$A$11:$A$14576,'MONTHLY DATA'!$A177,'WEEKLY DATA'!$B$11:$B$14576,'MONTHLY DATA'!$B177)</f>
        <v>471.875</v>
      </c>
      <c r="DV177" s="78">
        <f>AVERAGEIFS('WEEKLY DATA'!DV$11:DV$14576,'WEEKLY DATA'!$A$11:$A$14576,'MONTHLY DATA'!$A177,'WEEKLY DATA'!$B$11:$B$14576,'MONTHLY DATA'!$B177)</f>
        <v>466.875</v>
      </c>
      <c r="DW177" s="154">
        <f t="shared" si="138"/>
        <v>-4.0000000000000036E-3</v>
      </c>
      <c r="DX177" s="78">
        <f>AVERAGEIFS('WEEKLY DATA'!DX$11:DX$14576,'WEEKLY DATA'!$A$11:$A$14576,'MONTHLY DATA'!$A177,'WEEKLY DATA'!$B$11:$B$14576,'MONTHLY DATA'!$B177)</f>
        <v>560</v>
      </c>
      <c r="DY177" s="78">
        <f>AVERAGEIFS('WEEKLY DATA'!DY$11:DY$14576,'WEEKLY DATA'!$A$11:$A$14576,'MONTHLY DATA'!$A177,'WEEKLY DATA'!$B$11:$B$14576,'MONTHLY DATA'!$B177)</f>
        <v>570</v>
      </c>
      <c r="DZ177" s="78">
        <f>AVERAGEIFS('WEEKLY DATA'!DZ$11:DZ$14576,'WEEKLY DATA'!$A$11:$A$14576,'MONTHLY DATA'!$A177,'WEEKLY DATA'!$B$11:$B$14576,'MONTHLY DATA'!$B177)</f>
        <v>565</v>
      </c>
      <c r="EA177" s="154">
        <f t="shared" si="139"/>
        <v>4.4444444444444731E-3</v>
      </c>
      <c r="EB177" s="78">
        <f>AVERAGEIFS('WEEKLY DATA'!EB$11:EB$14576,'WEEKLY DATA'!$A$11:$A$14576,'MONTHLY DATA'!$A177,'WEEKLY DATA'!$B$11:$B$14576,'MONTHLY DATA'!$B177)</f>
        <v>378.75</v>
      </c>
      <c r="EC177" s="78">
        <f>AVERAGEIFS('WEEKLY DATA'!EC$11:EC$14576,'WEEKLY DATA'!$A$11:$A$14576,'MONTHLY DATA'!$A177,'WEEKLY DATA'!$B$11:$B$14576,'MONTHLY DATA'!$B177)</f>
        <v>388.75</v>
      </c>
      <c r="ED177" s="78">
        <f>AVERAGEIFS('WEEKLY DATA'!ED$11:ED$14576,'WEEKLY DATA'!$A$11:$A$14576,'MONTHLY DATA'!$A177,'WEEKLY DATA'!$B$11:$B$14576,'MONTHLY DATA'!$B177)</f>
        <v>383.75</v>
      </c>
      <c r="EE177" s="154">
        <f t="shared" si="140"/>
        <v>-3.7617554858934144E-2</v>
      </c>
      <c r="EF177" s="169">
        <f>AVERAGEIFS('WEEKLY DATA'!EF$11:EF$14576,'WEEKLY DATA'!$A$11:$A$14576,'MONTHLY DATA'!$A177,'WEEKLY DATA'!$B$11:$B$14576,'MONTHLY DATA'!$B177)</f>
        <v>326.875</v>
      </c>
      <c r="EG177" s="78">
        <f>AVERAGEIFS('WEEKLY DATA'!EG$11:EG$14576,'WEEKLY DATA'!$A$11:$A$14576,'MONTHLY DATA'!$A177,'WEEKLY DATA'!$B$11:$B$14576,'MONTHLY DATA'!$B177)</f>
        <v>336.875</v>
      </c>
      <c r="EH177" s="78">
        <f>AVERAGEIFS('WEEKLY DATA'!EH$11:EH$14576,'WEEKLY DATA'!$A$11:$A$14576,'MONTHLY DATA'!$A177,'WEEKLY DATA'!$B$11:$B$14576,'MONTHLY DATA'!$B177)</f>
        <v>331.875</v>
      </c>
      <c r="EI177" s="154">
        <f t="shared" si="141"/>
        <v>-3.8043478260869512E-2</v>
      </c>
      <c r="EJ177" s="78">
        <f>AVERAGEIFS('WEEKLY DATA'!EJ$11:EJ$14576,'WEEKLY DATA'!$A$11:$A$14576,'MONTHLY DATA'!$A177,'WEEKLY DATA'!$B$11:$B$14576,'MONTHLY DATA'!$B177)</f>
        <v>440</v>
      </c>
      <c r="EK177" s="78">
        <f>AVERAGEIFS('WEEKLY DATA'!EK$11:EK$14576,'WEEKLY DATA'!$A$11:$A$14576,'MONTHLY DATA'!$A177,'WEEKLY DATA'!$B$11:$B$14576,'MONTHLY DATA'!$B177)</f>
        <v>450</v>
      </c>
      <c r="EL177" s="78">
        <f>AVERAGEIFS('WEEKLY DATA'!EL$11:EL$14576,'WEEKLY DATA'!$A$11:$A$14576,'MONTHLY DATA'!$A177,'WEEKLY DATA'!$B$11:$B$14576,'MONTHLY DATA'!$B177)</f>
        <v>445</v>
      </c>
      <c r="EM177" s="154">
        <f t="shared" si="142"/>
        <v>0</v>
      </c>
      <c r="EN177" s="78">
        <f>AVERAGEIFS('WEEKLY DATA'!EN$11:EN$14576,'WEEKLY DATA'!$A$11:$A$14576,'MONTHLY DATA'!$A177,'WEEKLY DATA'!$B$11:$B$14576,'MONTHLY DATA'!$B177)</f>
        <v>605</v>
      </c>
      <c r="EO177" s="78">
        <f>AVERAGEIFS('WEEKLY DATA'!EO$11:EO$14576,'WEEKLY DATA'!$A$11:$A$14576,'MONTHLY DATA'!$A177,'WEEKLY DATA'!$B$11:$B$14576,'MONTHLY DATA'!$B177)</f>
        <v>615</v>
      </c>
      <c r="EP177" s="78">
        <f>AVERAGEIFS('WEEKLY DATA'!EP$11:EP$14576,'WEEKLY DATA'!$A$11:$A$14576,'MONTHLY DATA'!$A177,'WEEKLY DATA'!$B$11:$B$14576,'MONTHLY DATA'!$B177)</f>
        <v>610</v>
      </c>
      <c r="EQ177" s="154">
        <f t="shared" si="143"/>
        <v>4.115226337448652E-3</v>
      </c>
      <c r="ER177" s="78">
        <f>AVERAGEIFS('WEEKLY DATA'!ER$11:ER$14576,'WEEKLY DATA'!$A$11:$A$14576,'MONTHLY DATA'!$A177,'WEEKLY DATA'!$B$11:$B$14576,'MONTHLY DATA'!$B177)</f>
        <v>365</v>
      </c>
      <c r="ES177" s="78">
        <f>AVERAGEIFS('WEEKLY DATA'!ES$11:ES$14576,'WEEKLY DATA'!$A$11:$A$14576,'MONTHLY DATA'!$A177,'WEEKLY DATA'!$B$11:$B$14576,'MONTHLY DATA'!$B177)</f>
        <v>375</v>
      </c>
      <c r="ET177" s="78">
        <f>AVERAGEIFS('WEEKLY DATA'!ET$11:ET$14576,'WEEKLY DATA'!$A$11:$A$14576,'MONTHLY DATA'!$A177,'WEEKLY DATA'!$B$11:$B$14576,'MONTHLY DATA'!$B177)</f>
        <v>370</v>
      </c>
      <c r="EU177" s="154">
        <f t="shared" si="144"/>
        <v>-3.8961038961038974E-2</v>
      </c>
      <c r="EV177" s="78">
        <f>AVERAGEIFS('WEEKLY DATA'!EV$11:EV$14576,'WEEKLY DATA'!$A$11:$A$14576,'MONTHLY DATA'!$A177,'WEEKLY DATA'!$B$11:$B$14576,'MONTHLY DATA'!$B177)</f>
        <v>326.875</v>
      </c>
      <c r="EW177" s="78">
        <f>AVERAGEIFS('WEEKLY DATA'!EW$11:EW$14576,'WEEKLY DATA'!$A$11:$A$14576,'MONTHLY DATA'!$A177,'WEEKLY DATA'!$B$11:$B$14576,'MONTHLY DATA'!$B177)</f>
        <v>336.875</v>
      </c>
      <c r="EX177" s="78">
        <f>AVERAGEIFS('WEEKLY DATA'!EX$11:EX$14576,'WEEKLY DATA'!$A$11:$A$14576,'MONTHLY DATA'!$A177,'WEEKLY DATA'!$B$11:$B$14576,'MONTHLY DATA'!$B177)</f>
        <v>331.875</v>
      </c>
      <c r="EY177" s="154">
        <f t="shared" si="145"/>
        <v>-6.8421052631578938E-2</v>
      </c>
      <c r="EZ177" s="78">
        <f>AVERAGEIFS('WEEKLY DATA'!EZ$11:EZ$14576,'WEEKLY DATA'!$A$11:$A$14576,'MONTHLY DATA'!$A177,'WEEKLY DATA'!$B$11:$B$14576,'MONTHLY DATA'!$B177)</f>
        <v>445</v>
      </c>
      <c r="FA177" s="78">
        <f>AVERAGEIFS('WEEKLY DATA'!FA$11:FA$14576,'WEEKLY DATA'!$A$11:$A$14576,'MONTHLY DATA'!$A177,'WEEKLY DATA'!$B$11:$B$14576,'MONTHLY DATA'!$B177)</f>
        <v>455</v>
      </c>
      <c r="FB177" s="78">
        <f>AVERAGEIFS('WEEKLY DATA'!FB$11:FB$14576,'WEEKLY DATA'!$A$11:$A$14576,'MONTHLY DATA'!$A177,'WEEKLY DATA'!$B$11:$B$14576,'MONTHLY DATA'!$B177)</f>
        <v>450</v>
      </c>
      <c r="FC177" s="154">
        <f t="shared" si="146"/>
        <v>-2.7700831024930483E-3</v>
      </c>
      <c r="FD177" s="78">
        <f>AVERAGEIFS('WEEKLY DATA'!FD$11:FD$14576,'WEEKLY DATA'!$A$11:$A$14576,'MONTHLY DATA'!$A177,'WEEKLY DATA'!$B$11:$B$14576,'MONTHLY DATA'!$B177)</f>
        <v>365</v>
      </c>
      <c r="FE177" s="78">
        <f>AVERAGEIFS('WEEKLY DATA'!FE$11:FE$14576,'WEEKLY DATA'!$A$11:$A$14576,'MONTHLY DATA'!$A177,'WEEKLY DATA'!$B$11:$B$14576,'MONTHLY DATA'!$B177)</f>
        <v>375</v>
      </c>
      <c r="FF177" s="78">
        <f>AVERAGEIFS('WEEKLY DATA'!FF$11:FF$14576,'WEEKLY DATA'!$A$11:$A$14576,'MONTHLY DATA'!$A177,'WEEKLY DATA'!$B$11:$B$14576,'MONTHLY DATA'!$B177)</f>
        <v>370</v>
      </c>
      <c r="FG177" s="154">
        <f t="shared" si="147"/>
        <v>-1.9867549668874163E-2</v>
      </c>
      <c r="FH177" s="78">
        <f>AVERAGEIFS('WEEKLY DATA'!FH$11:FH$14576,'WEEKLY DATA'!$A$11:$A$14576,'MONTHLY DATA'!$A177,'WEEKLY DATA'!$B$11:$B$14576,'MONTHLY DATA'!$B177)</f>
        <v>383.75</v>
      </c>
      <c r="FI177" s="78">
        <f>AVERAGEIFS('WEEKLY DATA'!FI$11:FI$14576,'WEEKLY DATA'!$A$11:$A$14576,'MONTHLY DATA'!$A177,'WEEKLY DATA'!$B$11:$B$14576,'MONTHLY DATA'!$B177)</f>
        <v>393.75</v>
      </c>
      <c r="FJ177" s="78">
        <f>AVERAGEIFS('WEEKLY DATA'!FJ$11:FJ$14576,'WEEKLY DATA'!$A$11:$A$14576,'MONTHLY DATA'!$A177,'WEEKLY DATA'!$B$11:$B$14576,'MONTHLY DATA'!$B177)</f>
        <v>388.75</v>
      </c>
      <c r="FK177" s="154">
        <f t="shared" si="148"/>
        <v>6.4724919093850364E-3</v>
      </c>
      <c r="FL177" s="169">
        <f>AVERAGEIFS('WEEKLY DATA'!FL$11:FL$14576,'WEEKLY DATA'!$A$11:$A$14576,'MONTHLY DATA'!$A177,'WEEKLY DATA'!$B$11:$B$14576,'MONTHLY DATA'!$B177)</f>
        <v>349.375</v>
      </c>
      <c r="FM177" s="78">
        <f>AVERAGEIFS('WEEKLY DATA'!FM$11:FM$14576,'WEEKLY DATA'!$A$11:$A$14576,'MONTHLY DATA'!$A177,'WEEKLY DATA'!$B$11:$B$14576,'MONTHLY DATA'!$B177)</f>
        <v>359.375</v>
      </c>
      <c r="FN177" s="78">
        <f>AVERAGEIFS('WEEKLY DATA'!FN$11:FN$14576,'WEEKLY DATA'!$A$11:$A$14576,'MONTHLY DATA'!$A177,'WEEKLY DATA'!$B$11:$B$14576,'MONTHLY DATA'!$B177)</f>
        <v>354.375</v>
      </c>
      <c r="FO177" s="154">
        <f t="shared" si="149"/>
        <v>-8.7412587412587506E-3</v>
      </c>
      <c r="FP177" s="78">
        <f>AVERAGEIFS('WEEKLY DATA'!FP$11:FP$14576,'WEEKLY DATA'!$A$11:$A$14576,'MONTHLY DATA'!$A177,'WEEKLY DATA'!$B$11:$B$14576,'MONTHLY DATA'!$B177)</f>
        <v>315</v>
      </c>
      <c r="FQ177" s="78">
        <f>AVERAGEIFS('WEEKLY DATA'!FQ$11:FQ$14576,'WEEKLY DATA'!$A$11:$A$14576,'MONTHLY DATA'!$A177,'WEEKLY DATA'!$B$11:$B$14576,'MONTHLY DATA'!$B177)</f>
        <v>325</v>
      </c>
      <c r="FR177" s="78">
        <f>AVERAGEIFS('WEEKLY DATA'!FR$11:FR$14576,'WEEKLY DATA'!$A$11:$A$14576,'MONTHLY DATA'!$A177,'WEEKLY DATA'!$B$11:$B$14576,'MONTHLY DATA'!$B177)</f>
        <v>320</v>
      </c>
      <c r="FS177" s="154">
        <f t="shared" si="150"/>
        <v>-5.5350553505535083E-2</v>
      </c>
      <c r="FT177" s="78">
        <f>AVERAGEIFS('WEEKLY DATA'!FT$11:FT$14576,'WEEKLY DATA'!$A$11:$A$14576,'MONTHLY DATA'!$A177,'WEEKLY DATA'!$B$11:$B$14576,'MONTHLY DATA'!$B177)</f>
        <v>412.5</v>
      </c>
      <c r="FU177" s="78">
        <f>AVERAGEIFS('WEEKLY DATA'!FU$11:FU$14576,'WEEKLY DATA'!$A$11:$A$14576,'MONTHLY DATA'!$A177,'WEEKLY DATA'!$B$11:$B$14576,'MONTHLY DATA'!$B177)</f>
        <v>422.5</v>
      </c>
      <c r="FV177" s="78">
        <f>AVERAGEIFS('WEEKLY DATA'!FV$11:FV$14576,'WEEKLY DATA'!$A$11:$A$14576,'MONTHLY DATA'!$A177,'WEEKLY DATA'!$B$11:$B$14576,'MONTHLY DATA'!$B177)</f>
        <v>417.5</v>
      </c>
      <c r="FW177" s="154">
        <f t="shared" si="151"/>
        <v>9.5081967213114682E-2</v>
      </c>
      <c r="FX177" s="78">
        <f>AVERAGEIFS('WEEKLY DATA'!FX$11:FX$14576,'WEEKLY DATA'!$A$11:$A$14576,'MONTHLY DATA'!$A177,'WEEKLY DATA'!$B$11:$B$14576,'MONTHLY DATA'!$B177)</f>
        <v>409.375</v>
      </c>
      <c r="FY177" s="78">
        <f>AVERAGEIFS('WEEKLY DATA'!FY$11:FY$14576,'WEEKLY DATA'!$A$11:$A$14576,'MONTHLY DATA'!$A177,'WEEKLY DATA'!$B$11:$B$14576,'MONTHLY DATA'!$B177)</f>
        <v>419.375</v>
      </c>
      <c r="FZ177" s="78">
        <f>AVERAGEIFS('WEEKLY DATA'!FZ$11:FZ$14576,'WEEKLY DATA'!$A$11:$A$14576,'MONTHLY DATA'!$A177,'WEEKLY DATA'!$B$11:$B$14576,'MONTHLY DATA'!$B177)</f>
        <v>414.375</v>
      </c>
      <c r="GA177" s="154">
        <f t="shared" si="152"/>
        <v>-4.1907514450867045E-2</v>
      </c>
      <c r="GB177" s="78">
        <f>AVERAGEIFS('WEEKLY DATA'!GB$11:GB$14576,'WEEKLY DATA'!$A$11:$A$14576,'MONTHLY DATA'!$A177,'WEEKLY DATA'!$B$11:$B$14576,'MONTHLY DATA'!$B177)</f>
        <v>486.25</v>
      </c>
      <c r="GC177" s="78">
        <f>AVERAGEIFS('WEEKLY DATA'!GC$11:GC$14576,'WEEKLY DATA'!$A$11:$A$14576,'MONTHLY DATA'!$A177,'WEEKLY DATA'!$B$11:$B$14576,'MONTHLY DATA'!$B177)</f>
        <v>496.25</v>
      </c>
      <c r="GD177" s="78">
        <f>AVERAGEIFS('WEEKLY DATA'!GD$11:GD$14576,'WEEKLY DATA'!$A$11:$A$14576,'MONTHLY DATA'!$A177,'WEEKLY DATA'!$B$11:$B$14576,'MONTHLY DATA'!$B177)</f>
        <v>491.25</v>
      </c>
      <c r="GE177" s="154">
        <f t="shared" si="153"/>
        <v>-2.4813895781637729E-2</v>
      </c>
      <c r="GF177" s="169">
        <f>AVERAGEIFS('WEEKLY DATA'!GF$11:GF$14576,'WEEKLY DATA'!$A$11:$A$14576,'MONTHLY DATA'!$A177,'WEEKLY DATA'!$B$11:$B$14576,'MONTHLY DATA'!$B177)</f>
        <v>448.125</v>
      </c>
      <c r="GG177" s="78">
        <f>AVERAGEIFS('WEEKLY DATA'!GG$11:GG$14576,'WEEKLY DATA'!$A$11:$A$14576,'MONTHLY DATA'!$A177,'WEEKLY DATA'!$B$11:$B$14576,'MONTHLY DATA'!$B177)</f>
        <v>458.125</v>
      </c>
      <c r="GH177" s="78">
        <f>AVERAGEIFS('WEEKLY DATA'!GH$11:GH$14576,'WEEKLY DATA'!$A$11:$A$14576,'MONTHLY DATA'!$A177,'WEEKLY DATA'!$B$11:$B$14576,'MONTHLY DATA'!$B177)</f>
        <v>453.125</v>
      </c>
      <c r="GI177" s="154">
        <f t="shared" si="154"/>
        <v>-2.0270270270270285E-2</v>
      </c>
      <c r="GJ177" s="78">
        <f>AVERAGEIFS('WEEKLY DATA'!GJ$11:GJ$14576,'WEEKLY DATA'!$A$11:$A$14576,'MONTHLY DATA'!$A177,'WEEKLY DATA'!$B$11:$B$14576,'MONTHLY DATA'!$B177)</f>
        <v>471.875</v>
      </c>
      <c r="GK177" s="78">
        <f>AVERAGEIFS('WEEKLY DATA'!GK$11:GK$14576,'WEEKLY DATA'!$A$11:$A$14576,'MONTHLY DATA'!$A177,'WEEKLY DATA'!$B$11:$B$14576,'MONTHLY DATA'!$B177)</f>
        <v>481.875</v>
      </c>
      <c r="GL177" s="78">
        <f>AVERAGEIFS('WEEKLY DATA'!GL$11:GL$14576,'WEEKLY DATA'!$A$11:$A$14576,'MONTHLY DATA'!$A177,'WEEKLY DATA'!$B$11:$B$14576,'MONTHLY DATA'!$B177)</f>
        <v>476.875</v>
      </c>
      <c r="GM177" s="154">
        <f t="shared" si="155"/>
        <v>-3.916449086161844E-3</v>
      </c>
      <c r="GN177" s="78">
        <f>AVERAGEIFS('WEEKLY DATA'!GN$11:GN$14576,'WEEKLY DATA'!$A$11:$A$14576,'MONTHLY DATA'!$A177,'WEEKLY DATA'!$B$11:$B$14576,'MONTHLY DATA'!$B177)</f>
        <v>665</v>
      </c>
      <c r="GO177" s="78">
        <f>AVERAGEIFS('WEEKLY DATA'!GO$11:GO$14576,'WEEKLY DATA'!$A$11:$A$14576,'MONTHLY DATA'!$A177,'WEEKLY DATA'!$B$11:$B$14576,'MONTHLY DATA'!$B177)</f>
        <v>675</v>
      </c>
      <c r="GP177" s="78">
        <f>AVERAGEIFS('WEEKLY DATA'!GP$11:GP$14576,'WEEKLY DATA'!$A$11:$A$14576,'MONTHLY DATA'!$A177,'WEEKLY DATA'!$B$11:$B$14576,'MONTHLY DATA'!$B177)</f>
        <v>670</v>
      </c>
      <c r="GQ177" s="154">
        <f t="shared" si="156"/>
        <v>3.7453183520599342E-3</v>
      </c>
      <c r="GR177" s="78"/>
    </row>
    <row r="178" spans="1:200" ht="15.75" x14ac:dyDescent="0.25">
      <c r="A178">
        <f t="shared" si="106"/>
        <v>12</v>
      </c>
      <c r="B178">
        <f t="shared" si="107"/>
        <v>2023</v>
      </c>
      <c r="C178" s="86">
        <v>45261</v>
      </c>
      <c r="D178" s="78">
        <f>AVERAGEIFS('WEEKLY DATA'!D$11:D$14576,'WEEKLY DATA'!$A$11:$A$14576,'MONTHLY DATA'!$A178,'WEEKLY DATA'!$B$11:$B$14576,'MONTHLY DATA'!$B178)</f>
        <v>410.5</v>
      </c>
      <c r="E178" s="78">
        <f>AVERAGEIFS('WEEKLY DATA'!E$11:E$14576,'WEEKLY DATA'!$A$11:$A$14576,'MONTHLY DATA'!$A178,'WEEKLY DATA'!$B$11:$B$14576,'MONTHLY DATA'!$B178)</f>
        <v>420.5</v>
      </c>
      <c r="F178" s="78">
        <f>AVERAGEIFS('WEEKLY DATA'!F$11:F$14576,'WEEKLY DATA'!$A$11:$A$14576,'MONTHLY DATA'!$A178,'WEEKLY DATA'!$B$11:$B$14576,'MONTHLY DATA'!$B178)</f>
        <v>415.5</v>
      </c>
      <c r="G178" s="154">
        <f t="shared" si="108"/>
        <v>-5.1640513552068446E-2</v>
      </c>
      <c r="H178" s="169">
        <f>AVERAGEIFS('WEEKLY DATA'!H$11:H$14576,'WEEKLY DATA'!$A$11:$A$14576,'MONTHLY DATA'!$A178,'WEEKLY DATA'!$B$11:$B$14576,'MONTHLY DATA'!$B178)</f>
        <v>405.5</v>
      </c>
      <c r="I178" s="78">
        <f>AVERAGEIFS('WEEKLY DATA'!I$11:I$14576,'WEEKLY DATA'!$A$11:$A$14576,'MONTHLY DATA'!$A178,'WEEKLY DATA'!$B$11:$B$14576,'MONTHLY DATA'!$B178)</f>
        <v>415.5</v>
      </c>
      <c r="J178" s="78">
        <f>AVERAGEIFS('WEEKLY DATA'!J$11:J$14576,'WEEKLY DATA'!$A$11:$A$14576,'MONTHLY DATA'!$A178,'WEEKLY DATA'!$B$11:$B$14576,'MONTHLY DATA'!$B178)</f>
        <v>410.5</v>
      </c>
      <c r="K178" s="154">
        <f t="shared" si="109"/>
        <v>-3.9766081871345005E-2</v>
      </c>
      <c r="L178" s="169">
        <f>AVERAGEIFS('WEEKLY DATA'!L$11:L$14576,'WEEKLY DATA'!$A$11:$A$14576,'MONTHLY DATA'!$A178,'WEEKLY DATA'!$B$11:$B$14576,'MONTHLY DATA'!$B178)</f>
        <v>473.5</v>
      </c>
      <c r="M178" s="78">
        <f>AVERAGEIFS('WEEKLY DATA'!M$11:M$14576,'WEEKLY DATA'!$A$11:$A$14576,'MONTHLY DATA'!$A178,'WEEKLY DATA'!$B$11:$B$14576,'MONTHLY DATA'!$B178)</f>
        <v>483.5</v>
      </c>
      <c r="N178" s="78">
        <f>AVERAGEIFS('WEEKLY DATA'!N$11:N$14576,'WEEKLY DATA'!$A$11:$A$14576,'MONTHLY DATA'!$A178,'WEEKLY DATA'!$B$11:$B$14576,'MONTHLY DATA'!$B178)</f>
        <v>478.5</v>
      </c>
      <c r="O178" s="154">
        <f t="shared" si="110"/>
        <v>-4.4213263979193673E-3</v>
      </c>
      <c r="P178" s="169">
        <f>AVERAGEIFS('WEEKLY DATA'!P$11:P$14576,'WEEKLY DATA'!$A$11:$A$14576,'MONTHLY DATA'!$A178,'WEEKLY DATA'!$B$11:$B$14576,'MONTHLY DATA'!$B178)</f>
        <v>419.5</v>
      </c>
      <c r="Q178" s="78">
        <f>AVERAGEIFS('WEEKLY DATA'!Q$11:Q$14576,'WEEKLY DATA'!$A$11:$A$14576,'MONTHLY DATA'!$A178,'WEEKLY DATA'!$B$11:$B$14576,'MONTHLY DATA'!$B178)</f>
        <v>429.5</v>
      </c>
      <c r="R178" s="78">
        <f>AVERAGEIFS('WEEKLY DATA'!R$11:R$14576,'WEEKLY DATA'!$A$11:$A$14576,'MONTHLY DATA'!$A178,'WEEKLY DATA'!$B$11:$B$14576,'MONTHLY DATA'!$B178)</f>
        <v>424.5</v>
      </c>
      <c r="S178" s="154">
        <f t="shared" si="111"/>
        <v>2.7534039334341953E-2</v>
      </c>
      <c r="T178" s="169">
        <f>AVERAGEIFS('WEEKLY DATA'!T$11:T$14576,'WEEKLY DATA'!$A$11:$A$14576,'MONTHLY DATA'!$A178,'WEEKLY DATA'!$B$11:$B$14576,'MONTHLY DATA'!$B178)</f>
        <v>429</v>
      </c>
      <c r="U178" s="78">
        <f>AVERAGEIFS('WEEKLY DATA'!U$11:U$14576,'WEEKLY DATA'!$A$11:$A$14576,'MONTHLY DATA'!$A178,'WEEKLY DATA'!$B$11:$B$14576,'MONTHLY DATA'!$B178)</f>
        <v>439</v>
      </c>
      <c r="V178" s="78">
        <f>AVERAGEIFS('WEEKLY DATA'!V$11:V$14576,'WEEKLY DATA'!$A$11:$A$14576,'MONTHLY DATA'!$A178,'WEEKLY DATA'!$B$11:$B$14576,'MONTHLY DATA'!$B178)</f>
        <v>434</v>
      </c>
      <c r="W178" s="154">
        <f t="shared" si="112"/>
        <v>-3.6893203883495151E-2</v>
      </c>
      <c r="X178" s="169">
        <f>AVERAGEIFS('WEEKLY DATA'!X$11:X$14576,'WEEKLY DATA'!$A$11:$A$14576,'MONTHLY DATA'!$A178,'WEEKLY DATA'!$B$11:$B$14576,'MONTHLY DATA'!$B178)</f>
        <v>424</v>
      </c>
      <c r="Y178" s="78">
        <f>AVERAGEIFS('WEEKLY DATA'!Y$11:Y$14576,'WEEKLY DATA'!$A$11:$A$14576,'MONTHLY DATA'!$A178,'WEEKLY DATA'!$B$11:$B$14576,'MONTHLY DATA'!$B178)</f>
        <v>434</v>
      </c>
      <c r="Z178" s="78">
        <f>AVERAGEIFS('WEEKLY DATA'!Z$11:Z$14576,'WEEKLY DATA'!$A$11:$A$14576,'MONTHLY DATA'!$A178,'WEEKLY DATA'!$B$11:$B$14576,'MONTHLY DATA'!$B178)</f>
        <v>429</v>
      </c>
      <c r="AA178" s="154">
        <f t="shared" si="113"/>
        <v>-2.5000000000000022E-2</v>
      </c>
      <c r="AB178" s="169">
        <f>AVERAGEIFS('WEEKLY DATA'!AB$11:AB$14576,'WEEKLY DATA'!$A$11:$A$14576,'MONTHLY DATA'!$A178,'WEEKLY DATA'!$B$11:$B$14576,'MONTHLY DATA'!$B178)</f>
        <v>463.5</v>
      </c>
      <c r="AC178" s="78">
        <f>AVERAGEIFS('WEEKLY DATA'!AC$11:AC$14576,'WEEKLY DATA'!$A$11:$A$14576,'MONTHLY DATA'!$A178,'WEEKLY DATA'!$B$11:$B$14576,'MONTHLY DATA'!$B178)</f>
        <v>473.5</v>
      </c>
      <c r="AD178" s="78">
        <f>AVERAGEIFS('WEEKLY DATA'!AD$11:AD$14576,'WEEKLY DATA'!$A$11:$A$14576,'MONTHLY DATA'!$A178,'WEEKLY DATA'!$B$11:$B$14576,'MONTHLY DATA'!$B178)</f>
        <v>468.5</v>
      </c>
      <c r="AE178" s="154">
        <f t="shared" si="114"/>
        <v>-9.7754293262879433E-3</v>
      </c>
      <c r="AF178" s="169">
        <f>AVERAGEIFS('WEEKLY DATA'!AF$11:AF$14576,'WEEKLY DATA'!$A$11:$A$14576,'MONTHLY DATA'!$A178,'WEEKLY DATA'!$B$11:$B$14576,'MONTHLY DATA'!$B178)</f>
        <v>409.5</v>
      </c>
      <c r="AG178" s="78">
        <f>AVERAGEIFS('WEEKLY DATA'!AG$11:AG$14576,'WEEKLY DATA'!$A$11:$A$14576,'MONTHLY DATA'!$A178,'WEEKLY DATA'!$B$11:$B$14576,'MONTHLY DATA'!$B178)</f>
        <v>419.5</v>
      </c>
      <c r="AH178" s="78">
        <f>AVERAGEIFS('WEEKLY DATA'!AH$11:AH$14576,'WEEKLY DATA'!$A$11:$A$14576,'MONTHLY DATA'!$A178,'WEEKLY DATA'!$B$11:$B$14576,'MONTHLY DATA'!$B178)</f>
        <v>414.5</v>
      </c>
      <c r="AI178" s="154">
        <f t="shared" si="115"/>
        <v>-8.9010989010989028E-2</v>
      </c>
      <c r="AJ178" s="169">
        <f>AVERAGEIFS('WEEKLY DATA'!AJ$11:AJ$14576,'WEEKLY DATA'!$A$11:$A$14576,'MONTHLY DATA'!$A178,'WEEKLY DATA'!$B$11:$B$14576,'MONTHLY DATA'!$B178)</f>
        <v>370.5</v>
      </c>
      <c r="AK178" s="78">
        <f>AVERAGEIFS('WEEKLY DATA'!AK$11:AK$14576,'WEEKLY DATA'!$A$11:$A$14576,'MONTHLY DATA'!$A178,'WEEKLY DATA'!$B$11:$B$14576,'MONTHLY DATA'!$B178)</f>
        <v>380.5</v>
      </c>
      <c r="AL178" s="78">
        <f>AVERAGEIFS('WEEKLY DATA'!AL$11:AL$14576,'WEEKLY DATA'!$A$11:$A$14576,'MONTHLY DATA'!$A178,'WEEKLY DATA'!$B$11:$B$14576,'MONTHLY DATA'!$B178)</f>
        <v>375.5</v>
      </c>
      <c r="AM178" s="154">
        <f t="shared" si="116"/>
        <v>-8.6930091185410285E-2</v>
      </c>
      <c r="AN178" s="169">
        <f>AVERAGEIFS('WEEKLY DATA'!AN$11:AN$14576,'WEEKLY DATA'!$A$11:$A$14576,'MONTHLY DATA'!$A178,'WEEKLY DATA'!$B$11:$B$14576,'MONTHLY DATA'!$B178)</f>
        <v>387</v>
      </c>
      <c r="AO178" s="78">
        <f>AVERAGEIFS('WEEKLY DATA'!AO$11:AO$14576,'WEEKLY DATA'!$A$11:$A$14576,'MONTHLY DATA'!$A178,'WEEKLY DATA'!$B$11:$B$14576,'MONTHLY DATA'!$B178)</f>
        <v>397</v>
      </c>
      <c r="AP178" s="78">
        <f>AVERAGEIFS('WEEKLY DATA'!AP$11:AP$14576,'WEEKLY DATA'!$A$11:$A$14576,'MONTHLY DATA'!$A178,'WEEKLY DATA'!$B$11:$B$14576,'MONTHLY DATA'!$B178)</f>
        <v>392</v>
      </c>
      <c r="AQ178" s="154">
        <f t="shared" si="117"/>
        <v>-3.2098765432098775E-2</v>
      </c>
      <c r="AR178" s="169">
        <f>AVERAGEIFS('WEEKLY DATA'!AR$11:AR$14576,'WEEKLY DATA'!$A$11:$A$14576,'MONTHLY DATA'!$A178,'WEEKLY DATA'!$B$11:$B$14576,'MONTHLY DATA'!$B178)</f>
        <v>469</v>
      </c>
      <c r="AS178" s="78">
        <f>AVERAGEIFS('WEEKLY DATA'!AS$11:AS$14576,'WEEKLY DATA'!$A$11:$A$14576,'MONTHLY DATA'!$A178,'WEEKLY DATA'!$B$11:$B$14576,'MONTHLY DATA'!$B178)</f>
        <v>479</v>
      </c>
      <c r="AT178" s="78">
        <f>AVERAGEIFS('WEEKLY DATA'!AT$11:AT$14576,'WEEKLY DATA'!$A$11:$A$14576,'MONTHLY DATA'!$A178,'WEEKLY DATA'!$B$11:$B$14576,'MONTHLY DATA'!$B178)</f>
        <v>474</v>
      </c>
      <c r="AU178" s="154">
        <f t="shared" si="118"/>
        <v>5.7740585774058495E-2</v>
      </c>
      <c r="AV178" s="169">
        <f>AVERAGEIFS('WEEKLY DATA'!AV$11:AV$14576,'WEEKLY DATA'!$A$11:$A$14576,'MONTHLY DATA'!$A178,'WEEKLY DATA'!$B$11:$B$14576,'MONTHLY DATA'!$B178)</f>
        <v>366</v>
      </c>
      <c r="AW178" s="78">
        <f>AVERAGEIFS('WEEKLY DATA'!AW$11:AW$14576,'WEEKLY DATA'!$A$11:$A$14576,'MONTHLY DATA'!$A178,'WEEKLY DATA'!$B$11:$B$14576,'MONTHLY DATA'!$B178)</f>
        <v>376</v>
      </c>
      <c r="AX178" s="78">
        <f>AVERAGEIFS('WEEKLY DATA'!AX$11:AX$14576,'WEEKLY DATA'!$A$11:$A$14576,'MONTHLY DATA'!$A178,'WEEKLY DATA'!$B$11:$B$14576,'MONTHLY DATA'!$B178)</f>
        <v>371</v>
      </c>
      <c r="AY178" s="154">
        <f t="shared" si="119"/>
        <v>-2.8477905073649779E-2</v>
      </c>
      <c r="AZ178" s="169">
        <f>AVERAGEIFS('WEEKLY DATA'!AZ$11:AZ$14576,'WEEKLY DATA'!$A$11:$A$14576,'MONTHLY DATA'!$A178,'WEEKLY DATA'!$B$11:$B$14576,'MONTHLY DATA'!$B178)</f>
        <v>360</v>
      </c>
      <c r="BA178" s="78">
        <f>AVERAGEIFS('WEEKLY DATA'!BA$11:BA$14576,'WEEKLY DATA'!$A$11:$A$14576,'MONTHLY DATA'!$A178,'WEEKLY DATA'!$B$11:$B$14576,'MONTHLY DATA'!$B178)</f>
        <v>370</v>
      </c>
      <c r="BB178" s="78">
        <f>AVERAGEIFS('WEEKLY DATA'!BB$11:BB$14576,'WEEKLY DATA'!$A$11:$A$14576,'MONTHLY DATA'!$A178,'WEEKLY DATA'!$B$11:$B$14576,'MONTHLY DATA'!$B178)</f>
        <v>365</v>
      </c>
      <c r="BC178" s="154">
        <f t="shared" si="120"/>
        <v>-5.3484602917342028E-2</v>
      </c>
      <c r="BD178" s="169">
        <f>AVERAGEIFS('WEEKLY DATA'!BD$11:BD$14576,'WEEKLY DATA'!$A$11:$A$14576,'MONTHLY DATA'!$A178,'WEEKLY DATA'!$B$11:$B$14576,'MONTHLY DATA'!$B178)</f>
        <v>345</v>
      </c>
      <c r="BE178" s="78">
        <f>AVERAGEIFS('WEEKLY DATA'!BE$11:BE$14576,'WEEKLY DATA'!$A$11:$A$14576,'MONTHLY DATA'!$A178,'WEEKLY DATA'!$B$11:$B$14576,'MONTHLY DATA'!$B178)</f>
        <v>355</v>
      </c>
      <c r="BF178" s="78">
        <f>AVERAGEIFS('WEEKLY DATA'!BF$11:BF$14576,'WEEKLY DATA'!$A$11:$A$14576,'MONTHLY DATA'!$A178,'WEEKLY DATA'!$B$11:$B$14576,'MONTHLY DATA'!$B178)</f>
        <v>350</v>
      </c>
      <c r="BG178" s="154">
        <f t="shared" si="121"/>
        <v>-2.0979020979020935E-2</v>
      </c>
      <c r="BH178" s="169">
        <f>AVERAGEIFS('WEEKLY DATA'!BH$11:BH$14576,'WEEKLY DATA'!$A$11:$A$14576,'MONTHLY DATA'!$A178,'WEEKLY DATA'!$B$11:$B$14576,'MONTHLY DATA'!$B178)</f>
        <v>427</v>
      </c>
      <c r="BI178" s="78">
        <f>AVERAGEIFS('WEEKLY DATA'!BI$11:BI$14576,'WEEKLY DATA'!$A$11:$A$14576,'MONTHLY DATA'!$A178,'WEEKLY DATA'!$B$11:$B$14576,'MONTHLY DATA'!$B178)</f>
        <v>437</v>
      </c>
      <c r="BJ178" s="78">
        <f>AVERAGEIFS('WEEKLY DATA'!BJ$11:BJ$14576,'WEEKLY DATA'!$A$11:$A$14576,'MONTHLY DATA'!$A178,'WEEKLY DATA'!$B$11:$B$14576,'MONTHLY DATA'!$B178)</f>
        <v>432</v>
      </c>
      <c r="BK178" s="154">
        <f t="shared" si="122"/>
        <v>-3.1932773109243695E-2</v>
      </c>
      <c r="BL178" s="169">
        <f>AVERAGEIFS('WEEKLY DATA'!BL$11:BL$14576,'WEEKLY DATA'!$A$11:$A$14576,'MONTHLY DATA'!$A178,'WEEKLY DATA'!$B$11:$B$14576,'MONTHLY DATA'!$B178)</f>
        <v>359.5</v>
      </c>
      <c r="BM178" s="78">
        <f>AVERAGEIFS('WEEKLY DATA'!BM$11:BM$14576,'WEEKLY DATA'!$A$11:$A$14576,'MONTHLY DATA'!$A178,'WEEKLY DATA'!$B$11:$B$14576,'MONTHLY DATA'!$B178)</f>
        <v>369.5</v>
      </c>
      <c r="BN178" s="78">
        <f>AVERAGEIFS('WEEKLY DATA'!BN$11:BN$14576,'WEEKLY DATA'!$A$11:$A$14576,'MONTHLY DATA'!$A178,'WEEKLY DATA'!$B$11:$B$14576,'MONTHLY DATA'!$B178)</f>
        <v>364.5</v>
      </c>
      <c r="BO178" s="154">
        <f t="shared" si="123"/>
        <v>-2.3115577889447181E-2</v>
      </c>
      <c r="BP178" s="78">
        <f>AVERAGEIFS('WEEKLY DATA'!BP$11:BP$14576,'WEEKLY DATA'!$A$11:$A$14576,'MONTHLY DATA'!$A178,'WEEKLY DATA'!$B$11:$B$14576,'MONTHLY DATA'!$B178)</f>
        <v>384.5</v>
      </c>
      <c r="BQ178" s="78">
        <f>AVERAGEIFS('WEEKLY DATA'!BQ$11:BQ$14576,'WEEKLY DATA'!$A$11:$A$14576,'MONTHLY DATA'!$A178,'WEEKLY DATA'!$B$11:$B$14576,'MONTHLY DATA'!$B178)</f>
        <v>394.5</v>
      </c>
      <c r="BR178" s="78">
        <f>AVERAGEIFS('WEEKLY DATA'!BR$11:BR$14576,'WEEKLY DATA'!$A$11:$A$14576,'MONTHLY DATA'!$A178,'WEEKLY DATA'!$B$11:$B$14576,'MONTHLY DATA'!$B178)</f>
        <v>389.5</v>
      </c>
      <c r="BS178" s="154">
        <f t="shared" si="124"/>
        <v>-3.5294117647058809E-2</v>
      </c>
      <c r="BT178" s="78">
        <f>AVERAGEIFS('WEEKLY DATA'!BT$11:BT$14576,'WEEKLY DATA'!$A$11:$A$14576,'MONTHLY DATA'!$A178,'WEEKLY DATA'!$B$11:$B$14576,'MONTHLY DATA'!$B178)</f>
        <v>345.5</v>
      </c>
      <c r="BU178" s="78">
        <f>AVERAGEIFS('WEEKLY DATA'!BU$11:BU$14576,'WEEKLY DATA'!$A$11:$A$14576,'MONTHLY DATA'!$A178,'WEEKLY DATA'!$B$11:$B$14576,'MONTHLY DATA'!$B178)</f>
        <v>355.5</v>
      </c>
      <c r="BV178" s="78">
        <f>AVERAGEIFS('WEEKLY DATA'!BV$11:BV$14576,'WEEKLY DATA'!$A$11:$A$14576,'MONTHLY DATA'!$A178,'WEEKLY DATA'!$B$11:$B$14576,'MONTHLY DATA'!$B178)</f>
        <v>350.5</v>
      </c>
      <c r="BW178" s="154">
        <f t="shared" si="125"/>
        <v>-1.0934744268077612E-2</v>
      </c>
      <c r="BX178" s="78">
        <f>AVERAGEIFS('WEEKLY DATA'!BX$11:BX$14576,'WEEKLY DATA'!$A$11:$A$14576,'MONTHLY DATA'!$A178,'WEEKLY DATA'!$B$11:$B$14576,'MONTHLY DATA'!$B178)</f>
        <v>472</v>
      </c>
      <c r="BY178" s="78">
        <f>AVERAGEIFS('WEEKLY DATA'!BY$11:BY$14576,'WEEKLY DATA'!$A$11:$A$14576,'MONTHLY DATA'!$A178,'WEEKLY DATA'!$B$11:$B$14576,'MONTHLY DATA'!$B178)</f>
        <v>482</v>
      </c>
      <c r="BZ178" s="78">
        <f>AVERAGEIFS('WEEKLY DATA'!BZ$11:BZ$14576,'WEEKLY DATA'!$A$11:$A$14576,'MONTHLY DATA'!$A178,'WEEKLY DATA'!$B$11:$B$14576,'MONTHLY DATA'!$B178)</f>
        <v>477</v>
      </c>
      <c r="CA178" s="154">
        <f t="shared" si="126"/>
        <v>6.0000000000000053E-2</v>
      </c>
      <c r="CB178" s="78">
        <f>AVERAGEIFS('WEEKLY DATA'!CB$11:CB$14576,'WEEKLY DATA'!$A$11:$A$14576,'MONTHLY DATA'!$A178,'WEEKLY DATA'!$B$11:$B$14576,'MONTHLY DATA'!$B178)</f>
        <v>586</v>
      </c>
      <c r="CC178" s="78">
        <f>AVERAGEIFS('WEEKLY DATA'!CC$11:CC$14576,'WEEKLY DATA'!$A$11:$A$14576,'MONTHLY DATA'!$A178,'WEEKLY DATA'!$B$11:$B$14576,'MONTHLY DATA'!$B178)</f>
        <v>596</v>
      </c>
      <c r="CD178" s="78">
        <f>AVERAGEIFS('WEEKLY DATA'!CD$11:CD$14576,'WEEKLY DATA'!$A$11:$A$14576,'MONTHLY DATA'!$A178,'WEEKLY DATA'!$B$11:$B$14576,'MONTHLY DATA'!$B178)</f>
        <v>591</v>
      </c>
      <c r="CE178" s="154">
        <f t="shared" si="127"/>
        <v>-4.0000000000000036E-2</v>
      </c>
      <c r="CF178" s="78">
        <f>AVERAGEIFS('WEEKLY DATA'!CF$11:CF$14576,'WEEKLY DATA'!$A$11:$A$14576,'MONTHLY DATA'!$A178,'WEEKLY DATA'!$B$11:$B$14576,'MONTHLY DATA'!$B178)</f>
        <v>356.5</v>
      </c>
      <c r="CG178" s="78">
        <f>AVERAGEIFS('WEEKLY DATA'!CG$11:CG$14576,'WEEKLY DATA'!$A$11:$A$14576,'MONTHLY DATA'!$A178,'WEEKLY DATA'!$B$11:$B$14576,'MONTHLY DATA'!$B178)</f>
        <v>366.5</v>
      </c>
      <c r="CH178" s="78">
        <f>AVERAGEIFS('WEEKLY DATA'!CH$11:CH$14576,'WEEKLY DATA'!$A$11:$A$14576,'MONTHLY DATA'!$A178,'WEEKLY DATA'!$B$11:$B$14576,'MONTHLY DATA'!$B178)</f>
        <v>361.5</v>
      </c>
      <c r="CI178" s="154">
        <f t="shared" si="128"/>
        <v>-5.0246305418719217E-2</v>
      </c>
      <c r="CJ178" s="78">
        <f>AVERAGEIFS('WEEKLY DATA'!CJ$11:CJ$14576,'WEEKLY DATA'!$A$11:$A$14576,'MONTHLY DATA'!$A178,'WEEKLY DATA'!$B$11:$B$14576,'MONTHLY DATA'!$B178)</f>
        <v>335.5</v>
      </c>
      <c r="CK178" s="78">
        <f>AVERAGEIFS('WEEKLY DATA'!CK$11:CK$14576,'WEEKLY DATA'!$A$11:$A$14576,'MONTHLY DATA'!$A178,'WEEKLY DATA'!$B$11:$B$14576,'MONTHLY DATA'!$B178)</f>
        <v>345.5</v>
      </c>
      <c r="CL178" s="78">
        <f>AVERAGEIFS('WEEKLY DATA'!CL$11:CL$14576,'WEEKLY DATA'!$A$11:$A$14576,'MONTHLY DATA'!$A178,'WEEKLY DATA'!$B$11:$B$14576,'MONTHLY DATA'!$B178)</f>
        <v>340.5</v>
      </c>
      <c r="CM178" s="154">
        <f t="shared" si="129"/>
        <v>-7.6502732240437687E-3</v>
      </c>
      <c r="CN178" s="78">
        <f>AVERAGEIFS('WEEKLY DATA'!CN$11:CN$14576,'WEEKLY DATA'!$A$11:$A$14576,'MONTHLY DATA'!$A178,'WEEKLY DATA'!$B$11:$B$14576,'MONTHLY DATA'!$B178)</f>
        <v>472</v>
      </c>
      <c r="CO178" s="78">
        <f>AVERAGEIFS('WEEKLY DATA'!CO$11:CO$14576,'WEEKLY DATA'!$A$11:$A$14576,'MONTHLY DATA'!$A178,'WEEKLY DATA'!$B$11:$B$14576,'MONTHLY DATA'!$B178)</f>
        <v>482</v>
      </c>
      <c r="CP178" s="78">
        <f>AVERAGEIFS('WEEKLY DATA'!CP$11:CP$14576,'WEEKLY DATA'!$A$11:$A$14576,'MONTHLY DATA'!$A178,'WEEKLY DATA'!$B$11:$B$14576,'MONTHLY DATA'!$B178)</f>
        <v>477</v>
      </c>
      <c r="CQ178" s="154">
        <f t="shared" si="130"/>
        <v>6.0000000000000053E-2</v>
      </c>
      <c r="CR178" s="78">
        <f>AVERAGEIFS('WEEKLY DATA'!CR$11:CR$14576,'WEEKLY DATA'!$A$11:$A$14576,'MONTHLY DATA'!$A178,'WEEKLY DATA'!$B$11:$B$14576,'MONTHLY DATA'!$B178)</f>
        <v>558.5</v>
      </c>
      <c r="CS178" s="78">
        <f>AVERAGEIFS('WEEKLY DATA'!CS$11:CS$14576,'WEEKLY DATA'!$A$11:$A$14576,'MONTHLY DATA'!$A178,'WEEKLY DATA'!$B$11:$B$14576,'MONTHLY DATA'!$B178)</f>
        <v>568.5</v>
      </c>
      <c r="CT178" s="78">
        <f>AVERAGEIFS('WEEKLY DATA'!CT$11:CT$14576,'WEEKLY DATA'!$A$11:$A$14576,'MONTHLY DATA'!$A178,'WEEKLY DATA'!$B$11:$B$14576,'MONTHLY DATA'!$B178)</f>
        <v>563.5</v>
      </c>
      <c r="CU178" s="154">
        <f t="shared" si="131"/>
        <v>-2.6548672566372167E-3</v>
      </c>
      <c r="CV178" s="169">
        <f>AVERAGEIFS('WEEKLY DATA'!CV$11:CV$14576,'WEEKLY DATA'!$A$11:$A$14576,'MONTHLY DATA'!$A178,'WEEKLY DATA'!$B$11:$B$14576,'MONTHLY DATA'!$B178)</f>
        <v>381.5</v>
      </c>
      <c r="CW178" s="78">
        <f>AVERAGEIFS('WEEKLY DATA'!CW$11:CW$14576,'WEEKLY DATA'!$A$11:$A$14576,'MONTHLY DATA'!$A178,'WEEKLY DATA'!$B$11:$B$14576,'MONTHLY DATA'!$B178)</f>
        <v>391.5</v>
      </c>
      <c r="CX178" s="78">
        <f>AVERAGEIFS('WEEKLY DATA'!CX$11:CX$14576,'WEEKLY DATA'!$A$11:$A$14576,'MONTHLY DATA'!$A178,'WEEKLY DATA'!$B$11:$B$14576,'MONTHLY DATA'!$B178)</f>
        <v>386.5</v>
      </c>
      <c r="CY178" s="154">
        <f t="shared" si="132"/>
        <v>-3.676012461059186E-2</v>
      </c>
      <c r="CZ178" s="169">
        <f>AVERAGEIFS('WEEKLY DATA'!CZ$11:CZ$14576,'WEEKLY DATA'!$A$11:$A$14576,'MONTHLY DATA'!$A178,'WEEKLY DATA'!$B$11:$B$14576,'MONTHLY DATA'!$B178)</f>
        <v>355</v>
      </c>
      <c r="DA178" s="78">
        <f>AVERAGEIFS('WEEKLY DATA'!DA$11:DA$14576,'WEEKLY DATA'!$A$11:$A$14576,'MONTHLY DATA'!$A178,'WEEKLY DATA'!$B$11:$B$14576,'MONTHLY DATA'!$B178)</f>
        <v>365</v>
      </c>
      <c r="DB178" s="78">
        <f>AVERAGEIFS('WEEKLY DATA'!DB$11:DB$14576,'WEEKLY DATA'!$A$11:$A$14576,'MONTHLY DATA'!$A178,'WEEKLY DATA'!$B$11:$B$14576,'MONTHLY DATA'!$B178)</f>
        <v>360</v>
      </c>
      <c r="DC178" s="154">
        <f t="shared" si="133"/>
        <v>-8.6058519793459354E-3</v>
      </c>
      <c r="DD178" s="78">
        <f>AVERAGEIFS('WEEKLY DATA'!DD$11:DD$14576,'WEEKLY DATA'!$A$11:$A$14576,'MONTHLY DATA'!$A178,'WEEKLY DATA'!$B$11:$B$14576,'MONTHLY DATA'!$B178)</f>
        <v>472.5</v>
      </c>
      <c r="DE178" s="78">
        <f>AVERAGEIFS('WEEKLY DATA'!DE$11:DE$14576,'WEEKLY DATA'!$A$11:$A$14576,'MONTHLY DATA'!$A178,'WEEKLY DATA'!$B$11:$B$14576,'MONTHLY DATA'!$B178)</f>
        <v>482.5</v>
      </c>
      <c r="DF178" s="78">
        <f>AVERAGEIFS('WEEKLY DATA'!DF$11:DF$14576,'WEEKLY DATA'!$A$11:$A$14576,'MONTHLY DATA'!$A178,'WEEKLY DATA'!$B$11:$B$14576,'MONTHLY DATA'!$B178)</f>
        <v>477.5</v>
      </c>
      <c r="DG178" s="154">
        <f t="shared" si="134"/>
        <v>2.2757697456492698E-2</v>
      </c>
      <c r="DH178" s="78">
        <f>AVERAGEIFS('WEEKLY DATA'!DH$11:DH$14576,'WEEKLY DATA'!$A$11:$A$14576,'MONTHLY DATA'!$A178,'WEEKLY DATA'!$B$11:$B$14576,'MONTHLY DATA'!$B178)</f>
        <v>573.5</v>
      </c>
      <c r="DI178" s="78">
        <f>AVERAGEIFS('WEEKLY DATA'!DI$11:DI$14576,'WEEKLY DATA'!$A$11:$A$14576,'MONTHLY DATA'!$A178,'WEEKLY DATA'!$B$11:$B$14576,'MONTHLY DATA'!$B178)</f>
        <v>583.5</v>
      </c>
      <c r="DJ178" s="78">
        <f>AVERAGEIFS('WEEKLY DATA'!DJ$11:DJ$14576,'WEEKLY DATA'!$A$11:$A$14576,'MONTHLY DATA'!$A178,'WEEKLY DATA'!$B$11:$B$14576,'MONTHLY DATA'!$B178)</f>
        <v>578.5</v>
      </c>
      <c r="DK178" s="154">
        <f t="shared" si="135"/>
        <v>-2.5862068965517571E-3</v>
      </c>
      <c r="DL178" s="169">
        <f>AVERAGEIFS('WEEKLY DATA'!DL$11:DL$14576,'WEEKLY DATA'!$A$11:$A$14576,'MONTHLY DATA'!$A178,'WEEKLY DATA'!$B$11:$B$14576,'MONTHLY DATA'!$B178)</f>
        <v>349</v>
      </c>
      <c r="DM178" s="78">
        <f>AVERAGEIFS('WEEKLY DATA'!DM$11:DM$14576,'WEEKLY DATA'!$A$11:$A$14576,'MONTHLY DATA'!$A178,'WEEKLY DATA'!$B$11:$B$14576,'MONTHLY DATA'!$B178)</f>
        <v>359</v>
      </c>
      <c r="DN178" s="78">
        <f>AVERAGEIFS('WEEKLY DATA'!DN$11:DN$14576,'WEEKLY DATA'!$A$11:$A$14576,'MONTHLY DATA'!$A178,'WEEKLY DATA'!$B$11:$B$14576,'MONTHLY DATA'!$B178)</f>
        <v>354</v>
      </c>
      <c r="DO178" s="154">
        <f t="shared" si="136"/>
        <v>-5.7570715474209666E-2</v>
      </c>
      <c r="DP178" s="78">
        <f>AVERAGEIFS('WEEKLY DATA'!DP$11:DP$14576,'WEEKLY DATA'!$A$11:$A$14576,'MONTHLY DATA'!$A178,'WEEKLY DATA'!$B$11:$B$14576,'MONTHLY DATA'!$B178)</f>
        <v>318.5</v>
      </c>
      <c r="DQ178" s="78">
        <f>AVERAGEIFS('WEEKLY DATA'!DQ$11:DQ$14576,'WEEKLY DATA'!$A$11:$A$14576,'MONTHLY DATA'!$A178,'WEEKLY DATA'!$B$11:$B$14576,'MONTHLY DATA'!$B178)</f>
        <v>328.5</v>
      </c>
      <c r="DR178" s="78">
        <f>AVERAGEIFS('WEEKLY DATA'!DR$11:DR$14576,'WEEKLY DATA'!$A$11:$A$14576,'MONTHLY DATA'!$A178,'WEEKLY DATA'!$B$11:$B$14576,'MONTHLY DATA'!$B178)</f>
        <v>323.5</v>
      </c>
      <c r="DS178" s="154">
        <f t="shared" si="137"/>
        <v>-7.7220077220074845E-4</v>
      </c>
      <c r="DT178" s="78">
        <f>AVERAGEIFS('WEEKLY DATA'!DT$11:DT$14576,'WEEKLY DATA'!$A$11:$A$14576,'MONTHLY DATA'!$A178,'WEEKLY DATA'!$B$11:$B$14576,'MONTHLY DATA'!$B178)</f>
        <v>472.5</v>
      </c>
      <c r="DU178" s="78">
        <f>AVERAGEIFS('WEEKLY DATA'!DU$11:DU$14576,'WEEKLY DATA'!$A$11:$A$14576,'MONTHLY DATA'!$A178,'WEEKLY DATA'!$B$11:$B$14576,'MONTHLY DATA'!$B178)</f>
        <v>482.5</v>
      </c>
      <c r="DV178" s="78">
        <f>AVERAGEIFS('WEEKLY DATA'!DV$11:DV$14576,'WEEKLY DATA'!$A$11:$A$14576,'MONTHLY DATA'!$A178,'WEEKLY DATA'!$B$11:$B$14576,'MONTHLY DATA'!$B178)</f>
        <v>477.5</v>
      </c>
      <c r="DW178" s="154">
        <f t="shared" si="138"/>
        <v>2.2757697456492698E-2</v>
      </c>
      <c r="DX178" s="78">
        <f>AVERAGEIFS('WEEKLY DATA'!DX$11:DX$14576,'WEEKLY DATA'!$A$11:$A$14576,'MONTHLY DATA'!$A178,'WEEKLY DATA'!$B$11:$B$14576,'MONTHLY DATA'!$B178)</f>
        <v>558.5</v>
      </c>
      <c r="DY178" s="78">
        <f>AVERAGEIFS('WEEKLY DATA'!DY$11:DY$14576,'WEEKLY DATA'!$A$11:$A$14576,'MONTHLY DATA'!$A178,'WEEKLY DATA'!$B$11:$B$14576,'MONTHLY DATA'!$B178)</f>
        <v>568.5</v>
      </c>
      <c r="DZ178" s="78">
        <f>AVERAGEIFS('WEEKLY DATA'!DZ$11:DZ$14576,'WEEKLY DATA'!$A$11:$A$14576,'MONTHLY DATA'!$A178,'WEEKLY DATA'!$B$11:$B$14576,'MONTHLY DATA'!$B178)</f>
        <v>563.5</v>
      </c>
      <c r="EA178" s="154">
        <f t="shared" si="139"/>
        <v>-2.6548672566372167E-3</v>
      </c>
      <c r="EB178" s="78">
        <f>AVERAGEIFS('WEEKLY DATA'!EB$11:EB$14576,'WEEKLY DATA'!$A$11:$A$14576,'MONTHLY DATA'!$A178,'WEEKLY DATA'!$B$11:$B$14576,'MONTHLY DATA'!$B178)</f>
        <v>377.5</v>
      </c>
      <c r="EC178" s="78">
        <f>AVERAGEIFS('WEEKLY DATA'!EC$11:EC$14576,'WEEKLY DATA'!$A$11:$A$14576,'MONTHLY DATA'!$A178,'WEEKLY DATA'!$B$11:$B$14576,'MONTHLY DATA'!$B178)</f>
        <v>387.5</v>
      </c>
      <c r="ED178" s="78">
        <f>AVERAGEIFS('WEEKLY DATA'!ED$11:ED$14576,'WEEKLY DATA'!$A$11:$A$14576,'MONTHLY DATA'!$A178,'WEEKLY DATA'!$B$11:$B$14576,'MONTHLY DATA'!$B178)</f>
        <v>382.5</v>
      </c>
      <c r="EE178" s="154">
        <f t="shared" si="140"/>
        <v>-3.2573289902280145E-3</v>
      </c>
      <c r="EF178" s="169">
        <f>AVERAGEIFS('WEEKLY DATA'!EF$11:EF$14576,'WEEKLY DATA'!$A$11:$A$14576,'MONTHLY DATA'!$A178,'WEEKLY DATA'!$B$11:$B$14576,'MONTHLY DATA'!$B178)</f>
        <v>322.5</v>
      </c>
      <c r="EG178" s="78">
        <f>AVERAGEIFS('WEEKLY DATA'!EG$11:EG$14576,'WEEKLY DATA'!$A$11:$A$14576,'MONTHLY DATA'!$A178,'WEEKLY DATA'!$B$11:$B$14576,'MONTHLY DATA'!$B178)</f>
        <v>332.5</v>
      </c>
      <c r="EH178" s="78">
        <f>AVERAGEIFS('WEEKLY DATA'!EH$11:EH$14576,'WEEKLY DATA'!$A$11:$A$14576,'MONTHLY DATA'!$A178,'WEEKLY DATA'!$B$11:$B$14576,'MONTHLY DATA'!$B178)</f>
        <v>327.5</v>
      </c>
      <c r="EI178" s="154">
        <f t="shared" si="141"/>
        <v>-1.3182674199623379E-2</v>
      </c>
      <c r="EJ178" s="78">
        <f>AVERAGEIFS('WEEKLY DATA'!EJ$11:EJ$14576,'WEEKLY DATA'!$A$11:$A$14576,'MONTHLY DATA'!$A178,'WEEKLY DATA'!$B$11:$B$14576,'MONTHLY DATA'!$B178)</f>
        <v>467</v>
      </c>
      <c r="EK178" s="78">
        <f>AVERAGEIFS('WEEKLY DATA'!EK$11:EK$14576,'WEEKLY DATA'!$A$11:$A$14576,'MONTHLY DATA'!$A178,'WEEKLY DATA'!$B$11:$B$14576,'MONTHLY DATA'!$B178)</f>
        <v>477</v>
      </c>
      <c r="EL178" s="78">
        <f>AVERAGEIFS('WEEKLY DATA'!EL$11:EL$14576,'WEEKLY DATA'!$A$11:$A$14576,'MONTHLY DATA'!$A178,'WEEKLY DATA'!$B$11:$B$14576,'MONTHLY DATA'!$B178)</f>
        <v>472</v>
      </c>
      <c r="EM178" s="154">
        <f t="shared" si="142"/>
        <v>6.067415730337089E-2</v>
      </c>
      <c r="EN178" s="78">
        <f>AVERAGEIFS('WEEKLY DATA'!EN$11:EN$14576,'WEEKLY DATA'!$A$11:$A$14576,'MONTHLY DATA'!$A178,'WEEKLY DATA'!$B$11:$B$14576,'MONTHLY DATA'!$B178)</f>
        <v>603.5</v>
      </c>
      <c r="EO178" s="78">
        <f>AVERAGEIFS('WEEKLY DATA'!EO$11:EO$14576,'WEEKLY DATA'!$A$11:$A$14576,'MONTHLY DATA'!$A178,'WEEKLY DATA'!$B$11:$B$14576,'MONTHLY DATA'!$B178)</f>
        <v>613.5</v>
      </c>
      <c r="EP178" s="78">
        <f>AVERAGEIFS('WEEKLY DATA'!EP$11:EP$14576,'WEEKLY DATA'!$A$11:$A$14576,'MONTHLY DATA'!$A178,'WEEKLY DATA'!$B$11:$B$14576,'MONTHLY DATA'!$B178)</f>
        <v>608.5</v>
      </c>
      <c r="EQ178" s="154">
        <f t="shared" si="143"/>
        <v>-2.4590163934425924E-3</v>
      </c>
      <c r="ER178" s="78">
        <f>AVERAGEIFS('WEEKLY DATA'!ER$11:ER$14576,'WEEKLY DATA'!$A$11:$A$14576,'MONTHLY DATA'!$A178,'WEEKLY DATA'!$B$11:$B$14576,'MONTHLY DATA'!$B178)</f>
        <v>357.5</v>
      </c>
      <c r="ES178" s="78">
        <f>AVERAGEIFS('WEEKLY DATA'!ES$11:ES$14576,'WEEKLY DATA'!$A$11:$A$14576,'MONTHLY DATA'!$A178,'WEEKLY DATA'!$B$11:$B$14576,'MONTHLY DATA'!$B178)</f>
        <v>367.5</v>
      </c>
      <c r="ET178" s="78">
        <f>AVERAGEIFS('WEEKLY DATA'!ET$11:ET$14576,'WEEKLY DATA'!$A$11:$A$14576,'MONTHLY DATA'!$A178,'WEEKLY DATA'!$B$11:$B$14576,'MONTHLY DATA'!$B178)</f>
        <v>362.5</v>
      </c>
      <c r="EU178" s="154">
        <f t="shared" si="144"/>
        <v>-2.0270270270270285E-2</v>
      </c>
      <c r="EV178" s="78">
        <f>AVERAGEIFS('WEEKLY DATA'!EV$11:EV$14576,'WEEKLY DATA'!$A$11:$A$14576,'MONTHLY DATA'!$A178,'WEEKLY DATA'!$B$11:$B$14576,'MONTHLY DATA'!$B178)</f>
        <v>320</v>
      </c>
      <c r="EW178" s="78">
        <f>AVERAGEIFS('WEEKLY DATA'!EW$11:EW$14576,'WEEKLY DATA'!$A$11:$A$14576,'MONTHLY DATA'!$A178,'WEEKLY DATA'!$B$11:$B$14576,'MONTHLY DATA'!$B178)</f>
        <v>330</v>
      </c>
      <c r="EX178" s="78">
        <f>AVERAGEIFS('WEEKLY DATA'!EX$11:EX$14576,'WEEKLY DATA'!$A$11:$A$14576,'MONTHLY DATA'!$A178,'WEEKLY DATA'!$B$11:$B$14576,'MONTHLY DATA'!$B178)</f>
        <v>325</v>
      </c>
      <c r="EY178" s="154">
        <f t="shared" si="145"/>
        <v>-2.0715630885122405E-2</v>
      </c>
      <c r="EZ178" s="78">
        <f>AVERAGEIFS('WEEKLY DATA'!EZ$11:EZ$14576,'WEEKLY DATA'!$A$11:$A$14576,'MONTHLY DATA'!$A178,'WEEKLY DATA'!$B$11:$B$14576,'MONTHLY DATA'!$B178)</f>
        <v>469</v>
      </c>
      <c r="FA178" s="78">
        <f>AVERAGEIFS('WEEKLY DATA'!FA$11:FA$14576,'WEEKLY DATA'!$A$11:$A$14576,'MONTHLY DATA'!$A178,'WEEKLY DATA'!$B$11:$B$14576,'MONTHLY DATA'!$B178)</f>
        <v>479</v>
      </c>
      <c r="FB178" s="78">
        <f>AVERAGEIFS('WEEKLY DATA'!FB$11:FB$14576,'WEEKLY DATA'!$A$11:$A$14576,'MONTHLY DATA'!$A178,'WEEKLY DATA'!$B$11:$B$14576,'MONTHLY DATA'!$B178)</f>
        <v>474</v>
      </c>
      <c r="FC178" s="154">
        <f t="shared" si="146"/>
        <v>5.3333333333333233E-2</v>
      </c>
      <c r="FD178" s="78">
        <f>AVERAGEIFS('WEEKLY DATA'!FD$11:FD$14576,'WEEKLY DATA'!$A$11:$A$14576,'MONTHLY DATA'!$A178,'WEEKLY DATA'!$B$11:$B$14576,'MONTHLY DATA'!$B178)</f>
        <v>371.5</v>
      </c>
      <c r="FE178" s="78">
        <f>AVERAGEIFS('WEEKLY DATA'!FE$11:FE$14576,'WEEKLY DATA'!$A$11:$A$14576,'MONTHLY DATA'!$A178,'WEEKLY DATA'!$B$11:$B$14576,'MONTHLY DATA'!$B178)</f>
        <v>381.5</v>
      </c>
      <c r="FF178" s="78">
        <f>AVERAGEIFS('WEEKLY DATA'!FF$11:FF$14576,'WEEKLY DATA'!$A$11:$A$14576,'MONTHLY DATA'!$A178,'WEEKLY DATA'!$B$11:$B$14576,'MONTHLY DATA'!$B178)</f>
        <v>376.5</v>
      </c>
      <c r="FG178" s="154">
        <f t="shared" si="147"/>
        <v>1.7567567567567499E-2</v>
      </c>
      <c r="FH178" s="78">
        <f>AVERAGEIFS('WEEKLY DATA'!FH$11:FH$14576,'WEEKLY DATA'!$A$11:$A$14576,'MONTHLY DATA'!$A178,'WEEKLY DATA'!$B$11:$B$14576,'MONTHLY DATA'!$B178)</f>
        <v>390.5</v>
      </c>
      <c r="FI178" s="78">
        <f>AVERAGEIFS('WEEKLY DATA'!FI$11:FI$14576,'WEEKLY DATA'!$A$11:$A$14576,'MONTHLY DATA'!$A178,'WEEKLY DATA'!$B$11:$B$14576,'MONTHLY DATA'!$B178)</f>
        <v>400.5</v>
      </c>
      <c r="FJ178" s="78">
        <f>AVERAGEIFS('WEEKLY DATA'!FJ$11:FJ$14576,'WEEKLY DATA'!$A$11:$A$14576,'MONTHLY DATA'!$A178,'WEEKLY DATA'!$B$11:$B$14576,'MONTHLY DATA'!$B178)</f>
        <v>395.5</v>
      </c>
      <c r="FK178" s="154">
        <f t="shared" si="148"/>
        <v>1.7363344051446905E-2</v>
      </c>
      <c r="FL178" s="169">
        <f>AVERAGEIFS('WEEKLY DATA'!FL$11:FL$14576,'WEEKLY DATA'!$A$11:$A$14576,'MONTHLY DATA'!$A178,'WEEKLY DATA'!$B$11:$B$14576,'MONTHLY DATA'!$B178)</f>
        <v>354</v>
      </c>
      <c r="FM178" s="78">
        <f>AVERAGEIFS('WEEKLY DATA'!FM$11:FM$14576,'WEEKLY DATA'!$A$11:$A$14576,'MONTHLY DATA'!$A178,'WEEKLY DATA'!$B$11:$B$14576,'MONTHLY DATA'!$B178)</f>
        <v>364</v>
      </c>
      <c r="FN178" s="78">
        <f>AVERAGEIFS('WEEKLY DATA'!FN$11:FN$14576,'WEEKLY DATA'!$A$11:$A$14576,'MONTHLY DATA'!$A178,'WEEKLY DATA'!$B$11:$B$14576,'MONTHLY DATA'!$B178)</f>
        <v>359</v>
      </c>
      <c r="FO178" s="154">
        <f t="shared" si="149"/>
        <v>1.3051146384479795E-2</v>
      </c>
      <c r="FP178" s="78">
        <f>AVERAGEIFS('WEEKLY DATA'!FP$11:FP$14576,'WEEKLY DATA'!$A$11:$A$14576,'MONTHLY DATA'!$A178,'WEEKLY DATA'!$B$11:$B$14576,'MONTHLY DATA'!$B178)</f>
        <v>315</v>
      </c>
      <c r="FQ178" s="78">
        <f>AVERAGEIFS('WEEKLY DATA'!FQ$11:FQ$14576,'WEEKLY DATA'!$A$11:$A$14576,'MONTHLY DATA'!$A178,'WEEKLY DATA'!$B$11:$B$14576,'MONTHLY DATA'!$B178)</f>
        <v>325</v>
      </c>
      <c r="FR178" s="78">
        <f>AVERAGEIFS('WEEKLY DATA'!FR$11:FR$14576,'WEEKLY DATA'!$A$11:$A$14576,'MONTHLY DATA'!$A178,'WEEKLY DATA'!$B$11:$B$14576,'MONTHLY DATA'!$B178)</f>
        <v>320</v>
      </c>
      <c r="FS178" s="154">
        <f t="shared" si="150"/>
        <v>0</v>
      </c>
      <c r="FT178" s="78">
        <f>AVERAGEIFS('WEEKLY DATA'!FT$11:FT$14576,'WEEKLY DATA'!$A$11:$A$14576,'MONTHLY DATA'!$A178,'WEEKLY DATA'!$B$11:$B$14576,'MONTHLY DATA'!$B178)</f>
        <v>446</v>
      </c>
      <c r="FU178" s="78">
        <f>AVERAGEIFS('WEEKLY DATA'!FU$11:FU$14576,'WEEKLY DATA'!$A$11:$A$14576,'MONTHLY DATA'!$A178,'WEEKLY DATA'!$B$11:$B$14576,'MONTHLY DATA'!$B178)</f>
        <v>456</v>
      </c>
      <c r="FV178" s="78">
        <f>AVERAGEIFS('WEEKLY DATA'!FV$11:FV$14576,'WEEKLY DATA'!$A$11:$A$14576,'MONTHLY DATA'!$A178,'WEEKLY DATA'!$B$11:$B$14576,'MONTHLY DATA'!$B178)</f>
        <v>451</v>
      </c>
      <c r="FW178" s="154">
        <f t="shared" si="151"/>
        <v>8.0239520958083732E-2</v>
      </c>
      <c r="FX178" s="78">
        <f>AVERAGEIFS('WEEKLY DATA'!FX$11:FX$14576,'WEEKLY DATA'!$A$11:$A$14576,'MONTHLY DATA'!$A178,'WEEKLY DATA'!$B$11:$B$14576,'MONTHLY DATA'!$B178)</f>
        <v>460.5</v>
      </c>
      <c r="FY178" s="78">
        <f>AVERAGEIFS('WEEKLY DATA'!FY$11:FY$14576,'WEEKLY DATA'!$A$11:$A$14576,'MONTHLY DATA'!$A178,'WEEKLY DATA'!$B$11:$B$14576,'MONTHLY DATA'!$B178)</f>
        <v>470.5</v>
      </c>
      <c r="FZ178" s="78">
        <f>AVERAGEIFS('WEEKLY DATA'!FZ$11:FZ$14576,'WEEKLY DATA'!$A$11:$A$14576,'MONTHLY DATA'!$A178,'WEEKLY DATA'!$B$11:$B$14576,'MONTHLY DATA'!$B178)</f>
        <v>465.5</v>
      </c>
      <c r="GA178" s="154">
        <f t="shared" si="152"/>
        <v>0.12337858220211162</v>
      </c>
      <c r="GB178" s="78">
        <f>AVERAGEIFS('WEEKLY DATA'!GB$11:GB$14576,'WEEKLY DATA'!$A$11:$A$14576,'MONTHLY DATA'!$A178,'WEEKLY DATA'!$B$11:$B$14576,'MONTHLY DATA'!$B178)</f>
        <v>471.5</v>
      </c>
      <c r="GC178" s="78">
        <f>AVERAGEIFS('WEEKLY DATA'!GC$11:GC$14576,'WEEKLY DATA'!$A$11:$A$14576,'MONTHLY DATA'!$A178,'WEEKLY DATA'!$B$11:$B$14576,'MONTHLY DATA'!$B178)</f>
        <v>481.5</v>
      </c>
      <c r="GD178" s="78">
        <f>AVERAGEIFS('WEEKLY DATA'!GD$11:GD$14576,'WEEKLY DATA'!$A$11:$A$14576,'MONTHLY DATA'!$A178,'WEEKLY DATA'!$B$11:$B$14576,'MONTHLY DATA'!$B178)</f>
        <v>476.5</v>
      </c>
      <c r="GE178" s="154">
        <f t="shared" si="153"/>
        <v>-3.0025445292620856E-2</v>
      </c>
      <c r="GF178" s="169">
        <f>AVERAGEIFS('WEEKLY DATA'!GF$11:GF$14576,'WEEKLY DATA'!$A$11:$A$14576,'MONTHLY DATA'!$A178,'WEEKLY DATA'!$B$11:$B$14576,'MONTHLY DATA'!$B178)</f>
        <v>445</v>
      </c>
      <c r="GG178" s="78">
        <f>AVERAGEIFS('WEEKLY DATA'!GG$11:GG$14576,'WEEKLY DATA'!$A$11:$A$14576,'MONTHLY DATA'!$A178,'WEEKLY DATA'!$B$11:$B$14576,'MONTHLY DATA'!$B178)</f>
        <v>455</v>
      </c>
      <c r="GH178" s="78">
        <f>AVERAGEIFS('WEEKLY DATA'!GH$11:GH$14576,'WEEKLY DATA'!$A$11:$A$14576,'MONTHLY DATA'!$A178,'WEEKLY DATA'!$B$11:$B$14576,'MONTHLY DATA'!$B178)</f>
        <v>450</v>
      </c>
      <c r="GI178" s="154">
        <f t="shared" si="154"/>
        <v>-6.8965517241379448E-3</v>
      </c>
      <c r="GJ178" s="78">
        <f>AVERAGEIFS('WEEKLY DATA'!GJ$11:GJ$14576,'WEEKLY DATA'!$A$11:$A$14576,'MONTHLY DATA'!$A178,'WEEKLY DATA'!$B$11:$B$14576,'MONTHLY DATA'!$B178)</f>
        <v>482.5</v>
      </c>
      <c r="GK178" s="78">
        <f>AVERAGEIFS('WEEKLY DATA'!GK$11:GK$14576,'WEEKLY DATA'!$A$11:$A$14576,'MONTHLY DATA'!$A178,'WEEKLY DATA'!$B$11:$B$14576,'MONTHLY DATA'!$B178)</f>
        <v>492.5</v>
      </c>
      <c r="GL178" s="78">
        <f>AVERAGEIFS('WEEKLY DATA'!GL$11:GL$14576,'WEEKLY DATA'!$A$11:$A$14576,'MONTHLY DATA'!$A178,'WEEKLY DATA'!$B$11:$B$14576,'MONTHLY DATA'!$B178)</f>
        <v>487.5</v>
      </c>
      <c r="GM178" s="154">
        <f t="shared" si="155"/>
        <v>2.2280471821756187E-2</v>
      </c>
      <c r="GN178" s="78">
        <f>AVERAGEIFS('WEEKLY DATA'!GN$11:GN$14576,'WEEKLY DATA'!$A$11:$A$14576,'MONTHLY DATA'!$A178,'WEEKLY DATA'!$B$11:$B$14576,'MONTHLY DATA'!$B178)</f>
        <v>663.5</v>
      </c>
      <c r="GO178" s="78">
        <f>AVERAGEIFS('WEEKLY DATA'!GO$11:GO$14576,'WEEKLY DATA'!$A$11:$A$14576,'MONTHLY DATA'!$A178,'WEEKLY DATA'!$B$11:$B$14576,'MONTHLY DATA'!$B178)</f>
        <v>673.5</v>
      </c>
      <c r="GP178" s="78">
        <f>AVERAGEIFS('WEEKLY DATA'!GP$11:GP$14576,'WEEKLY DATA'!$A$11:$A$14576,'MONTHLY DATA'!$A178,'WEEKLY DATA'!$B$11:$B$14576,'MONTHLY DATA'!$B178)</f>
        <v>668.5</v>
      </c>
      <c r="GQ178" s="154">
        <f t="shared" si="156"/>
        <v>-2.2388059701492491E-3</v>
      </c>
      <c r="GR178" s="78"/>
    </row>
    <row r="179" spans="1:200" ht="15.75" x14ac:dyDescent="0.25">
      <c r="A179">
        <f t="shared" si="106"/>
        <v>1</v>
      </c>
      <c r="B179">
        <f t="shared" si="107"/>
        <v>2024</v>
      </c>
      <c r="C179" s="86">
        <v>45292</v>
      </c>
      <c r="D179" s="78">
        <f>AVERAGEIFS('WEEKLY DATA'!D$11:D$14576,'WEEKLY DATA'!$A$11:$A$14576,'MONTHLY DATA'!$A179,'WEEKLY DATA'!$B$11:$B$14576,'MONTHLY DATA'!$B179)</f>
        <v>409.6875</v>
      </c>
      <c r="E179" s="78">
        <f>AVERAGEIFS('WEEKLY DATA'!E$11:E$14576,'WEEKLY DATA'!$A$11:$A$14576,'MONTHLY DATA'!$A179,'WEEKLY DATA'!$B$11:$B$14576,'MONTHLY DATA'!$B179)</f>
        <v>419.6875</v>
      </c>
      <c r="F179" s="78">
        <f>AVERAGEIFS('WEEKLY DATA'!F$11:F$14576,'WEEKLY DATA'!$A$11:$A$14576,'MONTHLY DATA'!$A179,'WEEKLY DATA'!$B$11:$B$14576,'MONTHLY DATA'!$B179)</f>
        <v>414.6875</v>
      </c>
      <c r="G179" s="154">
        <f t="shared" si="108"/>
        <v>-1.9554753309265482E-3</v>
      </c>
      <c r="H179" s="169">
        <f>AVERAGEIFS('WEEKLY DATA'!H$11:H$14576,'WEEKLY DATA'!$A$11:$A$14576,'MONTHLY DATA'!$A179,'WEEKLY DATA'!$B$11:$B$14576,'MONTHLY DATA'!$B179)</f>
        <v>405.9375</v>
      </c>
      <c r="I179" s="78">
        <f>AVERAGEIFS('WEEKLY DATA'!I$11:I$14576,'WEEKLY DATA'!$A$11:$A$14576,'MONTHLY DATA'!$A179,'WEEKLY DATA'!$B$11:$B$14576,'MONTHLY DATA'!$B179)</f>
        <v>415.9375</v>
      </c>
      <c r="J179" s="78">
        <f>AVERAGEIFS('WEEKLY DATA'!J$11:J$14576,'WEEKLY DATA'!$A$11:$A$14576,'MONTHLY DATA'!$A179,'WEEKLY DATA'!$B$11:$B$14576,'MONTHLY DATA'!$B179)</f>
        <v>410.9375</v>
      </c>
      <c r="K179" s="154">
        <f t="shared" si="109"/>
        <v>1.0657734470158609E-3</v>
      </c>
      <c r="L179" s="169">
        <f>AVERAGEIFS('WEEKLY DATA'!L$11:L$14576,'WEEKLY DATA'!$A$11:$A$14576,'MONTHLY DATA'!$A179,'WEEKLY DATA'!$B$11:$B$14576,'MONTHLY DATA'!$B179)</f>
        <v>450</v>
      </c>
      <c r="M179" s="78">
        <f>AVERAGEIFS('WEEKLY DATA'!M$11:M$14576,'WEEKLY DATA'!$A$11:$A$14576,'MONTHLY DATA'!$A179,'WEEKLY DATA'!$B$11:$B$14576,'MONTHLY DATA'!$B179)</f>
        <v>460</v>
      </c>
      <c r="N179" s="78">
        <f>AVERAGEIFS('WEEKLY DATA'!N$11:N$14576,'WEEKLY DATA'!$A$11:$A$14576,'MONTHLY DATA'!$A179,'WEEKLY DATA'!$B$11:$B$14576,'MONTHLY DATA'!$B179)</f>
        <v>455</v>
      </c>
      <c r="O179" s="154">
        <f t="shared" si="110"/>
        <v>-4.9111807732497348E-2</v>
      </c>
      <c r="P179" s="169">
        <f>AVERAGEIFS('WEEKLY DATA'!P$11:P$14576,'WEEKLY DATA'!$A$11:$A$14576,'MONTHLY DATA'!$A179,'WEEKLY DATA'!$B$11:$B$14576,'MONTHLY DATA'!$B179)</f>
        <v>410.9375</v>
      </c>
      <c r="Q179" s="78">
        <f>AVERAGEIFS('WEEKLY DATA'!Q$11:Q$14576,'WEEKLY DATA'!$A$11:$A$14576,'MONTHLY DATA'!$A179,'WEEKLY DATA'!$B$11:$B$14576,'MONTHLY DATA'!$B179)</f>
        <v>420.9375</v>
      </c>
      <c r="R179" s="78">
        <f>AVERAGEIFS('WEEKLY DATA'!R$11:R$14576,'WEEKLY DATA'!$A$11:$A$14576,'MONTHLY DATA'!$A179,'WEEKLY DATA'!$B$11:$B$14576,'MONTHLY DATA'!$B179)</f>
        <v>415.9375</v>
      </c>
      <c r="S179" s="154">
        <f t="shared" si="111"/>
        <v>-2.0170789163722058E-2</v>
      </c>
      <c r="T179" s="169">
        <f>AVERAGEIFS('WEEKLY DATA'!T$11:T$14576,'WEEKLY DATA'!$A$11:$A$14576,'MONTHLY DATA'!$A179,'WEEKLY DATA'!$B$11:$B$14576,'MONTHLY DATA'!$B179)</f>
        <v>409.0625</v>
      </c>
      <c r="U179" s="78">
        <f>AVERAGEIFS('WEEKLY DATA'!U$11:U$14576,'WEEKLY DATA'!$A$11:$A$14576,'MONTHLY DATA'!$A179,'WEEKLY DATA'!$B$11:$B$14576,'MONTHLY DATA'!$B179)</f>
        <v>419.0625</v>
      </c>
      <c r="V179" s="78">
        <f>AVERAGEIFS('WEEKLY DATA'!V$11:V$14576,'WEEKLY DATA'!$A$11:$A$14576,'MONTHLY DATA'!$A179,'WEEKLY DATA'!$B$11:$B$14576,'MONTHLY DATA'!$B179)</f>
        <v>414.0625</v>
      </c>
      <c r="W179" s="154">
        <f t="shared" si="112"/>
        <v>-4.5938940092165925E-2</v>
      </c>
      <c r="X179" s="169">
        <f>AVERAGEIFS('WEEKLY DATA'!X$11:X$14576,'WEEKLY DATA'!$A$11:$A$14576,'MONTHLY DATA'!$A179,'WEEKLY DATA'!$B$11:$B$14576,'MONTHLY DATA'!$B179)</f>
        <v>405.3125</v>
      </c>
      <c r="Y179" s="78">
        <f>AVERAGEIFS('WEEKLY DATA'!Y$11:Y$14576,'WEEKLY DATA'!$A$11:$A$14576,'MONTHLY DATA'!$A179,'WEEKLY DATA'!$B$11:$B$14576,'MONTHLY DATA'!$B179)</f>
        <v>415.3125</v>
      </c>
      <c r="Z179" s="78">
        <f>AVERAGEIFS('WEEKLY DATA'!Z$11:Z$14576,'WEEKLY DATA'!$A$11:$A$14576,'MONTHLY DATA'!$A179,'WEEKLY DATA'!$B$11:$B$14576,'MONTHLY DATA'!$B179)</f>
        <v>410.3125</v>
      </c>
      <c r="AA179" s="154">
        <f t="shared" si="113"/>
        <v>-4.3560606060606077E-2</v>
      </c>
      <c r="AB179" s="169">
        <f>AVERAGEIFS('WEEKLY DATA'!AB$11:AB$14576,'WEEKLY DATA'!$A$11:$A$14576,'MONTHLY DATA'!$A179,'WEEKLY DATA'!$B$11:$B$14576,'MONTHLY DATA'!$B179)</f>
        <v>445</v>
      </c>
      <c r="AC179" s="78">
        <f>AVERAGEIFS('WEEKLY DATA'!AC$11:AC$14576,'WEEKLY DATA'!$A$11:$A$14576,'MONTHLY DATA'!$A179,'WEEKLY DATA'!$B$11:$B$14576,'MONTHLY DATA'!$B179)</f>
        <v>455</v>
      </c>
      <c r="AD179" s="78">
        <f>AVERAGEIFS('WEEKLY DATA'!AD$11:AD$14576,'WEEKLY DATA'!$A$11:$A$14576,'MONTHLY DATA'!$A179,'WEEKLY DATA'!$B$11:$B$14576,'MONTHLY DATA'!$B179)</f>
        <v>450</v>
      </c>
      <c r="AE179" s="154">
        <f t="shared" si="114"/>
        <v>-3.9487726787620026E-2</v>
      </c>
      <c r="AF179" s="169">
        <f>AVERAGEIFS('WEEKLY DATA'!AF$11:AF$14576,'WEEKLY DATA'!$A$11:$A$14576,'MONTHLY DATA'!$A179,'WEEKLY DATA'!$B$11:$B$14576,'MONTHLY DATA'!$B179)</f>
        <v>403.125</v>
      </c>
      <c r="AG179" s="78">
        <f>AVERAGEIFS('WEEKLY DATA'!AG$11:AG$14576,'WEEKLY DATA'!$A$11:$A$14576,'MONTHLY DATA'!$A179,'WEEKLY DATA'!$B$11:$B$14576,'MONTHLY DATA'!$B179)</f>
        <v>413.125</v>
      </c>
      <c r="AH179" s="78">
        <f>AVERAGEIFS('WEEKLY DATA'!AH$11:AH$14576,'WEEKLY DATA'!$A$11:$A$14576,'MONTHLY DATA'!$A179,'WEEKLY DATA'!$B$11:$B$14576,'MONTHLY DATA'!$B179)</f>
        <v>408.125</v>
      </c>
      <c r="AI179" s="154">
        <f t="shared" si="115"/>
        <v>-1.5379975874547647E-2</v>
      </c>
      <c r="AJ179" s="169">
        <f>AVERAGEIFS('WEEKLY DATA'!AJ$11:AJ$14576,'WEEKLY DATA'!$A$11:$A$14576,'MONTHLY DATA'!$A179,'WEEKLY DATA'!$B$11:$B$14576,'MONTHLY DATA'!$B179)</f>
        <v>350.3125</v>
      </c>
      <c r="AK179" s="78">
        <f>AVERAGEIFS('WEEKLY DATA'!AK$11:AK$14576,'WEEKLY DATA'!$A$11:$A$14576,'MONTHLY DATA'!$A179,'WEEKLY DATA'!$B$11:$B$14576,'MONTHLY DATA'!$B179)</f>
        <v>360.3125</v>
      </c>
      <c r="AL179" s="78">
        <f>AVERAGEIFS('WEEKLY DATA'!AL$11:AL$14576,'WEEKLY DATA'!$A$11:$A$14576,'MONTHLY DATA'!$A179,'WEEKLY DATA'!$B$11:$B$14576,'MONTHLY DATA'!$B179)</f>
        <v>355.3125</v>
      </c>
      <c r="AM179" s="154">
        <f t="shared" si="116"/>
        <v>-5.3761651131824184E-2</v>
      </c>
      <c r="AN179" s="169">
        <f>AVERAGEIFS('WEEKLY DATA'!AN$11:AN$14576,'WEEKLY DATA'!$A$11:$A$14576,'MONTHLY DATA'!$A179,'WEEKLY DATA'!$B$11:$B$14576,'MONTHLY DATA'!$B179)</f>
        <v>371.5625</v>
      </c>
      <c r="AO179" s="78">
        <f>AVERAGEIFS('WEEKLY DATA'!AO$11:AO$14576,'WEEKLY DATA'!$A$11:$A$14576,'MONTHLY DATA'!$A179,'WEEKLY DATA'!$B$11:$B$14576,'MONTHLY DATA'!$B179)</f>
        <v>381.5625</v>
      </c>
      <c r="AP179" s="78">
        <f>AVERAGEIFS('WEEKLY DATA'!AP$11:AP$14576,'WEEKLY DATA'!$A$11:$A$14576,'MONTHLY DATA'!$A179,'WEEKLY DATA'!$B$11:$B$14576,'MONTHLY DATA'!$B179)</f>
        <v>376.5625</v>
      </c>
      <c r="AQ179" s="154">
        <f t="shared" si="117"/>
        <v>-3.9381377551020447E-2</v>
      </c>
      <c r="AR179" s="169">
        <f>AVERAGEIFS('WEEKLY DATA'!AR$11:AR$14576,'WEEKLY DATA'!$A$11:$A$14576,'MONTHLY DATA'!$A179,'WEEKLY DATA'!$B$11:$B$14576,'MONTHLY DATA'!$B179)</f>
        <v>455</v>
      </c>
      <c r="AS179" s="78">
        <f>AVERAGEIFS('WEEKLY DATA'!AS$11:AS$14576,'WEEKLY DATA'!$A$11:$A$14576,'MONTHLY DATA'!$A179,'WEEKLY DATA'!$B$11:$B$14576,'MONTHLY DATA'!$B179)</f>
        <v>465</v>
      </c>
      <c r="AT179" s="78">
        <f>AVERAGEIFS('WEEKLY DATA'!AT$11:AT$14576,'WEEKLY DATA'!$A$11:$A$14576,'MONTHLY DATA'!$A179,'WEEKLY DATA'!$B$11:$B$14576,'MONTHLY DATA'!$B179)</f>
        <v>460</v>
      </c>
      <c r="AU179" s="154">
        <f t="shared" si="118"/>
        <v>-2.9535864978902926E-2</v>
      </c>
      <c r="AV179" s="169">
        <f>AVERAGEIFS('WEEKLY DATA'!AV$11:AV$14576,'WEEKLY DATA'!$A$11:$A$14576,'MONTHLY DATA'!$A179,'WEEKLY DATA'!$B$11:$B$14576,'MONTHLY DATA'!$B179)</f>
        <v>372.5</v>
      </c>
      <c r="AW179" s="78">
        <f>AVERAGEIFS('WEEKLY DATA'!AW$11:AW$14576,'WEEKLY DATA'!$A$11:$A$14576,'MONTHLY DATA'!$A179,'WEEKLY DATA'!$B$11:$B$14576,'MONTHLY DATA'!$B179)</f>
        <v>382.5</v>
      </c>
      <c r="AX179" s="78">
        <f>AVERAGEIFS('WEEKLY DATA'!AX$11:AX$14576,'WEEKLY DATA'!$A$11:$A$14576,'MONTHLY DATA'!$A179,'WEEKLY DATA'!$B$11:$B$14576,'MONTHLY DATA'!$B179)</f>
        <v>377.5</v>
      </c>
      <c r="AY179" s="154">
        <f t="shared" si="119"/>
        <v>1.7520215633423097E-2</v>
      </c>
      <c r="AZ179" s="169">
        <f>AVERAGEIFS('WEEKLY DATA'!AZ$11:AZ$14576,'WEEKLY DATA'!$A$11:$A$14576,'MONTHLY DATA'!$A179,'WEEKLY DATA'!$B$11:$B$14576,'MONTHLY DATA'!$B179)</f>
        <v>355</v>
      </c>
      <c r="BA179" s="78">
        <f>AVERAGEIFS('WEEKLY DATA'!BA$11:BA$14576,'WEEKLY DATA'!$A$11:$A$14576,'MONTHLY DATA'!$A179,'WEEKLY DATA'!$B$11:$B$14576,'MONTHLY DATA'!$B179)</f>
        <v>365</v>
      </c>
      <c r="BB179" s="78">
        <f>AVERAGEIFS('WEEKLY DATA'!BB$11:BB$14576,'WEEKLY DATA'!$A$11:$A$14576,'MONTHLY DATA'!$A179,'WEEKLY DATA'!$B$11:$B$14576,'MONTHLY DATA'!$B179)</f>
        <v>360</v>
      </c>
      <c r="BC179" s="154">
        <f t="shared" si="120"/>
        <v>-1.3698630136986356E-2</v>
      </c>
      <c r="BD179" s="169">
        <f>AVERAGEIFS('WEEKLY DATA'!BD$11:BD$14576,'WEEKLY DATA'!$A$11:$A$14576,'MONTHLY DATA'!$A179,'WEEKLY DATA'!$B$11:$B$14576,'MONTHLY DATA'!$B179)</f>
        <v>347.5</v>
      </c>
      <c r="BE179" s="78">
        <f>AVERAGEIFS('WEEKLY DATA'!BE$11:BE$14576,'WEEKLY DATA'!$A$11:$A$14576,'MONTHLY DATA'!$A179,'WEEKLY DATA'!$B$11:$B$14576,'MONTHLY DATA'!$B179)</f>
        <v>357.5</v>
      </c>
      <c r="BF179" s="78">
        <f>AVERAGEIFS('WEEKLY DATA'!BF$11:BF$14576,'WEEKLY DATA'!$A$11:$A$14576,'MONTHLY DATA'!$A179,'WEEKLY DATA'!$B$11:$B$14576,'MONTHLY DATA'!$B179)</f>
        <v>352.5</v>
      </c>
      <c r="BG179" s="154">
        <f t="shared" si="121"/>
        <v>7.1428571428571175E-3</v>
      </c>
      <c r="BH179" s="169">
        <f>AVERAGEIFS('WEEKLY DATA'!BH$11:BH$14576,'WEEKLY DATA'!$A$11:$A$14576,'MONTHLY DATA'!$A179,'WEEKLY DATA'!$B$11:$B$14576,'MONTHLY DATA'!$B179)</f>
        <v>365</v>
      </c>
      <c r="BI179" s="78">
        <f>AVERAGEIFS('WEEKLY DATA'!BI$11:BI$14576,'WEEKLY DATA'!$A$11:$A$14576,'MONTHLY DATA'!$A179,'WEEKLY DATA'!$B$11:$B$14576,'MONTHLY DATA'!$B179)</f>
        <v>375</v>
      </c>
      <c r="BJ179" s="78">
        <f>AVERAGEIFS('WEEKLY DATA'!BJ$11:BJ$14576,'WEEKLY DATA'!$A$11:$A$14576,'MONTHLY DATA'!$A179,'WEEKLY DATA'!$B$11:$B$14576,'MONTHLY DATA'!$B179)</f>
        <v>370</v>
      </c>
      <c r="BK179" s="154">
        <f t="shared" si="122"/>
        <v>-0.14351851851851849</v>
      </c>
      <c r="BL179" s="169">
        <f>AVERAGEIFS('WEEKLY DATA'!BL$11:BL$14576,'WEEKLY DATA'!$A$11:$A$14576,'MONTHLY DATA'!$A179,'WEEKLY DATA'!$B$11:$B$14576,'MONTHLY DATA'!$B179)</f>
        <v>357.5</v>
      </c>
      <c r="BM179" s="78">
        <f>AVERAGEIFS('WEEKLY DATA'!BM$11:BM$14576,'WEEKLY DATA'!$A$11:$A$14576,'MONTHLY DATA'!$A179,'WEEKLY DATA'!$B$11:$B$14576,'MONTHLY DATA'!$B179)</f>
        <v>367.5</v>
      </c>
      <c r="BN179" s="78">
        <f>AVERAGEIFS('WEEKLY DATA'!BN$11:BN$14576,'WEEKLY DATA'!$A$11:$A$14576,'MONTHLY DATA'!$A179,'WEEKLY DATA'!$B$11:$B$14576,'MONTHLY DATA'!$B179)</f>
        <v>362.5</v>
      </c>
      <c r="BO179" s="154">
        <f t="shared" si="123"/>
        <v>-5.4869684499314619E-3</v>
      </c>
      <c r="BP179" s="78">
        <f>AVERAGEIFS('WEEKLY DATA'!BP$11:BP$14576,'WEEKLY DATA'!$A$11:$A$14576,'MONTHLY DATA'!$A179,'WEEKLY DATA'!$B$11:$B$14576,'MONTHLY DATA'!$B179)</f>
        <v>368.125</v>
      </c>
      <c r="BQ179" s="78">
        <f>AVERAGEIFS('WEEKLY DATA'!BQ$11:BQ$14576,'WEEKLY DATA'!$A$11:$A$14576,'MONTHLY DATA'!$A179,'WEEKLY DATA'!$B$11:$B$14576,'MONTHLY DATA'!$B179)</f>
        <v>378.125</v>
      </c>
      <c r="BR179" s="78">
        <f>AVERAGEIFS('WEEKLY DATA'!BR$11:BR$14576,'WEEKLY DATA'!$A$11:$A$14576,'MONTHLY DATA'!$A179,'WEEKLY DATA'!$B$11:$B$14576,'MONTHLY DATA'!$B179)</f>
        <v>373.125</v>
      </c>
      <c r="BS179" s="154">
        <f t="shared" si="124"/>
        <v>-4.2041078305519952E-2</v>
      </c>
      <c r="BT179" s="78">
        <f>AVERAGEIFS('WEEKLY DATA'!BT$11:BT$14576,'WEEKLY DATA'!$A$11:$A$14576,'MONTHLY DATA'!$A179,'WEEKLY DATA'!$B$11:$B$14576,'MONTHLY DATA'!$B179)</f>
        <v>328.125</v>
      </c>
      <c r="BU179" s="78">
        <f>AVERAGEIFS('WEEKLY DATA'!BU$11:BU$14576,'WEEKLY DATA'!$A$11:$A$14576,'MONTHLY DATA'!$A179,'WEEKLY DATA'!$B$11:$B$14576,'MONTHLY DATA'!$B179)</f>
        <v>338.125</v>
      </c>
      <c r="BV179" s="78">
        <f>AVERAGEIFS('WEEKLY DATA'!BV$11:BV$14576,'WEEKLY DATA'!$A$11:$A$14576,'MONTHLY DATA'!$A179,'WEEKLY DATA'!$B$11:$B$14576,'MONTHLY DATA'!$B179)</f>
        <v>333.125</v>
      </c>
      <c r="BW179" s="154">
        <f t="shared" si="125"/>
        <v>-4.9572039942938684E-2</v>
      </c>
      <c r="BX179" s="78">
        <f>AVERAGEIFS('WEEKLY DATA'!BX$11:BX$14576,'WEEKLY DATA'!$A$11:$A$14576,'MONTHLY DATA'!$A179,'WEEKLY DATA'!$B$11:$B$14576,'MONTHLY DATA'!$B179)</f>
        <v>480</v>
      </c>
      <c r="BY179" s="78">
        <f>AVERAGEIFS('WEEKLY DATA'!BY$11:BY$14576,'WEEKLY DATA'!$A$11:$A$14576,'MONTHLY DATA'!$A179,'WEEKLY DATA'!$B$11:$B$14576,'MONTHLY DATA'!$B179)</f>
        <v>490</v>
      </c>
      <c r="BZ179" s="78">
        <f>AVERAGEIFS('WEEKLY DATA'!BZ$11:BZ$14576,'WEEKLY DATA'!$A$11:$A$14576,'MONTHLY DATA'!$A179,'WEEKLY DATA'!$B$11:$B$14576,'MONTHLY DATA'!$B179)</f>
        <v>485</v>
      </c>
      <c r="CA179" s="154">
        <f t="shared" si="126"/>
        <v>1.6771488469601747E-2</v>
      </c>
      <c r="CB179" s="78">
        <f>AVERAGEIFS('WEEKLY DATA'!CB$11:CB$14576,'WEEKLY DATA'!$A$11:$A$14576,'MONTHLY DATA'!$A179,'WEEKLY DATA'!$B$11:$B$14576,'MONTHLY DATA'!$B179)</f>
        <v>580.3125</v>
      </c>
      <c r="CC179" s="78">
        <f>AVERAGEIFS('WEEKLY DATA'!CC$11:CC$14576,'WEEKLY DATA'!$A$11:$A$14576,'MONTHLY DATA'!$A179,'WEEKLY DATA'!$B$11:$B$14576,'MONTHLY DATA'!$B179)</f>
        <v>590.3125</v>
      </c>
      <c r="CD179" s="78">
        <f>AVERAGEIFS('WEEKLY DATA'!CD$11:CD$14576,'WEEKLY DATA'!$A$11:$A$14576,'MONTHLY DATA'!$A179,'WEEKLY DATA'!$B$11:$B$14576,'MONTHLY DATA'!$B179)</f>
        <v>585.3125</v>
      </c>
      <c r="CE179" s="154">
        <f t="shared" si="127"/>
        <v>-9.6235194585448935E-3</v>
      </c>
      <c r="CF179" s="78">
        <f>AVERAGEIFS('WEEKLY DATA'!CF$11:CF$14576,'WEEKLY DATA'!$A$11:$A$14576,'MONTHLY DATA'!$A179,'WEEKLY DATA'!$B$11:$B$14576,'MONTHLY DATA'!$B179)</f>
        <v>339.375</v>
      </c>
      <c r="CG179" s="78">
        <f>AVERAGEIFS('WEEKLY DATA'!CG$11:CG$14576,'WEEKLY DATA'!$A$11:$A$14576,'MONTHLY DATA'!$A179,'WEEKLY DATA'!$B$11:$B$14576,'MONTHLY DATA'!$B179)</f>
        <v>349.375</v>
      </c>
      <c r="CH179" s="78">
        <f>AVERAGEIFS('WEEKLY DATA'!CH$11:CH$14576,'WEEKLY DATA'!$A$11:$A$14576,'MONTHLY DATA'!$A179,'WEEKLY DATA'!$B$11:$B$14576,'MONTHLY DATA'!$B179)</f>
        <v>344.375</v>
      </c>
      <c r="CI179" s="154">
        <f t="shared" si="128"/>
        <v>-4.737206085753809E-2</v>
      </c>
      <c r="CJ179" s="78">
        <f>AVERAGEIFS('WEEKLY DATA'!CJ$11:CJ$14576,'WEEKLY DATA'!$A$11:$A$14576,'MONTHLY DATA'!$A179,'WEEKLY DATA'!$B$11:$B$14576,'MONTHLY DATA'!$B179)</f>
        <v>319.6875</v>
      </c>
      <c r="CK179" s="78">
        <f>AVERAGEIFS('WEEKLY DATA'!CK$11:CK$14576,'WEEKLY DATA'!$A$11:$A$14576,'MONTHLY DATA'!$A179,'WEEKLY DATA'!$B$11:$B$14576,'MONTHLY DATA'!$B179)</f>
        <v>329.6875</v>
      </c>
      <c r="CL179" s="78">
        <f>AVERAGEIFS('WEEKLY DATA'!CL$11:CL$14576,'WEEKLY DATA'!$A$11:$A$14576,'MONTHLY DATA'!$A179,'WEEKLY DATA'!$B$11:$B$14576,'MONTHLY DATA'!$B179)</f>
        <v>324.6875</v>
      </c>
      <c r="CM179" s="154">
        <f t="shared" si="129"/>
        <v>-4.6439060205579974E-2</v>
      </c>
      <c r="CN179" s="78">
        <f>AVERAGEIFS('WEEKLY DATA'!CN$11:CN$14576,'WEEKLY DATA'!$A$11:$A$14576,'MONTHLY DATA'!$A179,'WEEKLY DATA'!$B$11:$B$14576,'MONTHLY DATA'!$B179)</f>
        <v>480</v>
      </c>
      <c r="CO179" s="78">
        <f>AVERAGEIFS('WEEKLY DATA'!CO$11:CO$14576,'WEEKLY DATA'!$A$11:$A$14576,'MONTHLY DATA'!$A179,'WEEKLY DATA'!$B$11:$B$14576,'MONTHLY DATA'!$B179)</f>
        <v>490</v>
      </c>
      <c r="CP179" s="78">
        <f>AVERAGEIFS('WEEKLY DATA'!CP$11:CP$14576,'WEEKLY DATA'!$A$11:$A$14576,'MONTHLY DATA'!$A179,'WEEKLY DATA'!$B$11:$B$14576,'MONTHLY DATA'!$B179)</f>
        <v>485</v>
      </c>
      <c r="CQ179" s="154">
        <f t="shared" si="130"/>
        <v>1.6771488469601747E-2</v>
      </c>
      <c r="CR179" s="78">
        <f>AVERAGEIFS('WEEKLY DATA'!CR$11:CR$14576,'WEEKLY DATA'!$A$11:$A$14576,'MONTHLY DATA'!$A179,'WEEKLY DATA'!$B$11:$B$14576,'MONTHLY DATA'!$B179)</f>
        <v>557.5</v>
      </c>
      <c r="CS179" s="78">
        <f>AVERAGEIFS('WEEKLY DATA'!CS$11:CS$14576,'WEEKLY DATA'!$A$11:$A$14576,'MONTHLY DATA'!$A179,'WEEKLY DATA'!$B$11:$B$14576,'MONTHLY DATA'!$B179)</f>
        <v>567.5</v>
      </c>
      <c r="CT179" s="78">
        <f>AVERAGEIFS('WEEKLY DATA'!CT$11:CT$14576,'WEEKLY DATA'!$A$11:$A$14576,'MONTHLY DATA'!$A179,'WEEKLY DATA'!$B$11:$B$14576,'MONTHLY DATA'!$B179)</f>
        <v>562.5</v>
      </c>
      <c r="CU179" s="154">
        <f t="shared" si="131"/>
        <v>-1.7746228926353025E-3</v>
      </c>
      <c r="CV179" s="169">
        <f>AVERAGEIFS('WEEKLY DATA'!CV$11:CV$14576,'WEEKLY DATA'!$A$11:$A$14576,'MONTHLY DATA'!$A179,'WEEKLY DATA'!$B$11:$B$14576,'MONTHLY DATA'!$B179)</f>
        <v>365.625</v>
      </c>
      <c r="CW179" s="78">
        <f>AVERAGEIFS('WEEKLY DATA'!CW$11:CW$14576,'WEEKLY DATA'!$A$11:$A$14576,'MONTHLY DATA'!$A179,'WEEKLY DATA'!$B$11:$B$14576,'MONTHLY DATA'!$B179)</f>
        <v>375.625</v>
      </c>
      <c r="CX179" s="78">
        <f>AVERAGEIFS('WEEKLY DATA'!CX$11:CX$14576,'WEEKLY DATA'!$A$11:$A$14576,'MONTHLY DATA'!$A179,'WEEKLY DATA'!$B$11:$B$14576,'MONTHLY DATA'!$B179)</f>
        <v>370.625</v>
      </c>
      <c r="CY179" s="154">
        <f t="shared" si="132"/>
        <v>-4.107373868046571E-2</v>
      </c>
      <c r="CZ179" s="169">
        <f>AVERAGEIFS('WEEKLY DATA'!CZ$11:CZ$14576,'WEEKLY DATA'!$A$11:$A$14576,'MONTHLY DATA'!$A179,'WEEKLY DATA'!$B$11:$B$14576,'MONTHLY DATA'!$B179)</f>
        <v>340.9375</v>
      </c>
      <c r="DA179" s="78">
        <f>AVERAGEIFS('WEEKLY DATA'!DA$11:DA$14576,'WEEKLY DATA'!$A$11:$A$14576,'MONTHLY DATA'!$A179,'WEEKLY DATA'!$B$11:$B$14576,'MONTHLY DATA'!$B179)</f>
        <v>350.9375</v>
      </c>
      <c r="DB179" s="78">
        <f>AVERAGEIFS('WEEKLY DATA'!DB$11:DB$14576,'WEEKLY DATA'!$A$11:$A$14576,'MONTHLY DATA'!$A179,'WEEKLY DATA'!$B$11:$B$14576,'MONTHLY DATA'!$B179)</f>
        <v>345.9375</v>
      </c>
      <c r="DC179" s="154">
        <f t="shared" si="133"/>
        <v>-3.90625E-2</v>
      </c>
      <c r="DD179" s="78">
        <f>AVERAGEIFS('WEEKLY DATA'!DD$11:DD$14576,'WEEKLY DATA'!$A$11:$A$14576,'MONTHLY DATA'!$A179,'WEEKLY DATA'!$B$11:$B$14576,'MONTHLY DATA'!$B179)</f>
        <v>480</v>
      </c>
      <c r="DE179" s="78">
        <f>AVERAGEIFS('WEEKLY DATA'!DE$11:DE$14576,'WEEKLY DATA'!$A$11:$A$14576,'MONTHLY DATA'!$A179,'WEEKLY DATA'!$B$11:$B$14576,'MONTHLY DATA'!$B179)</f>
        <v>490</v>
      </c>
      <c r="DF179" s="78">
        <f>AVERAGEIFS('WEEKLY DATA'!DF$11:DF$14576,'WEEKLY DATA'!$A$11:$A$14576,'MONTHLY DATA'!$A179,'WEEKLY DATA'!$B$11:$B$14576,'MONTHLY DATA'!$B179)</f>
        <v>485</v>
      </c>
      <c r="DG179" s="154">
        <f t="shared" si="134"/>
        <v>1.5706806282722585E-2</v>
      </c>
      <c r="DH179" s="78">
        <f>AVERAGEIFS('WEEKLY DATA'!DH$11:DH$14576,'WEEKLY DATA'!$A$11:$A$14576,'MONTHLY DATA'!$A179,'WEEKLY DATA'!$B$11:$B$14576,'MONTHLY DATA'!$B179)</f>
        <v>572.5</v>
      </c>
      <c r="DI179" s="78">
        <f>AVERAGEIFS('WEEKLY DATA'!DI$11:DI$14576,'WEEKLY DATA'!$A$11:$A$14576,'MONTHLY DATA'!$A179,'WEEKLY DATA'!$B$11:$B$14576,'MONTHLY DATA'!$B179)</f>
        <v>582.5</v>
      </c>
      <c r="DJ179" s="78">
        <f>AVERAGEIFS('WEEKLY DATA'!DJ$11:DJ$14576,'WEEKLY DATA'!$A$11:$A$14576,'MONTHLY DATA'!$A179,'WEEKLY DATA'!$B$11:$B$14576,'MONTHLY DATA'!$B179)</f>
        <v>577.5</v>
      </c>
      <c r="DK179" s="154">
        <f t="shared" si="135"/>
        <v>-1.7286084701815252E-3</v>
      </c>
      <c r="DL179" s="169">
        <f>AVERAGEIFS('WEEKLY DATA'!DL$11:DL$14576,'WEEKLY DATA'!$A$11:$A$14576,'MONTHLY DATA'!$A179,'WEEKLY DATA'!$B$11:$B$14576,'MONTHLY DATA'!$B179)</f>
        <v>320.625</v>
      </c>
      <c r="DM179" s="78">
        <f>AVERAGEIFS('WEEKLY DATA'!DM$11:DM$14576,'WEEKLY DATA'!$A$11:$A$14576,'MONTHLY DATA'!$A179,'WEEKLY DATA'!$B$11:$B$14576,'MONTHLY DATA'!$B179)</f>
        <v>330.625</v>
      </c>
      <c r="DN179" s="78">
        <f>AVERAGEIFS('WEEKLY DATA'!DN$11:DN$14576,'WEEKLY DATA'!$A$11:$A$14576,'MONTHLY DATA'!$A179,'WEEKLY DATA'!$B$11:$B$14576,'MONTHLY DATA'!$B179)</f>
        <v>325.625</v>
      </c>
      <c r="DO179" s="154">
        <f t="shared" si="136"/>
        <v>-8.0155367231638408E-2</v>
      </c>
      <c r="DP179" s="78">
        <f>AVERAGEIFS('WEEKLY DATA'!DP$11:DP$14576,'WEEKLY DATA'!$A$11:$A$14576,'MONTHLY DATA'!$A179,'WEEKLY DATA'!$B$11:$B$14576,'MONTHLY DATA'!$B179)</f>
        <v>308.125</v>
      </c>
      <c r="DQ179" s="78">
        <f>AVERAGEIFS('WEEKLY DATA'!DQ$11:DQ$14576,'WEEKLY DATA'!$A$11:$A$14576,'MONTHLY DATA'!$A179,'WEEKLY DATA'!$B$11:$B$14576,'MONTHLY DATA'!$B179)</f>
        <v>318.125</v>
      </c>
      <c r="DR179" s="78">
        <f>AVERAGEIFS('WEEKLY DATA'!DR$11:DR$14576,'WEEKLY DATA'!$A$11:$A$14576,'MONTHLY DATA'!$A179,'WEEKLY DATA'!$B$11:$B$14576,'MONTHLY DATA'!$B179)</f>
        <v>313.125</v>
      </c>
      <c r="DS179" s="154">
        <f t="shared" si="137"/>
        <v>-3.2071097372488366E-2</v>
      </c>
      <c r="DT179" s="78">
        <f>AVERAGEIFS('WEEKLY DATA'!DT$11:DT$14576,'WEEKLY DATA'!$A$11:$A$14576,'MONTHLY DATA'!$A179,'WEEKLY DATA'!$B$11:$B$14576,'MONTHLY DATA'!$B179)</f>
        <v>480</v>
      </c>
      <c r="DU179" s="78">
        <f>AVERAGEIFS('WEEKLY DATA'!DU$11:DU$14576,'WEEKLY DATA'!$A$11:$A$14576,'MONTHLY DATA'!$A179,'WEEKLY DATA'!$B$11:$B$14576,'MONTHLY DATA'!$B179)</f>
        <v>490</v>
      </c>
      <c r="DV179" s="78">
        <f>AVERAGEIFS('WEEKLY DATA'!DV$11:DV$14576,'WEEKLY DATA'!$A$11:$A$14576,'MONTHLY DATA'!$A179,'WEEKLY DATA'!$B$11:$B$14576,'MONTHLY DATA'!$B179)</f>
        <v>485</v>
      </c>
      <c r="DW179" s="154">
        <f t="shared" si="138"/>
        <v>1.5706806282722585E-2</v>
      </c>
      <c r="DX179" s="78">
        <f>AVERAGEIFS('WEEKLY DATA'!DX$11:DX$14576,'WEEKLY DATA'!$A$11:$A$14576,'MONTHLY DATA'!$A179,'WEEKLY DATA'!$B$11:$B$14576,'MONTHLY DATA'!$B179)</f>
        <v>557.5</v>
      </c>
      <c r="DY179" s="78">
        <f>AVERAGEIFS('WEEKLY DATA'!DY$11:DY$14576,'WEEKLY DATA'!$A$11:$A$14576,'MONTHLY DATA'!$A179,'WEEKLY DATA'!$B$11:$B$14576,'MONTHLY DATA'!$B179)</f>
        <v>567.5</v>
      </c>
      <c r="DZ179" s="78">
        <f>AVERAGEIFS('WEEKLY DATA'!DZ$11:DZ$14576,'WEEKLY DATA'!$A$11:$A$14576,'MONTHLY DATA'!$A179,'WEEKLY DATA'!$B$11:$B$14576,'MONTHLY DATA'!$B179)</f>
        <v>562.5</v>
      </c>
      <c r="EA179" s="154">
        <f t="shared" si="139"/>
        <v>-1.7746228926353025E-3</v>
      </c>
      <c r="EB179" s="78">
        <f>AVERAGEIFS('WEEKLY DATA'!EB$11:EB$14576,'WEEKLY DATA'!$A$11:$A$14576,'MONTHLY DATA'!$A179,'WEEKLY DATA'!$B$11:$B$14576,'MONTHLY DATA'!$B179)</f>
        <v>360.9375</v>
      </c>
      <c r="EC179" s="78">
        <f>AVERAGEIFS('WEEKLY DATA'!EC$11:EC$14576,'WEEKLY DATA'!$A$11:$A$14576,'MONTHLY DATA'!$A179,'WEEKLY DATA'!$B$11:$B$14576,'MONTHLY DATA'!$B179)</f>
        <v>370.9375</v>
      </c>
      <c r="ED179" s="78">
        <f>AVERAGEIFS('WEEKLY DATA'!ED$11:ED$14576,'WEEKLY DATA'!$A$11:$A$14576,'MONTHLY DATA'!$A179,'WEEKLY DATA'!$B$11:$B$14576,'MONTHLY DATA'!$B179)</f>
        <v>365.9375</v>
      </c>
      <c r="EE179" s="154">
        <f t="shared" si="140"/>
        <v>-4.3300653594771199E-2</v>
      </c>
      <c r="EF179" s="169">
        <f>AVERAGEIFS('WEEKLY DATA'!EF$11:EF$14576,'WEEKLY DATA'!$A$11:$A$14576,'MONTHLY DATA'!$A179,'WEEKLY DATA'!$B$11:$B$14576,'MONTHLY DATA'!$B179)</f>
        <v>312.8125</v>
      </c>
      <c r="EG179" s="78">
        <f>AVERAGEIFS('WEEKLY DATA'!EG$11:EG$14576,'WEEKLY DATA'!$A$11:$A$14576,'MONTHLY DATA'!$A179,'WEEKLY DATA'!$B$11:$B$14576,'MONTHLY DATA'!$B179)</f>
        <v>322.8125</v>
      </c>
      <c r="EH179" s="78">
        <f>AVERAGEIFS('WEEKLY DATA'!EH$11:EH$14576,'WEEKLY DATA'!$A$11:$A$14576,'MONTHLY DATA'!$A179,'WEEKLY DATA'!$B$11:$B$14576,'MONTHLY DATA'!$B179)</f>
        <v>317.8125</v>
      </c>
      <c r="EI179" s="154">
        <f t="shared" si="141"/>
        <v>-2.9580152671755733E-2</v>
      </c>
      <c r="EJ179" s="78">
        <f>AVERAGEIFS('WEEKLY DATA'!EJ$11:EJ$14576,'WEEKLY DATA'!$A$11:$A$14576,'MONTHLY DATA'!$A179,'WEEKLY DATA'!$B$11:$B$14576,'MONTHLY DATA'!$B179)</f>
        <v>475</v>
      </c>
      <c r="EK179" s="78">
        <f>AVERAGEIFS('WEEKLY DATA'!EK$11:EK$14576,'WEEKLY DATA'!$A$11:$A$14576,'MONTHLY DATA'!$A179,'WEEKLY DATA'!$B$11:$B$14576,'MONTHLY DATA'!$B179)</f>
        <v>485</v>
      </c>
      <c r="EL179" s="78">
        <f>AVERAGEIFS('WEEKLY DATA'!EL$11:EL$14576,'WEEKLY DATA'!$A$11:$A$14576,'MONTHLY DATA'!$A179,'WEEKLY DATA'!$B$11:$B$14576,'MONTHLY DATA'!$B179)</f>
        <v>480</v>
      </c>
      <c r="EM179" s="154">
        <f t="shared" si="142"/>
        <v>1.6949152542372836E-2</v>
      </c>
      <c r="EN179" s="78">
        <f>AVERAGEIFS('WEEKLY DATA'!EN$11:EN$14576,'WEEKLY DATA'!$A$11:$A$14576,'MONTHLY DATA'!$A179,'WEEKLY DATA'!$B$11:$B$14576,'MONTHLY DATA'!$B179)</f>
        <v>602.5</v>
      </c>
      <c r="EO179" s="78">
        <f>AVERAGEIFS('WEEKLY DATA'!EO$11:EO$14576,'WEEKLY DATA'!$A$11:$A$14576,'MONTHLY DATA'!$A179,'WEEKLY DATA'!$B$11:$B$14576,'MONTHLY DATA'!$B179)</f>
        <v>612.5</v>
      </c>
      <c r="EP179" s="78">
        <f>AVERAGEIFS('WEEKLY DATA'!EP$11:EP$14576,'WEEKLY DATA'!$A$11:$A$14576,'MONTHLY DATA'!$A179,'WEEKLY DATA'!$B$11:$B$14576,'MONTHLY DATA'!$B179)</f>
        <v>607.5</v>
      </c>
      <c r="EQ179" s="154">
        <f t="shared" si="143"/>
        <v>-1.6433853738702098E-3</v>
      </c>
      <c r="ER179" s="78">
        <f>AVERAGEIFS('WEEKLY DATA'!ER$11:ER$14576,'WEEKLY DATA'!$A$11:$A$14576,'MONTHLY DATA'!$A179,'WEEKLY DATA'!$B$11:$B$14576,'MONTHLY DATA'!$B179)</f>
        <v>345.3125</v>
      </c>
      <c r="ES179" s="78">
        <f>AVERAGEIFS('WEEKLY DATA'!ES$11:ES$14576,'WEEKLY DATA'!$A$11:$A$14576,'MONTHLY DATA'!$A179,'WEEKLY DATA'!$B$11:$B$14576,'MONTHLY DATA'!$B179)</f>
        <v>355.3125</v>
      </c>
      <c r="ET179" s="78">
        <f>AVERAGEIFS('WEEKLY DATA'!ET$11:ET$14576,'WEEKLY DATA'!$A$11:$A$14576,'MONTHLY DATA'!$A179,'WEEKLY DATA'!$B$11:$B$14576,'MONTHLY DATA'!$B179)</f>
        <v>350.3125</v>
      </c>
      <c r="EU179" s="154">
        <f t="shared" si="144"/>
        <v>-3.3620689655172398E-2</v>
      </c>
      <c r="EV179" s="78">
        <f>AVERAGEIFS('WEEKLY DATA'!EV$11:EV$14576,'WEEKLY DATA'!$A$11:$A$14576,'MONTHLY DATA'!$A179,'WEEKLY DATA'!$B$11:$B$14576,'MONTHLY DATA'!$B179)</f>
        <v>304.375</v>
      </c>
      <c r="EW179" s="78">
        <f>AVERAGEIFS('WEEKLY DATA'!EW$11:EW$14576,'WEEKLY DATA'!$A$11:$A$14576,'MONTHLY DATA'!$A179,'WEEKLY DATA'!$B$11:$B$14576,'MONTHLY DATA'!$B179)</f>
        <v>314.375</v>
      </c>
      <c r="EX179" s="78">
        <f>AVERAGEIFS('WEEKLY DATA'!EX$11:EX$14576,'WEEKLY DATA'!$A$11:$A$14576,'MONTHLY DATA'!$A179,'WEEKLY DATA'!$B$11:$B$14576,'MONTHLY DATA'!$B179)</f>
        <v>309.375</v>
      </c>
      <c r="EY179" s="154">
        <f t="shared" si="145"/>
        <v>-4.8076923076923128E-2</v>
      </c>
      <c r="EZ179" s="78">
        <f>AVERAGEIFS('WEEKLY DATA'!EZ$11:EZ$14576,'WEEKLY DATA'!$A$11:$A$14576,'MONTHLY DATA'!$A179,'WEEKLY DATA'!$B$11:$B$14576,'MONTHLY DATA'!$B179)</f>
        <v>475</v>
      </c>
      <c r="FA179" s="78">
        <f>AVERAGEIFS('WEEKLY DATA'!FA$11:FA$14576,'WEEKLY DATA'!$A$11:$A$14576,'MONTHLY DATA'!$A179,'WEEKLY DATA'!$B$11:$B$14576,'MONTHLY DATA'!$B179)</f>
        <v>485</v>
      </c>
      <c r="FB179" s="78">
        <f>AVERAGEIFS('WEEKLY DATA'!FB$11:FB$14576,'WEEKLY DATA'!$A$11:$A$14576,'MONTHLY DATA'!$A179,'WEEKLY DATA'!$B$11:$B$14576,'MONTHLY DATA'!$B179)</f>
        <v>480</v>
      </c>
      <c r="FC179" s="154">
        <f t="shared" si="146"/>
        <v>1.2658227848101333E-2</v>
      </c>
      <c r="FD179" s="78">
        <f>AVERAGEIFS('WEEKLY DATA'!FD$11:FD$14576,'WEEKLY DATA'!$A$11:$A$14576,'MONTHLY DATA'!$A179,'WEEKLY DATA'!$B$11:$B$14576,'MONTHLY DATA'!$B179)</f>
        <v>392.1875</v>
      </c>
      <c r="FE179" s="78">
        <f>AVERAGEIFS('WEEKLY DATA'!FE$11:FE$14576,'WEEKLY DATA'!$A$11:$A$14576,'MONTHLY DATA'!$A179,'WEEKLY DATA'!$B$11:$B$14576,'MONTHLY DATA'!$B179)</f>
        <v>402.1875</v>
      </c>
      <c r="FF179" s="78">
        <f>AVERAGEIFS('WEEKLY DATA'!FF$11:FF$14576,'WEEKLY DATA'!$A$11:$A$14576,'MONTHLY DATA'!$A179,'WEEKLY DATA'!$B$11:$B$14576,'MONTHLY DATA'!$B179)</f>
        <v>397.1875</v>
      </c>
      <c r="FG179" s="154">
        <f t="shared" si="147"/>
        <v>5.4946879150066463E-2</v>
      </c>
      <c r="FH179" s="78">
        <f>AVERAGEIFS('WEEKLY DATA'!FH$11:FH$14576,'WEEKLY DATA'!$A$11:$A$14576,'MONTHLY DATA'!$A179,'WEEKLY DATA'!$B$11:$B$14576,'MONTHLY DATA'!$B179)</f>
        <v>396.5625</v>
      </c>
      <c r="FI179" s="78">
        <f>AVERAGEIFS('WEEKLY DATA'!FI$11:FI$14576,'WEEKLY DATA'!$A$11:$A$14576,'MONTHLY DATA'!$A179,'WEEKLY DATA'!$B$11:$B$14576,'MONTHLY DATA'!$B179)</f>
        <v>406.5625</v>
      </c>
      <c r="FJ179" s="78">
        <f>AVERAGEIFS('WEEKLY DATA'!FJ$11:FJ$14576,'WEEKLY DATA'!$A$11:$A$14576,'MONTHLY DATA'!$A179,'WEEKLY DATA'!$B$11:$B$14576,'MONTHLY DATA'!$B179)</f>
        <v>401.5625</v>
      </c>
      <c r="FK179" s="154">
        <f t="shared" si="148"/>
        <v>1.5328697850821804E-2</v>
      </c>
      <c r="FL179" s="169">
        <f>AVERAGEIFS('WEEKLY DATA'!FL$11:FL$14576,'WEEKLY DATA'!$A$11:$A$14576,'MONTHLY DATA'!$A179,'WEEKLY DATA'!$B$11:$B$14576,'MONTHLY DATA'!$B179)</f>
        <v>343.125</v>
      </c>
      <c r="FM179" s="78">
        <f>AVERAGEIFS('WEEKLY DATA'!FM$11:FM$14576,'WEEKLY DATA'!$A$11:$A$14576,'MONTHLY DATA'!$A179,'WEEKLY DATA'!$B$11:$B$14576,'MONTHLY DATA'!$B179)</f>
        <v>353.125</v>
      </c>
      <c r="FN179" s="78">
        <f>AVERAGEIFS('WEEKLY DATA'!FN$11:FN$14576,'WEEKLY DATA'!$A$11:$A$14576,'MONTHLY DATA'!$A179,'WEEKLY DATA'!$B$11:$B$14576,'MONTHLY DATA'!$B179)</f>
        <v>348.125</v>
      </c>
      <c r="FO179" s="154">
        <f t="shared" si="149"/>
        <v>-3.0292479108635084E-2</v>
      </c>
      <c r="FP179" s="78">
        <f>AVERAGEIFS('WEEKLY DATA'!FP$11:FP$14576,'WEEKLY DATA'!$A$11:$A$14576,'MONTHLY DATA'!$A179,'WEEKLY DATA'!$B$11:$B$14576,'MONTHLY DATA'!$B179)</f>
        <v>315</v>
      </c>
      <c r="FQ179" s="78">
        <f>AVERAGEIFS('WEEKLY DATA'!FQ$11:FQ$14576,'WEEKLY DATA'!$A$11:$A$14576,'MONTHLY DATA'!$A179,'WEEKLY DATA'!$B$11:$B$14576,'MONTHLY DATA'!$B179)</f>
        <v>325</v>
      </c>
      <c r="FR179" s="78">
        <f>AVERAGEIFS('WEEKLY DATA'!FR$11:FR$14576,'WEEKLY DATA'!$A$11:$A$14576,'MONTHLY DATA'!$A179,'WEEKLY DATA'!$B$11:$B$14576,'MONTHLY DATA'!$B179)</f>
        <v>320</v>
      </c>
      <c r="FS179" s="154">
        <f t="shared" si="150"/>
        <v>0</v>
      </c>
      <c r="FT179" s="78">
        <f>AVERAGEIFS('WEEKLY DATA'!FT$11:FT$14576,'WEEKLY DATA'!$A$11:$A$14576,'MONTHLY DATA'!$A179,'WEEKLY DATA'!$B$11:$B$14576,'MONTHLY DATA'!$B179)</f>
        <v>475</v>
      </c>
      <c r="FU179" s="78">
        <f>AVERAGEIFS('WEEKLY DATA'!FU$11:FU$14576,'WEEKLY DATA'!$A$11:$A$14576,'MONTHLY DATA'!$A179,'WEEKLY DATA'!$B$11:$B$14576,'MONTHLY DATA'!$B179)</f>
        <v>485</v>
      </c>
      <c r="FV179" s="78">
        <f>AVERAGEIFS('WEEKLY DATA'!FV$11:FV$14576,'WEEKLY DATA'!$A$11:$A$14576,'MONTHLY DATA'!$A179,'WEEKLY DATA'!$B$11:$B$14576,'MONTHLY DATA'!$B179)</f>
        <v>480</v>
      </c>
      <c r="FW179" s="154">
        <f t="shared" si="151"/>
        <v>6.4301552106430071E-2</v>
      </c>
      <c r="FX179" s="78">
        <f>AVERAGEIFS('WEEKLY DATA'!FX$11:FX$14576,'WEEKLY DATA'!$A$11:$A$14576,'MONTHLY DATA'!$A179,'WEEKLY DATA'!$B$11:$B$14576,'MONTHLY DATA'!$B179)</f>
        <v>461.5625</v>
      </c>
      <c r="FY179" s="78">
        <f>AVERAGEIFS('WEEKLY DATA'!FY$11:FY$14576,'WEEKLY DATA'!$A$11:$A$14576,'MONTHLY DATA'!$A179,'WEEKLY DATA'!$B$11:$B$14576,'MONTHLY DATA'!$B179)</f>
        <v>471.5625</v>
      </c>
      <c r="FZ179" s="78">
        <f>AVERAGEIFS('WEEKLY DATA'!FZ$11:FZ$14576,'WEEKLY DATA'!$A$11:$A$14576,'MONTHLY DATA'!$A179,'WEEKLY DATA'!$B$11:$B$14576,'MONTHLY DATA'!$B179)</f>
        <v>466.5625</v>
      </c>
      <c r="GA179" s="154">
        <f t="shared" si="152"/>
        <v>2.2824919441459812E-3</v>
      </c>
      <c r="GB179" s="78">
        <f>AVERAGEIFS('WEEKLY DATA'!GB$11:GB$14576,'WEEKLY DATA'!$A$11:$A$14576,'MONTHLY DATA'!$A179,'WEEKLY DATA'!$B$11:$B$14576,'MONTHLY DATA'!$B179)</f>
        <v>455.625</v>
      </c>
      <c r="GC179" s="78">
        <f>AVERAGEIFS('WEEKLY DATA'!GC$11:GC$14576,'WEEKLY DATA'!$A$11:$A$14576,'MONTHLY DATA'!$A179,'WEEKLY DATA'!$B$11:$B$14576,'MONTHLY DATA'!$B179)</f>
        <v>465.625</v>
      </c>
      <c r="GD179" s="78">
        <f>AVERAGEIFS('WEEKLY DATA'!GD$11:GD$14576,'WEEKLY DATA'!$A$11:$A$14576,'MONTHLY DATA'!$A179,'WEEKLY DATA'!$B$11:$B$14576,'MONTHLY DATA'!$B179)</f>
        <v>460.625</v>
      </c>
      <c r="GE179" s="154">
        <f t="shared" si="153"/>
        <v>-3.3315844700944397E-2</v>
      </c>
      <c r="GF179" s="169">
        <f>AVERAGEIFS('WEEKLY DATA'!GF$11:GF$14576,'WEEKLY DATA'!$A$11:$A$14576,'MONTHLY DATA'!$A179,'WEEKLY DATA'!$B$11:$B$14576,'MONTHLY DATA'!$B179)</f>
        <v>430.9375</v>
      </c>
      <c r="GG179" s="78">
        <f>AVERAGEIFS('WEEKLY DATA'!GG$11:GG$14576,'WEEKLY DATA'!$A$11:$A$14576,'MONTHLY DATA'!$A179,'WEEKLY DATA'!$B$11:$B$14576,'MONTHLY DATA'!$B179)</f>
        <v>440.9375</v>
      </c>
      <c r="GH179" s="78">
        <f>AVERAGEIFS('WEEKLY DATA'!GH$11:GH$14576,'WEEKLY DATA'!$A$11:$A$14576,'MONTHLY DATA'!$A179,'WEEKLY DATA'!$B$11:$B$14576,'MONTHLY DATA'!$B179)</f>
        <v>435.9375</v>
      </c>
      <c r="GI179" s="154">
        <f t="shared" si="154"/>
        <v>-3.125E-2</v>
      </c>
      <c r="GJ179" s="78">
        <f>AVERAGEIFS('WEEKLY DATA'!GJ$11:GJ$14576,'WEEKLY DATA'!$A$11:$A$14576,'MONTHLY DATA'!$A179,'WEEKLY DATA'!$B$11:$B$14576,'MONTHLY DATA'!$B179)</f>
        <v>490</v>
      </c>
      <c r="GK179" s="78">
        <f>AVERAGEIFS('WEEKLY DATA'!GK$11:GK$14576,'WEEKLY DATA'!$A$11:$A$14576,'MONTHLY DATA'!$A179,'WEEKLY DATA'!$B$11:$B$14576,'MONTHLY DATA'!$B179)</f>
        <v>500</v>
      </c>
      <c r="GL179" s="78">
        <f>AVERAGEIFS('WEEKLY DATA'!GL$11:GL$14576,'WEEKLY DATA'!$A$11:$A$14576,'MONTHLY DATA'!$A179,'WEEKLY DATA'!$B$11:$B$14576,'MONTHLY DATA'!$B179)</f>
        <v>495</v>
      </c>
      <c r="GM179" s="154">
        <f t="shared" si="155"/>
        <v>1.538461538461533E-2</v>
      </c>
      <c r="GN179" s="78">
        <f>AVERAGEIFS('WEEKLY DATA'!GN$11:GN$14576,'WEEKLY DATA'!$A$11:$A$14576,'MONTHLY DATA'!$A179,'WEEKLY DATA'!$B$11:$B$14576,'MONTHLY DATA'!$B179)</f>
        <v>662.5</v>
      </c>
      <c r="GO179" s="78">
        <f>AVERAGEIFS('WEEKLY DATA'!GO$11:GO$14576,'WEEKLY DATA'!$A$11:$A$14576,'MONTHLY DATA'!$A179,'WEEKLY DATA'!$B$11:$B$14576,'MONTHLY DATA'!$B179)</f>
        <v>672.5</v>
      </c>
      <c r="GP179" s="78">
        <f>AVERAGEIFS('WEEKLY DATA'!GP$11:GP$14576,'WEEKLY DATA'!$A$11:$A$14576,'MONTHLY DATA'!$A179,'WEEKLY DATA'!$B$11:$B$14576,'MONTHLY DATA'!$B179)</f>
        <v>667.5</v>
      </c>
      <c r="GQ179" s="154">
        <f t="shared" si="156"/>
        <v>-1.4958863126401933E-3</v>
      </c>
      <c r="GR179" s="78"/>
    </row>
    <row r="180" spans="1:200" ht="15.75" x14ac:dyDescent="0.25">
      <c r="A180">
        <f t="shared" si="106"/>
        <v>2</v>
      </c>
      <c r="B180">
        <f t="shared" si="107"/>
        <v>2024</v>
      </c>
      <c r="C180" s="86">
        <v>45323</v>
      </c>
      <c r="D180" s="78">
        <f>AVERAGEIFS('WEEKLY DATA'!D$11:D$14576,'WEEKLY DATA'!$A$11:$A$14576,'MONTHLY DATA'!$A180,'WEEKLY DATA'!$B$11:$B$14576,'MONTHLY DATA'!$B180)</f>
        <v>391.25</v>
      </c>
      <c r="E180" s="78">
        <f>AVERAGEIFS('WEEKLY DATA'!E$11:E$14576,'WEEKLY DATA'!$A$11:$A$14576,'MONTHLY DATA'!$A180,'WEEKLY DATA'!$B$11:$B$14576,'MONTHLY DATA'!$B180)</f>
        <v>401.25</v>
      </c>
      <c r="F180" s="78">
        <f>AVERAGEIFS('WEEKLY DATA'!F$11:F$14576,'WEEKLY DATA'!$A$11:$A$14576,'MONTHLY DATA'!$A180,'WEEKLY DATA'!$B$11:$B$14576,'MONTHLY DATA'!$B180)</f>
        <v>396.25</v>
      </c>
      <c r="G180" s="154">
        <f t="shared" si="108"/>
        <v>-4.4461190655614158E-2</v>
      </c>
      <c r="H180" s="169">
        <f>AVERAGEIFS('WEEKLY DATA'!H$11:H$14576,'WEEKLY DATA'!$A$11:$A$14576,'MONTHLY DATA'!$A180,'WEEKLY DATA'!$B$11:$B$14576,'MONTHLY DATA'!$B180)</f>
        <v>398.125</v>
      </c>
      <c r="I180" s="78">
        <f>AVERAGEIFS('WEEKLY DATA'!I$11:I$14576,'WEEKLY DATA'!$A$11:$A$14576,'MONTHLY DATA'!$A180,'WEEKLY DATA'!$B$11:$B$14576,'MONTHLY DATA'!$B180)</f>
        <v>408.125</v>
      </c>
      <c r="J180" s="78">
        <f>AVERAGEIFS('WEEKLY DATA'!J$11:J$14576,'WEEKLY DATA'!$A$11:$A$14576,'MONTHLY DATA'!$A180,'WEEKLY DATA'!$B$11:$B$14576,'MONTHLY DATA'!$B180)</f>
        <v>403.125</v>
      </c>
      <c r="K180" s="154">
        <f t="shared" si="109"/>
        <v>-1.9011406844106515E-2</v>
      </c>
      <c r="L180" s="169">
        <f>AVERAGEIFS('WEEKLY DATA'!L$11:L$14576,'WEEKLY DATA'!$A$11:$A$14576,'MONTHLY DATA'!$A180,'WEEKLY DATA'!$B$11:$B$14576,'MONTHLY DATA'!$B180)</f>
        <v>429.375</v>
      </c>
      <c r="M180" s="78">
        <f>AVERAGEIFS('WEEKLY DATA'!M$11:M$14576,'WEEKLY DATA'!$A$11:$A$14576,'MONTHLY DATA'!$A180,'WEEKLY DATA'!$B$11:$B$14576,'MONTHLY DATA'!$B180)</f>
        <v>439.375</v>
      </c>
      <c r="N180" s="78">
        <f>AVERAGEIFS('WEEKLY DATA'!N$11:N$14576,'WEEKLY DATA'!$A$11:$A$14576,'MONTHLY DATA'!$A180,'WEEKLY DATA'!$B$11:$B$14576,'MONTHLY DATA'!$B180)</f>
        <v>434.375</v>
      </c>
      <c r="O180" s="154">
        <f t="shared" si="110"/>
        <v>-4.532967032967028E-2</v>
      </c>
      <c r="P180" s="169">
        <f>AVERAGEIFS('WEEKLY DATA'!P$11:P$14576,'WEEKLY DATA'!$A$11:$A$14576,'MONTHLY DATA'!$A180,'WEEKLY DATA'!$B$11:$B$14576,'MONTHLY DATA'!$B180)</f>
        <v>389.375</v>
      </c>
      <c r="Q180" s="78">
        <f>AVERAGEIFS('WEEKLY DATA'!Q$11:Q$14576,'WEEKLY DATA'!$A$11:$A$14576,'MONTHLY DATA'!$A180,'WEEKLY DATA'!$B$11:$B$14576,'MONTHLY DATA'!$B180)</f>
        <v>399.375</v>
      </c>
      <c r="R180" s="78">
        <f>AVERAGEIFS('WEEKLY DATA'!R$11:R$14576,'WEEKLY DATA'!$A$11:$A$14576,'MONTHLY DATA'!$A180,'WEEKLY DATA'!$B$11:$B$14576,'MONTHLY DATA'!$B180)</f>
        <v>394.375</v>
      </c>
      <c r="S180" s="154">
        <f t="shared" si="111"/>
        <v>-5.1840721262208844E-2</v>
      </c>
      <c r="T180" s="169">
        <f>AVERAGEIFS('WEEKLY DATA'!T$11:T$14576,'WEEKLY DATA'!$A$11:$A$14576,'MONTHLY DATA'!$A180,'WEEKLY DATA'!$B$11:$B$14576,'MONTHLY DATA'!$B180)</f>
        <v>373.125</v>
      </c>
      <c r="U180" s="78">
        <f>AVERAGEIFS('WEEKLY DATA'!U$11:U$14576,'WEEKLY DATA'!$A$11:$A$14576,'MONTHLY DATA'!$A180,'WEEKLY DATA'!$B$11:$B$14576,'MONTHLY DATA'!$B180)</f>
        <v>383.125</v>
      </c>
      <c r="V180" s="78">
        <f>AVERAGEIFS('WEEKLY DATA'!V$11:V$14576,'WEEKLY DATA'!$A$11:$A$14576,'MONTHLY DATA'!$A180,'WEEKLY DATA'!$B$11:$B$14576,'MONTHLY DATA'!$B180)</f>
        <v>378.125</v>
      </c>
      <c r="W180" s="154">
        <f t="shared" si="112"/>
        <v>-8.679245283018866E-2</v>
      </c>
      <c r="X180" s="169">
        <f>AVERAGEIFS('WEEKLY DATA'!X$11:X$14576,'WEEKLY DATA'!$A$11:$A$14576,'MONTHLY DATA'!$A180,'WEEKLY DATA'!$B$11:$B$14576,'MONTHLY DATA'!$B180)</f>
        <v>380</v>
      </c>
      <c r="Y180" s="78">
        <f>AVERAGEIFS('WEEKLY DATA'!Y$11:Y$14576,'WEEKLY DATA'!$A$11:$A$14576,'MONTHLY DATA'!$A180,'WEEKLY DATA'!$B$11:$B$14576,'MONTHLY DATA'!$B180)</f>
        <v>390</v>
      </c>
      <c r="Z180" s="78">
        <f>AVERAGEIFS('WEEKLY DATA'!Z$11:Z$14576,'WEEKLY DATA'!$A$11:$A$14576,'MONTHLY DATA'!$A180,'WEEKLY DATA'!$B$11:$B$14576,'MONTHLY DATA'!$B180)</f>
        <v>385</v>
      </c>
      <c r="AA180" s="154">
        <f t="shared" si="113"/>
        <v>-6.1690784463061643E-2</v>
      </c>
      <c r="AB180" s="169">
        <f>AVERAGEIFS('WEEKLY DATA'!AB$11:AB$14576,'WEEKLY DATA'!$A$11:$A$14576,'MONTHLY DATA'!$A180,'WEEKLY DATA'!$B$11:$B$14576,'MONTHLY DATA'!$B180)</f>
        <v>418.75</v>
      </c>
      <c r="AC180" s="78">
        <f>AVERAGEIFS('WEEKLY DATA'!AC$11:AC$14576,'WEEKLY DATA'!$A$11:$A$14576,'MONTHLY DATA'!$A180,'WEEKLY DATA'!$B$11:$B$14576,'MONTHLY DATA'!$B180)</f>
        <v>428.75</v>
      </c>
      <c r="AD180" s="78">
        <f>AVERAGEIFS('WEEKLY DATA'!AD$11:AD$14576,'WEEKLY DATA'!$A$11:$A$14576,'MONTHLY DATA'!$A180,'WEEKLY DATA'!$B$11:$B$14576,'MONTHLY DATA'!$B180)</f>
        <v>423.75</v>
      </c>
      <c r="AE180" s="154">
        <f t="shared" si="114"/>
        <v>-5.8333333333333348E-2</v>
      </c>
      <c r="AF180" s="169">
        <f>AVERAGEIFS('WEEKLY DATA'!AF$11:AF$14576,'WEEKLY DATA'!$A$11:$A$14576,'MONTHLY DATA'!$A180,'WEEKLY DATA'!$B$11:$B$14576,'MONTHLY DATA'!$B180)</f>
        <v>352.5</v>
      </c>
      <c r="AG180" s="78">
        <f>AVERAGEIFS('WEEKLY DATA'!AG$11:AG$14576,'WEEKLY DATA'!$A$11:$A$14576,'MONTHLY DATA'!$A180,'WEEKLY DATA'!$B$11:$B$14576,'MONTHLY DATA'!$B180)</f>
        <v>362.5</v>
      </c>
      <c r="AH180" s="78">
        <f>AVERAGEIFS('WEEKLY DATA'!AH$11:AH$14576,'WEEKLY DATA'!$A$11:$A$14576,'MONTHLY DATA'!$A180,'WEEKLY DATA'!$B$11:$B$14576,'MONTHLY DATA'!$B180)</f>
        <v>357.5</v>
      </c>
      <c r="AI180" s="154">
        <f t="shared" si="115"/>
        <v>-0.12404287901990807</v>
      </c>
      <c r="AJ180" s="169">
        <f>AVERAGEIFS('WEEKLY DATA'!AJ$11:AJ$14576,'WEEKLY DATA'!$A$11:$A$14576,'MONTHLY DATA'!$A180,'WEEKLY DATA'!$B$11:$B$14576,'MONTHLY DATA'!$B180)</f>
        <v>333.75</v>
      </c>
      <c r="AK180" s="78">
        <f>AVERAGEIFS('WEEKLY DATA'!AK$11:AK$14576,'WEEKLY DATA'!$A$11:$A$14576,'MONTHLY DATA'!$A180,'WEEKLY DATA'!$B$11:$B$14576,'MONTHLY DATA'!$B180)</f>
        <v>343.75</v>
      </c>
      <c r="AL180" s="78">
        <f>AVERAGEIFS('WEEKLY DATA'!AL$11:AL$14576,'WEEKLY DATA'!$A$11:$A$14576,'MONTHLY DATA'!$A180,'WEEKLY DATA'!$B$11:$B$14576,'MONTHLY DATA'!$B180)</f>
        <v>338.75</v>
      </c>
      <c r="AM180" s="154">
        <f t="shared" si="116"/>
        <v>-4.6613896218117845E-2</v>
      </c>
      <c r="AN180" s="169">
        <f>AVERAGEIFS('WEEKLY DATA'!AN$11:AN$14576,'WEEKLY DATA'!$A$11:$A$14576,'MONTHLY DATA'!$A180,'WEEKLY DATA'!$B$11:$B$14576,'MONTHLY DATA'!$B180)</f>
        <v>353.75</v>
      </c>
      <c r="AO180" s="78">
        <f>AVERAGEIFS('WEEKLY DATA'!AO$11:AO$14576,'WEEKLY DATA'!$A$11:$A$14576,'MONTHLY DATA'!$A180,'WEEKLY DATA'!$B$11:$B$14576,'MONTHLY DATA'!$B180)</f>
        <v>363.75</v>
      </c>
      <c r="AP180" s="78">
        <f>AVERAGEIFS('WEEKLY DATA'!AP$11:AP$14576,'WEEKLY DATA'!$A$11:$A$14576,'MONTHLY DATA'!$A180,'WEEKLY DATA'!$B$11:$B$14576,'MONTHLY DATA'!$B180)</f>
        <v>358.75</v>
      </c>
      <c r="AQ180" s="154">
        <f t="shared" si="117"/>
        <v>-4.7302904564315407E-2</v>
      </c>
      <c r="AR180" s="169">
        <f>AVERAGEIFS('WEEKLY DATA'!AR$11:AR$14576,'WEEKLY DATA'!$A$11:$A$14576,'MONTHLY DATA'!$A180,'WEEKLY DATA'!$B$11:$B$14576,'MONTHLY DATA'!$B180)</f>
        <v>430.625</v>
      </c>
      <c r="AS180" s="78">
        <f>AVERAGEIFS('WEEKLY DATA'!AS$11:AS$14576,'WEEKLY DATA'!$A$11:$A$14576,'MONTHLY DATA'!$A180,'WEEKLY DATA'!$B$11:$B$14576,'MONTHLY DATA'!$B180)</f>
        <v>440.625</v>
      </c>
      <c r="AT180" s="78">
        <f>AVERAGEIFS('WEEKLY DATA'!AT$11:AT$14576,'WEEKLY DATA'!$A$11:$A$14576,'MONTHLY DATA'!$A180,'WEEKLY DATA'!$B$11:$B$14576,'MONTHLY DATA'!$B180)</f>
        <v>435.625</v>
      </c>
      <c r="AU180" s="154">
        <f t="shared" si="118"/>
        <v>-5.2989130434782594E-2</v>
      </c>
      <c r="AV180" s="169">
        <f>AVERAGEIFS('WEEKLY DATA'!AV$11:AV$14576,'WEEKLY DATA'!$A$11:$A$14576,'MONTHLY DATA'!$A180,'WEEKLY DATA'!$B$11:$B$14576,'MONTHLY DATA'!$B180)</f>
        <v>355</v>
      </c>
      <c r="AW180" s="78">
        <f>AVERAGEIFS('WEEKLY DATA'!AW$11:AW$14576,'WEEKLY DATA'!$A$11:$A$14576,'MONTHLY DATA'!$A180,'WEEKLY DATA'!$B$11:$B$14576,'MONTHLY DATA'!$B180)</f>
        <v>365</v>
      </c>
      <c r="AX180" s="78">
        <f>AVERAGEIFS('WEEKLY DATA'!AX$11:AX$14576,'WEEKLY DATA'!$A$11:$A$14576,'MONTHLY DATA'!$A180,'WEEKLY DATA'!$B$11:$B$14576,'MONTHLY DATA'!$B180)</f>
        <v>360</v>
      </c>
      <c r="AY180" s="154">
        <f t="shared" si="119"/>
        <v>-4.635761589403975E-2</v>
      </c>
      <c r="AZ180" s="169">
        <f>AVERAGEIFS('WEEKLY DATA'!AZ$11:AZ$14576,'WEEKLY DATA'!$A$11:$A$14576,'MONTHLY DATA'!$A180,'WEEKLY DATA'!$B$11:$B$14576,'MONTHLY DATA'!$B180)</f>
        <v>352.5</v>
      </c>
      <c r="BA180" s="78">
        <f>AVERAGEIFS('WEEKLY DATA'!BA$11:BA$14576,'WEEKLY DATA'!$A$11:$A$14576,'MONTHLY DATA'!$A180,'WEEKLY DATA'!$B$11:$B$14576,'MONTHLY DATA'!$B180)</f>
        <v>362.5</v>
      </c>
      <c r="BB180" s="78">
        <f>AVERAGEIFS('WEEKLY DATA'!BB$11:BB$14576,'WEEKLY DATA'!$A$11:$A$14576,'MONTHLY DATA'!$A180,'WEEKLY DATA'!$B$11:$B$14576,'MONTHLY DATA'!$B180)</f>
        <v>357.5</v>
      </c>
      <c r="BC180" s="154">
        <f t="shared" si="120"/>
        <v>-6.9444444444444198E-3</v>
      </c>
      <c r="BD180" s="169">
        <f>AVERAGEIFS('WEEKLY DATA'!BD$11:BD$14576,'WEEKLY DATA'!$A$11:$A$14576,'MONTHLY DATA'!$A180,'WEEKLY DATA'!$B$11:$B$14576,'MONTHLY DATA'!$B180)</f>
        <v>335</v>
      </c>
      <c r="BE180" s="78">
        <f>AVERAGEIFS('WEEKLY DATA'!BE$11:BE$14576,'WEEKLY DATA'!$A$11:$A$14576,'MONTHLY DATA'!$A180,'WEEKLY DATA'!$B$11:$B$14576,'MONTHLY DATA'!$B180)</f>
        <v>345</v>
      </c>
      <c r="BF180" s="78">
        <f>AVERAGEIFS('WEEKLY DATA'!BF$11:BF$14576,'WEEKLY DATA'!$A$11:$A$14576,'MONTHLY DATA'!$A180,'WEEKLY DATA'!$B$11:$B$14576,'MONTHLY DATA'!$B180)</f>
        <v>340</v>
      </c>
      <c r="BG180" s="154">
        <f t="shared" si="121"/>
        <v>-3.546099290780147E-2</v>
      </c>
      <c r="BH180" s="169">
        <f>AVERAGEIFS('WEEKLY DATA'!BH$11:BH$14576,'WEEKLY DATA'!$A$11:$A$14576,'MONTHLY DATA'!$A180,'WEEKLY DATA'!$B$11:$B$14576,'MONTHLY DATA'!$B180)</f>
        <v>365</v>
      </c>
      <c r="BI180" s="78">
        <f>AVERAGEIFS('WEEKLY DATA'!BI$11:BI$14576,'WEEKLY DATA'!$A$11:$A$14576,'MONTHLY DATA'!$A180,'WEEKLY DATA'!$B$11:$B$14576,'MONTHLY DATA'!$B180)</f>
        <v>375</v>
      </c>
      <c r="BJ180" s="78">
        <f>AVERAGEIFS('WEEKLY DATA'!BJ$11:BJ$14576,'WEEKLY DATA'!$A$11:$A$14576,'MONTHLY DATA'!$A180,'WEEKLY DATA'!$B$11:$B$14576,'MONTHLY DATA'!$B180)</f>
        <v>370</v>
      </c>
      <c r="BK180" s="154">
        <f t="shared" si="122"/>
        <v>0</v>
      </c>
      <c r="BL180" s="169">
        <f>AVERAGEIFS('WEEKLY DATA'!BL$11:BL$14576,'WEEKLY DATA'!$A$11:$A$14576,'MONTHLY DATA'!$A180,'WEEKLY DATA'!$B$11:$B$14576,'MONTHLY DATA'!$B180)</f>
        <v>341.25</v>
      </c>
      <c r="BM180" s="78">
        <f>AVERAGEIFS('WEEKLY DATA'!BM$11:BM$14576,'WEEKLY DATA'!$A$11:$A$14576,'MONTHLY DATA'!$A180,'WEEKLY DATA'!$B$11:$B$14576,'MONTHLY DATA'!$B180)</f>
        <v>351.25</v>
      </c>
      <c r="BN180" s="78">
        <f>AVERAGEIFS('WEEKLY DATA'!BN$11:BN$14576,'WEEKLY DATA'!$A$11:$A$14576,'MONTHLY DATA'!$A180,'WEEKLY DATA'!$B$11:$B$14576,'MONTHLY DATA'!$B180)</f>
        <v>346.25</v>
      </c>
      <c r="BO180" s="154">
        <f t="shared" si="123"/>
        <v>-4.482758620689653E-2</v>
      </c>
      <c r="BP180" s="78">
        <f>AVERAGEIFS('WEEKLY DATA'!BP$11:BP$14576,'WEEKLY DATA'!$A$11:$A$14576,'MONTHLY DATA'!$A180,'WEEKLY DATA'!$B$11:$B$14576,'MONTHLY DATA'!$B180)</f>
        <v>361.25</v>
      </c>
      <c r="BQ180" s="78">
        <f>AVERAGEIFS('WEEKLY DATA'!BQ$11:BQ$14576,'WEEKLY DATA'!$A$11:$A$14576,'MONTHLY DATA'!$A180,'WEEKLY DATA'!$B$11:$B$14576,'MONTHLY DATA'!$B180)</f>
        <v>371.25</v>
      </c>
      <c r="BR180" s="78">
        <f>AVERAGEIFS('WEEKLY DATA'!BR$11:BR$14576,'WEEKLY DATA'!$A$11:$A$14576,'MONTHLY DATA'!$A180,'WEEKLY DATA'!$B$11:$B$14576,'MONTHLY DATA'!$B180)</f>
        <v>366.25</v>
      </c>
      <c r="BS180" s="154">
        <f t="shared" si="124"/>
        <v>-1.8425460636515956E-2</v>
      </c>
      <c r="BT180" s="78">
        <f>AVERAGEIFS('WEEKLY DATA'!BT$11:BT$14576,'WEEKLY DATA'!$A$11:$A$14576,'MONTHLY DATA'!$A180,'WEEKLY DATA'!$B$11:$B$14576,'MONTHLY DATA'!$B180)</f>
        <v>322.5</v>
      </c>
      <c r="BU180" s="78">
        <f>AVERAGEIFS('WEEKLY DATA'!BU$11:BU$14576,'WEEKLY DATA'!$A$11:$A$14576,'MONTHLY DATA'!$A180,'WEEKLY DATA'!$B$11:$B$14576,'MONTHLY DATA'!$B180)</f>
        <v>332.5</v>
      </c>
      <c r="BV180" s="78">
        <f>AVERAGEIFS('WEEKLY DATA'!BV$11:BV$14576,'WEEKLY DATA'!$A$11:$A$14576,'MONTHLY DATA'!$A180,'WEEKLY DATA'!$B$11:$B$14576,'MONTHLY DATA'!$B180)</f>
        <v>327.5</v>
      </c>
      <c r="BW180" s="154">
        <f t="shared" si="125"/>
        <v>-1.6885553470919357E-2</v>
      </c>
      <c r="BX180" s="78">
        <f>AVERAGEIFS('WEEKLY DATA'!BX$11:BX$14576,'WEEKLY DATA'!$A$11:$A$14576,'MONTHLY DATA'!$A180,'WEEKLY DATA'!$B$11:$B$14576,'MONTHLY DATA'!$B180)</f>
        <v>479.375</v>
      </c>
      <c r="BY180" s="78">
        <f>AVERAGEIFS('WEEKLY DATA'!BY$11:BY$14576,'WEEKLY DATA'!$A$11:$A$14576,'MONTHLY DATA'!$A180,'WEEKLY DATA'!$B$11:$B$14576,'MONTHLY DATA'!$B180)</f>
        <v>489.375</v>
      </c>
      <c r="BZ180" s="78">
        <f>AVERAGEIFS('WEEKLY DATA'!BZ$11:BZ$14576,'WEEKLY DATA'!$A$11:$A$14576,'MONTHLY DATA'!$A180,'WEEKLY DATA'!$B$11:$B$14576,'MONTHLY DATA'!$B180)</f>
        <v>484.375</v>
      </c>
      <c r="CA180" s="154">
        <f t="shared" si="126"/>
        <v>-1.2886597938144284E-3</v>
      </c>
      <c r="CB180" s="78">
        <f>AVERAGEIFS('WEEKLY DATA'!CB$11:CB$14576,'WEEKLY DATA'!$A$11:$A$14576,'MONTHLY DATA'!$A180,'WEEKLY DATA'!$B$11:$B$14576,'MONTHLY DATA'!$B180)</f>
        <v>536.25</v>
      </c>
      <c r="CC180" s="78">
        <f>AVERAGEIFS('WEEKLY DATA'!CC$11:CC$14576,'WEEKLY DATA'!$A$11:$A$14576,'MONTHLY DATA'!$A180,'WEEKLY DATA'!$B$11:$B$14576,'MONTHLY DATA'!$B180)</f>
        <v>546.25</v>
      </c>
      <c r="CD180" s="78">
        <f>AVERAGEIFS('WEEKLY DATA'!CD$11:CD$14576,'WEEKLY DATA'!$A$11:$A$14576,'MONTHLY DATA'!$A180,'WEEKLY DATA'!$B$11:$B$14576,'MONTHLY DATA'!$B180)</f>
        <v>541.25</v>
      </c>
      <c r="CE180" s="154">
        <f t="shared" si="127"/>
        <v>-7.5280298985584637E-2</v>
      </c>
      <c r="CF180" s="78">
        <f>AVERAGEIFS('WEEKLY DATA'!CF$11:CF$14576,'WEEKLY DATA'!$A$11:$A$14576,'MONTHLY DATA'!$A180,'WEEKLY DATA'!$B$11:$B$14576,'MONTHLY DATA'!$B180)</f>
        <v>327.5</v>
      </c>
      <c r="CG180" s="78">
        <f>AVERAGEIFS('WEEKLY DATA'!CG$11:CG$14576,'WEEKLY DATA'!$A$11:$A$14576,'MONTHLY DATA'!$A180,'WEEKLY DATA'!$B$11:$B$14576,'MONTHLY DATA'!$B180)</f>
        <v>337.5</v>
      </c>
      <c r="CH180" s="78">
        <f>AVERAGEIFS('WEEKLY DATA'!CH$11:CH$14576,'WEEKLY DATA'!$A$11:$A$14576,'MONTHLY DATA'!$A180,'WEEKLY DATA'!$B$11:$B$14576,'MONTHLY DATA'!$B180)</f>
        <v>332.5</v>
      </c>
      <c r="CI180" s="154">
        <f t="shared" si="128"/>
        <v>-3.4482758620689613E-2</v>
      </c>
      <c r="CJ180" s="78">
        <f>AVERAGEIFS('WEEKLY DATA'!CJ$11:CJ$14576,'WEEKLY DATA'!$A$11:$A$14576,'MONTHLY DATA'!$A180,'WEEKLY DATA'!$B$11:$B$14576,'MONTHLY DATA'!$B180)</f>
        <v>307.5</v>
      </c>
      <c r="CK180" s="78">
        <f>AVERAGEIFS('WEEKLY DATA'!CK$11:CK$14576,'WEEKLY DATA'!$A$11:$A$14576,'MONTHLY DATA'!$A180,'WEEKLY DATA'!$B$11:$B$14576,'MONTHLY DATA'!$B180)</f>
        <v>317.5</v>
      </c>
      <c r="CL180" s="78">
        <f>AVERAGEIFS('WEEKLY DATA'!CL$11:CL$14576,'WEEKLY DATA'!$A$11:$A$14576,'MONTHLY DATA'!$A180,'WEEKLY DATA'!$B$11:$B$14576,'MONTHLY DATA'!$B180)</f>
        <v>312.5</v>
      </c>
      <c r="CM180" s="154">
        <f t="shared" si="129"/>
        <v>-3.7536092396535103E-2</v>
      </c>
      <c r="CN180" s="78">
        <f>AVERAGEIFS('WEEKLY DATA'!CN$11:CN$14576,'WEEKLY DATA'!$A$11:$A$14576,'MONTHLY DATA'!$A180,'WEEKLY DATA'!$B$11:$B$14576,'MONTHLY DATA'!$B180)</f>
        <v>479.375</v>
      </c>
      <c r="CO180" s="78">
        <f>AVERAGEIFS('WEEKLY DATA'!CO$11:CO$14576,'WEEKLY DATA'!$A$11:$A$14576,'MONTHLY DATA'!$A180,'WEEKLY DATA'!$B$11:$B$14576,'MONTHLY DATA'!$B180)</f>
        <v>489.375</v>
      </c>
      <c r="CP180" s="78">
        <f>AVERAGEIFS('WEEKLY DATA'!CP$11:CP$14576,'WEEKLY DATA'!$A$11:$A$14576,'MONTHLY DATA'!$A180,'WEEKLY DATA'!$B$11:$B$14576,'MONTHLY DATA'!$B180)</f>
        <v>484.375</v>
      </c>
      <c r="CQ180" s="154">
        <f t="shared" si="130"/>
        <v>-1.2886597938144284E-3</v>
      </c>
      <c r="CR180" s="78">
        <f>AVERAGEIFS('WEEKLY DATA'!CR$11:CR$14576,'WEEKLY DATA'!$A$11:$A$14576,'MONTHLY DATA'!$A180,'WEEKLY DATA'!$B$11:$B$14576,'MONTHLY DATA'!$B180)</f>
        <v>512.5</v>
      </c>
      <c r="CS180" s="78">
        <f>AVERAGEIFS('WEEKLY DATA'!CS$11:CS$14576,'WEEKLY DATA'!$A$11:$A$14576,'MONTHLY DATA'!$A180,'WEEKLY DATA'!$B$11:$B$14576,'MONTHLY DATA'!$B180)</f>
        <v>522.5</v>
      </c>
      <c r="CT180" s="78">
        <f>AVERAGEIFS('WEEKLY DATA'!CT$11:CT$14576,'WEEKLY DATA'!$A$11:$A$14576,'MONTHLY DATA'!$A180,'WEEKLY DATA'!$B$11:$B$14576,'MONTHLY DATA'!$B180)</f>
        <v>517.5</v>
      </c>
      <c r="CU180" s="154">
        <f t="shared" si="131"/>
        <v>-7.999999999999996E-2</v>
      </c>
      <c r="CV180" s="169">
        <f>AVERAGEIFS('WEEKLY DATA'!CV$11:CV$14576,'WEEKLY DATA'!$A$11:$A$14576,'MONTHLY DATA'!$A180,'WEEKLY DATA'!$B$11:$B$14576,'MONTHLY DATA'!$B180)</f>
        <v>357.5</v>
      </c>
      <c r="CW180" s="78">
        <f>AVERAGEIFS('WEEKLY DATA'!CW$11:CW$14576,'WEEKLY DATA'!$A$11:$A$14576,'MONTHLY DATA'!$A180,'WEEKLY DATA'!$B$11:$B$14576,'MONTHLY DATA'!$B180)</f>
        <v>367.5</v>
      </c>
      <c r="CX180" s="78">
        <f>AVERAGEIFS('WEEKLY DATA'!CX$11:CX$14576,'WEEKLY DATA'!$A$11:$A$14576,'MONTHLY DATA'!$A180,'WEEKLY DATA'!$B$11:$B$14576,'MONTHLY DATA'!$B180)</f>
        <v>362.5</v>
      </c>
      <c r="CY180" s="154">
        <f t="shared" si="132"/>
        <v>-2.1922428330522714E-2</v>
      </c>
      <c r="CZ180" s="169">
        <f>AVERAGEIFS('WEEKLY DATA'!CZ$11:CZ$14576,'WEEKLY DATA'!$A$11:$A$14576,'MONTHLY DATA'!$A180,'WEEKLY DATA'!$B$11:$B$14576,'MONTHLY DATA'!$B180)</f>
        <v>332.5</v>
      </c>
      <c r="DA180" s="78">
        <f>AVERAGEIFS('WEEKLY DATA'!DA$11:DA$14576,'WEEKLY DATA'!$A$11:$A$14576,'MONTHLY DATA'!$A180,'WEEKLY DATA'!$B$11:$B$14576,'MONTHLY DATA'!$B180)</f>
        <v>342.5</v>
      </c>
      <c r="DB180" s="78">
        <f>AVERAGEIFS('WEEKLY DATA'!DB$11:DB$14576,'WEEKLY DATA'!$A$11:$A$14576,'MONTHLY DATA'!$A180,'WEEKLY DATA'!$B$11:$B$14576,'MONTHLY DATA'!$B180)</f>
        <v>337.5</v>
      </c>
      <c r="DC180" s="154">
        <f t="shared" si="133"/>
        <v>-2.4390243902439046E-2</v>
      </c>
      <c r="DD180" s="78">
        <f>AVERAGEIFS('WEEKLY DATA'!DD$11:DD$14576,'WEEKLY DATA'!$A$11:$A$14576,'MONTHLY DATA'!$A180,'WEEKLY DATA'!$B$11:$B$14576,'MONTHLY DATA'!$B180)</f>
        <v>479.375</v>
      </c>
      <c r="DE180" s="78">
        <f>AVERAGEIFS('WEEKLY DATA'!DE$11:DE$14576,'WEEKLY DATA'!$A$11:$A$14576,'MONTHLY DATA'!$A180,'WEEKLY DATA'!$B$11:$B$14576,'MONTHLY DATA'!$B180)</f>
        <v>489.375</v>
      </c>
      <c r="DF180" s="78">
        <f>AVERAGEIFS('WEEKLY DATA'!DF$11:DF$14576,'WEEKLY DATA'!$A$11:$A$14576,'MONTHLY DATA'!$A180,'WEEKLY DATA'!$B$11:$B$14576,'MONTHLY DATA'!$B180)</f>
        <v>484.375</v>
      </c>
      <c r="DG180" s="154">
        <f t="shared" si="134"/>
        <v>-1.2886597938144284E-3</v>
      </c>
      <c r="DH180" s="78">
        <f>AVERAGEIFS('WEEKLY DATA'!DH$11:DH$14576,'WEEKLY DATA'!$A$11:$A$14576,'MONTHLY DATA'!$A180,'WEEKLY DATA'!$B$11:$B$14576,'MONTHLY DATA'!$B180)</f>
        <v>527.5</v>
      </c>
      <c r="DI180" s="78">
        <f>AVERAGEIFS('WEEKLY DATA'!DI$11:DI$14576,'WEEKLY DATA'!$A$11:$A$14576,'MONTHLY DATA'!$A180,'WEEKLY DATA'!$B$11:$B$14576,'MONTHLY DATA'!$B180)</f>
        <v>537.5</v>
      </c>
      <c r="DJ180" s="78">
        <f>AVERAGEIFS('WEEKLY DATA'!DJ$11:DJ$14576,'WEEKLY DATA'!$A$11:$A$14576,'MONTHLY DATA'!$A180,'WEEKLY DATA'!$B$11:$B$14576,'MONTHLY DATA'!$B180)</f>
        <v>532.5</v>
      </c>
      <c r="DK180" s="154">
        <f t="shared" si="135"/>
        <v>-7.7922077922077948E-2</v>
      </c>
      <c r="DL180" s="169">
        <f>AVERAGEIFS('WEEKLY DATA'!DL$11:DL$14576,'WEEKLY DATA'!$A$11:$A$14576,'MONTHLY DATA'!$A180,'WEEKLY DATA'!$B$11:$B$14576,'MONTHLY DATA'!$B180)</f>
        <v>314.375</v>
      </c>
      <c r="DM180" s="78">
        <f>AVERAGEIFS('WEEKLY DATA'!DM$11:DM$14576,'WEEKLY DATA'!$A$11:$A$14576,'MONTHLY DATA'!$A180,'WEEKLY DATA'!$B$11:$B$14576,'MONTHLY DATA'!$B180)</f>
        <v>324.375</v>
      </c>
      <c r="DN180" s="78">
        <f>AVERAGEIFS('WEEKLY DATA'!DN$11:DN$14576,'WEEKLY DATA'!$A$11:$A$14576,'MONTHLY DATA'!$A180,'WEEKLY DATA'!$B$11:$B$14576,'MONTHLY DATA'!$B180)</f>
        <v>319.375</v>
      </c>
      <c r="DO180" s="154">
        <f t="shared" si="136"/>
        <v>-1.9193857965451033E-2</v>
      </c>
      <c r="DP180" s="78">
        <f>AVERAGEIFS('WEEKLY DATA'!DP$11:DP$14576,'WEEKLY DATA'!$A$11:$A$14576,'MONTHLY DATA'!$A180,'WEEKLY DATA'!$B$11:$B$14576,'MONTHLY DATA'!$B180)</f>
        <v>299.375</v>
      </c>
      <c r="DQ180" s="78">
        <f>AVERAGEIFS('WEEKLY DATA'!DQ$11:DQ$14576,'WEEKLY DATA'!$A$11:$A$14576,'MONTHLY DATA'!$A180,'WEEKLY DATA'!$B$11:$B$14576,'MONTHLY DATA'!$B180)</f>
        <v>309.375</v>
      </c>
      <c r="DR180" s="78">
        <f>AVERAGEIFS('WEEKLY DATA'!DR$11:DR$14576,'WEEKLY DATA'!$A$11:$A$14576,'MONTHLY DATA'!$A180,'WEEKLY DATA'!$B$11:$B$14576,'MONTHLY DATA'!$B180)</f>
        <v>304.375</v>
      </c>
      <c r="DS180" s="154">
        <f t="shared" si="137"/>
        <v>-2.7944111776447067E-2</v>
      </c>
      <c r="DT180" s="78">
        <f>AVERAGEIFS('WEEKLY DATA'!DT$11:DT$14576,'WEEKLY DATA'!$A$11:$A$14576,'MONTHLY DATA'!$A180,'WEEKLY DATA'!$B$11:$B$14576,'MONTHLY DATA'!$B180)</f>
        <v>479.375</v>
      </c>
      <c r="DU180" s="78">
        <f>AVERAGEIFS('WEEKLY DATA'!DU$11:DU$14576,'WEEKLY DATA'!$A$11:$A$14576,'MONTHLY DATA'!$A180,'WEEKLY DATA'!$B$11:$B$14576,'MONTHLY DATA'!$B180)</f>
        <v>489.375</v>
      </c>
      <c r="DV180" s="78">
        <f>AVERAGEIFS('WEEKLY DATA'!DV$11:DV$14576,'WEEKLY DATA'!$A$11:$A$14576,'MONTHLY DATA'!$A180,'WEEKLY DATA'!$B$11:$B$14576,'MONTHLY DATA'!$B180)</f>
        <v>484.375</v>
      </c>
      <c r="DW180" s="154">
        <f t="shared" si="138"/>
        <v>-1.2886597938144284E-3</v>
      </c>
      <c r="DX180" s="78">
        <f>AVERAGEIFS('WEEKLY DATA'!DX$11:DX$14576,'WEEKLY DATA'!$A$11:$A$14576,'MONTHLY DATA'!$A180,'WEEKLY DATA'!$B$11:$B$14576,'MONTHLY DATA'!$B180)</f>
        <v>512.5</v>
      </c>
      <c r="DY180" s="78">
        <f>AVERAGEIFS('WEEKLY DATA'!DY$11:DY$14576,'WEEKLY DATA'!$A$11:$A$14576,'MONTHLY DATA'!$A180,'WEEKLY DATA'!$B$11:$B$14576,'MONTHLY DATA'!$B180)</f>
        <v>522.5</v>
      </c>
      <c r="DZ180" s="78">
        <f>AVERAGEIFS('WEEKLY DATA'!DZ$11:DZ$14576,'WEEKLY DATA'!$A$11:$A$14576,'MONTHLY DATA'!$A180,'WEEKLY DATA'!$B$11:$B$14576,'MONTHLY DATA'!$B180)</f>
        <v>517.5</v>
      </c>
      <c r="EA180" s="154">
        <f t="shared" si="139"/>
        <v>-7.999999999999996E-2</v>
      </c>
      <c r="EB180" s="78">
        <f>AVERAGEIFS('WEEKLY DATA'!EB$11:EB$14576,'WEEKLY DATA'!$A$11:$A$14576,'MONTHLY DATA'!$A180,'WEEKLY DATA'!$B$11:$B$14576,'MONTHLY DATA'!$B180)</f>
        <v>354.375</v>
      </c>
      <c r="EC180" s="78">
        <f>AVERAGEIFS('WEEKLY DATA'!EC$11:EC$14576,'WEEKLY DATA'!$A$11:$A$14576,'MONTHLY DATA'!$A180,'WEEKLY DATA'!$B$11:$B$14576,'MONTHLY DATA'!$B180)</f>
        <v>364.375</v>
      </c>
      <c r="ED180" s="78">
        <f>AVERAGEIFS('WEEKLY DATA'!ED$11:ED$14576,'WEEKLY DATA'!$A$11:$A$14576,'MONTHLY DATA'!$A180,'WEEKLY DATA'!$B$11:$B$14576,'MONTHLY DATA'!$B180)</f>
        <v>359.375</v>
      </c>
      <c r="EE180" s="154">
        <f t="shared" si="140"/>
        <v>-1.7933390264730953E-2</v>
      </c>
      <c r="EF180" s="169">
        <f>AVERAGEIFS('WEEKLY DATA'!EF$11:EF$14576,'WEEKLY DATA'!$A$11:$A$14576,'MONTHLY DATA'!$A180,'WEEKLY DATA'!$B$11:$B$14576,'MONTHLY DATA'!$B180)</f>
        <v>308.125</v>
      </c>
      <c r="EG180" s="78">
        <f>AVERAGEIFS('WEEKLY DATA'!EG$11:EG$14576,'WEEKLY DATA'!$A$11:$A$14576,'MONTHLY DATA'!$A180,'WEEKLY DATA'!$B$11:$B$14576,'MONTHLY DATA'!$B180)</f>
        <v>318.125</v>
      </c>
      <c r="EH180" s="78">
        <f>AVERAGEIFS('WEEKLY DATA'!EH$11:EH$14576,'WEEKLY DATA'!$A$11:$A$14576,'MONTHLY DATA'!$A180,'WEEKLY DATA'!$B$11:$B$14576,'MONTHLY DATA'!$B180)</f>
        <v>313.125</v>
      </c>
      <c r="EI180" s="154">
        <f t="shared" si="141"/>
        <v>-1.4749262536873142E-2</v>
      </c>
      <c r="EJ180" s="78">
        <f>AVERAGEIFS('WEEKLY DATA'!EJ$11:EJ$14576,'WEEKLY DATA'!$A$11:$A$14576,'MONTHLY DATA'!$A180,'WEEKLY DATA'!$B$11:$B$14576,'MONTHLY DATA'!$B180)</f>
        <v>474.375</v>
      </c>
      <c r="EK180" s="78">
        <f>AVERAGEIFS('WEEKLY DATA'!EK$11:EK$14576,'WEEKLY DATA'!$A$11:$A$14576,'MONTHLY DATA'!$A180,'WEEKLY DATA'!$B$11:$B$14576,'MONTHLY DATA'!$B180)</f>
        <v>484.375</v>
      </c>
      <c r="EL180" s="78">
        <f>AVERAGEIFS('WEEKLY DATA'!EL$11:EL$14576,'WEEKLY DATA'!$A$11:$A$14576,'MONTHLY DATA'!$A180,'WEEKLY DATA'!$B$11:$B$14576,'MONTHLY DATA'!$B180)</f>
        <v>479.375</v>
      </c>
      <c r="EM180" s="154">
        <f t="shared" si="142"/>
        <v>-1.3020833333333703E-3</v>
      </c>
      <c r="EN180" s="78">
        <f>AVERAGEIFS('WEEKLY DATA'!EN$11:EN$14576,'WEEKLY DATA'!$A$11:$A$14576,'MONTHLY DATA'!$A180,'WEEKLY DATA'!$B$11:$B$14576,'MONTHLY DATA'!$B180)</f>
        <v>557.5</v>
      </c>
      <c r="EO180" s="78">
        <f>AVERAGEIFS('WEEKLY DATA'!EO$11:EO$14576,'WEEKLY DATA'!$A$11:$A$14576,'MONTHLY DATA'!$A180,'WEEKLY DATA'!$B$11:$B$14576,'MONTHLY DATA'!$B180)</f>
        <v>567.5</v>
      </c>
      <c r="EP180" s="78">
        <f>AVERAGEIFS('WEEKLY DATA'!EP$11:EP$14576,'WEEKLY DATA'!$A$11:$A$14576,'MONTHLY DATA'!$A180,'WEEKLY DATA'!$B$11:$B$14576,'MONTHLY DATA'!$B180)</f>
        <v>562.5</v>
      </c>
      <c r="EQ180" s="154">
        <f t="shared" si="143"/>
        <v>-7.407407407407407E-2</v>
      </c>
      <c r="ER180" s="78">
        <f>AVERAGEIFS('WEEKLY DATA'!ER$11:ER$14576,'WEEKLY DATA'!$A$11:$A$14576,'MONTHLY DATA'!$A180,'WEEKLY DATA'!$B$11:$B$14576,'MONTHLY DATA'!$B180)</f>
        <v>326.875</v>
      </c>
      <c r="ES180" s="78">
        <f>AVERAGEIFS('WEEKLY DATA'!ES$11:ES$14576,'WEEKLY DATA'!$A$11:$A$14576,'MONTHLY DATA'!$A180,'WEEKLY DATA'!$B$11:$B$14576,'MONTHLY DATA'!$B180)</f>
        <v>336.875</v>
      </c>
      <c r="ET180" s="78">
        <f>AVERAGEIFS('WEEKLY DATA'!ET$11:ET$14576,'WEEKLY DATA'!$A$11:$A$14576,'MONTHLY DATA'!$A180,'WEEKLY DATA'!$B$11:$B$14576,'MONTHLY DATA'!$B180)</f>
        <v>331.875</v>
      </c>
      <c r="EU180" s="154">
        <f t="shared" si="144"/>
        <v>-5.2631578947368474E-2</v>
      </c>
      <c r="EV180" s="78">
        <f>AVERAGEIFS('WEEKLY DATA'!EV$11:EV$14576,'WEEKLY DATA'!$A$11:$A$14576,'MONTHLY DATA'!$A180,'WEEKLY DATA'!$B$11:$B$14576,'MONTHLY DATA'!$B180)</f>
        <v>294.375</v>
      </c>
      <c r="EW180" s="78">
        <f>AVERAGEIFS('WEEKLY DATA'!EW$11:EW$14576,'WEEKLY DATA'!$A$11:$A$14576,'MONTHLY DATA'!$A180,'WEEKLY DATA'!$B$11:$B$14576,'MONTHLY DATA'!$B180)</f>
        <v>304.375</v>
      </c>
      <c r="EX180" s="78">
        <f>AVERAGEIFS('WEEKLY DATA'!EX$11:EX$14576,'WEEKLY DATA'!$A$11:$A$14576,'MONTHLY DATA'!$A180,'WEEKLY DATA'!$B$11:$B$14576,'MONTHLY DATA'!$B180)</f>
        <v>299.375</v>
      </c>
      <c r="EY180" s="154">
        <f t="shared" si="145"/>
        <v>-3.2323232323232309E-2</v>
      </c>
      <c r="EZ180" s="78">
        <f>AVERAGEIFS('WEEKLY DATA'!EZ$11:EZ$14576,'WEEKLY DATA'!$A$11:$A$14576,'MONTHLY DATA'!$A180,'WEEKLY DATA'!$B$11:$B$14576,'MONTHLY DATA'!$B180)</f>
        <v>474.375</v>
      </c>
      <c r="FA180" s="78">
        <f>AVERAGEIFS('WEEKLY DATA'!FA$11:FA$14576,'WEEKLY DATA'!$A$11:$A$14576,'MONTHLY DATA'!$A180,'WEEKLY DATA'!$B$11:$B$14576,'MONTHLY DATA'!$B180)</f>
        <v>484.375</v>
      </c>
      <c r="FB180" s="78">
        <f>AVERAGEIFS('WEEKLY DATA'!FB$11:FB$14576,'WEEKLY DATA'!$A$11:$A$14576,'MONTHLY DATA'!$A180,'WEEKLY DATA'!$B$11:$B$14576,'MONTHLY DATA'!$B180)</f>
        <v>479.375</v>
      </c>
      <c r="FC180" s="154">
        <f t="shared" si="146"/>
        <v>-1.3020833333333703E-3</v>
      </c>
      <c r="FD180" s="78">
        <f>AVERAGEIFS('WEEKLY DATA'!FD$11:FD$14576,'WEEKLY DATA'!$A$11:$A$14576,'MONTHLY DATA'!$A180,'WEEKLY DATA'!$B$11:$B$14576,'MONTHLY DATA'!$B180)</f>
        <v>405</v>
      </c>
      <c r="FE180" s="78">
        <f>AVERAGEIFS('WEEKLY DATA'!FE$11:FE$14576,'WEEKLY DATA'!$A$11:$A$14576,'MONTHLY DATA'!$A180,'WEEKLY DATA'!$B$11:$B$14576,'MONTHLY DATA'!$B180)</f>
        <v>415</v>
      </c>
      <c r="FF180" s="78">
        <f>AVERAGEIFS('WEEKLY DATA'!FF$11:FF$14576,'WEEKLY DATA'!$A$11:$A$14576,'MONTHLY DATA'!$A180,'WEEKLY DATA'!$B$11:$B$14576,'MONTHLY DATA'!$B180)</f>
        <v>410</v>
      </c>
      <c r="FG180" s="154">
        <f t="shared" si="147"/>
        <v>3.2258064516129004E-2</v>
      </c>
      <c r="FH180" s="78">
        <f>AVERAGEIFS('WEEKLY DATA'!FH$11:FH$14576,'WEEKLY DATA'!$A$11:$A$14576,'MONTHLY DATA'!$A180,'WEEKLY DATA'!$B$11:$B$14576,'MONTHLY DATA'!$B180)</f>
        <v>396.875</v>
      </c>
      <c r="FI180" s="78">
        <f>AVERAGEIFS('WEEKLY DATA'!FI$11:FI$14576,'WEEKLY DATA'!$A$11:$A$14576,'MONTHLY DATA'!$A180,'WEEKLY DATA'!$B$11:$B$14576,'MONTHLY DATA'!$B180)</f>
        <v>406.875</v>
      </c>
      <c r="FJ180" s="78">
        <f>AVERAGEIFS('WEEKLY DATA'!FJ$11:FJ$14576,'WEEKLY DATA'!$A$11:$A$14576,'MONTHLY DATA'!$A180,'WEEKLY DATA'!$B$11:$B$14576,'MONTHLY DATA'!$B180)</f>
        <v>401.875</v>
      </c>
      <c r="FK180" s="154">
        <f t="shared" si="148"/>
        <v>7.7821011673151474E-4</v>
      </c>
      <c r="FL180" s="169">
        <f>AVERAGEIFS('WEEKLY DATA'!FL$11:FL$14576,'WEEKLY DATA'!$A$11:$A$14576,'MONTHLY DATA'!$A180,'WEEKLY DATA'!$B$11:$B$14576,'MONTHLY DATA'!$B180)</f>
        <v>343.125</v>
      </c>
      <c r="FM180" s="78">
        <f>AVERAGEIFS('WEEKLY DATA'!FM$11:FM$14576,'WEEKLY DATA'!$A$11:$A$14576,'MONTHLY DATA'!$A180,'WEEKLY DATA'!$B$11:$B$14576,'MONTHLY DATA'!$B180)</f>
        <v>353.125</v>
      </c>
      <c r="FN180" s="78">
        <f>AVERAGEIFS('WEEKLY DATA'!FN$11:FN$14576,'WEEKLY DATA'!$A$11:$A$14576,'MONTHLY DATA'!$A180,'WEEKLY DATA'!$B$11:$B$14576,'MONTHLY DATA'!$B180)</f>
        <v>348.125</v>
      </c>
      <c r="FO180" s="154">
        <f t="shared" si="149"/>
        <v>0</v>
      </c>
      <c r="FP180" s="78"/>
      <c r="FQ180" s="78"/>
      <c r="FR180" s="78"/>
      <c r="FS180" s="154"/>
      <c r="FT180" s="78">
        <f>AVERAGEIFS('WEEKLY DATA'!FT$11:FT$14576,'WEEKLY DATA'!$A$11:$A$14576,'MONTHLY DATA'!$A180,'WEEKLY DATA'!$B$11:$B$14576,'MONTHLY DATA'!$B180)</f>
        <v>498.125</v>
      </c>
      <c r="FU180" s="78">
        <f>AVERAGEIFS('WEEKLY DATA'!FU$11:FU$14576,'WEEKLY DATA'!$A$11:$A$14576,'MONTHLY DATA'!$A180,'WEEKLY DATA'!$B$11:$B$14576,'MONTHLY DATA'!$B180)</f>
        <v>508.125</v>
      </c>
      <c r="FV180" s="78">
        <f>AVERAGEIFS('WEEKLY DATA'!FV$11:FV$14576,'WEEKLY DATA'!$A$11:$A$14576,'MONTHLY DATA'!$A180,'WEEKLY DATA'!$B$11:$B$14576,'MONTHLY DATA'!$B180)</f>
        <v>503.125</v>
      </c>
      <c r="FW180" s="154">
        <f t="shared" si="151"/>
        <v>4.8177083333333259E-2</v>
      </c>
      <c r="FX180" s="78">
        <f>AVERAGEIFS('WEEKLY DATA'!FX$11:FX$14576,'WEEKLY DATA'!$A$11:$A$14576,'MONTHLY DATA'!$A180,'WEEKLY DATA'!$B$11:$B$14576,'MONTHLY DATA'!$B180)</f>
        <v>442.5</v>
      </c>
      <c r="FY180" s="78">
        <f>AVERAGEIFS('WEEKLY DATA'!FY$11:FY$14576,'WEEKLY DATA'!$A$11:$A$14576,'MONTHLY DATA'!$A180,'WEEKLY DATA'!$B$11:$B$14576,'MONTHLY DATA'!$B180)</f>
        <v>452.5</v>
      </c>
      <c r="FZ180" s="78">
        <f>AVERAGEIFS('WEEKLY DATA'!FZ$11:FZ$14576,'WEEKLY DATA'!$A$11:$A$14576,'MONTHLY DATA'!$A180,'WEEKLY DATA'!$B$11:$B$14576,'MONTHLY DATA'!$B180)</f>
        <v>447.5</v>
      </c>
      <c r="GA180" s="154">
        <f t="shared" si="152"/>
        <v>-4.0857334226389819E-2</v>
      </c>
      <c r="GB180" s="78">
        <f>AVERAGEIFS('WEEKLY DATA'!GB$11:GB$14576,'WEEKLY DATA'!$A$11:$A$14576,'MONTHLY DATA'!$A180,'WEEKLY DATA'!$B$11:$B$14576,'MONTHLY DATA'!$B180)</f>
        <v>447.5</v>
      </c>
      <c r="GC180" s="78">
        <f>AVERAGEIFS('WEEKLY DATA'!GC$11:GC$14576,'WEEKLY DATA'!$A$11:$A$14576,'MONTHLY DATA'!$A180,'WEEKLY DATA'!$B$11:$B$14576,'MONTHLY DATA'!$B180)</f>
        <v>457.5</v>
      </c>
      <c r="GD180" s="78">
        <f>AVERAGEIFS('WEEKLY DATA'!GD$11:GD$14576,'WEEKLY DATA'!$A$11:$A$14576,'MONTHLY DATA'!$A180,'WEEKLY DATA'!$B$11:$B$14576,'MONTHLY DATA'!$B180)</f>
        <v>452.5</v>
      </c>
      <c r="GE180" s="154">
        <f t="shared" si="153"/>
        <v>-1.7639077340569909E-2</v>
      </c>
      <c r="GF180" s="169">
        <f>AVERAGEIFS('WEEKLY DATA'!GF$11:GF$14576,'WEEKLY DATA'!$A$11:$A$14576,'MONTHLY DATA'!$A180,'WEEKLY DATA'!$B$11:$B$14576,'MONTHLY DATA'!$B180)</f>
        <v>422.5</v>
      </c>
      <c r="GG180" s="78">
        <f>AVERAGEIFS('WEEKLY DATA'!GG$11:GG$14576,'WEEKLY DATA'!$A$11:$A$14576,'MONTHLY DATA'!$A180,'WEEKLY DATA'!$B$11:$B$14576,'MONTHLY DATA'!$B180)</f>
        <v>432.5</v>
      </c>
      <c r="GH180" s="78">
        <f>AVERAGEIFS('WEEKLY DATA'!GH$11:GH$14576,'WEEKLY DATA'!$A$11:$A$14576,'MONTHLY DATA'!$A180,'WEEKLY DATA'!$B$11:$B$14576,'MONTHLY DATA'!$B180)</f>
        <v>427.5</v>
      </c>
      <c r="GI180" s="154">
        <f t="shared" si="154"/>
        <v>-1.9354838709677469E-2</v>
      </c>
      <c r="GJ180" s="78">
        <f>AVERAGEIFS('WEEKLY DATA'!GJ$11:GJ$14576,'WEEKLY DATA'!$A$11:$A$14576,'MONTHLY DATA'!$A180,'WEEKLY DATA'!$B$11:$B$14576,'MONTHLY DATA'!$B180)</f>
        <v>489.375</v>
      </c>
      <c r="GK180" s="78">
        <f>AVERAGEIFS('WEEKLY DATA'!GK$11:GK$14576,'WEEKLY DATA'!$A$11:$A$14576,'MONTHLY DATA'!$A180,'WEEKLY DATA'!$B$11:$B$14576,'MONTHLY DATA'!$B180)</f>
        <v>499.375</v>
      </c>
      <c r="GL180" s="78">
        <f>AVERAGEIFS('WEEKLY DATA'!GL$11:GL$14576,'WEEKLY DATA'!$A$11:$A$14576,'MONTHLY DATA'!$A180,'WEEKLY DATA'!$B$11:$B$14576,'MONTHLY DATA'!$B180)</f>
        <v>494.375</v>
      </c>
      <c r="GM180" s="154">
        <f t="shared" si="155"/>
        <v>-1.2626262626262985E-3</v>
      </c>
      <c r="GN180" s="78">
        <f>AVERAGEIFS('WEEKLY DATA'!GN$11:GN$14576,'WEEKLY DATA'!$A$11:$A$14576,'MONTHLY DATA'!$A180,'WEEKLY DATA'!$B$11:$B$14576,'MONTHLY DATA'!$B180)</f>
        <v>617.5</v>
      </c>
      <c r="GO180" s="78">
        <f>AVERAGEIFS('WEEKLY DATA'!GO$11:GO$14576,'WEEKLY DATA'!$A$11:$A$14576,'MONTHLY DATA'!$A180,'WEEKLY DATA'!$B$11:$B$14576,'MONTHLY DATA'!$B180)</f>
        <v>627.5</v>
      </c>
      <c r="GP180" s="78">
        <f>AVERAGEIFS('WEEKLY DATA'!GP$11:GP$14576,'WEEKLY DATA'!$A$11:$A$14576,'MONTHLY DATA'!$A180,'WEEKLY DATA'!$B$11:$B$14576,'MONTHLY DATA'!$B180)</f>
        <v>622.5</v>
      </c>
      <c r="GQ180" s="154">
        <f t="shared" si="156"/>
        <v>-6.7415730337078705E-2</v>
      </c>
      <c r="GR180" s="78"/>
    </row>
    <row r="181" spans="1:200" ht="15.75" x14ac:dyDescent="0.25">
      <c r="A181">
        <f t="shared" si="106"/>
        <v>3</v>
      </c>
      <c r="B181">
        <f t="shared" si="107"/>
        <v>2024</v>
      </c>
      <c r="C181" s="86">
        <v>45352</v>
      </c>
      <c r="D181" s="78">
        <f>AVERAGEIFS('WEEKLY DATA'!D$11:D$14576,'WEEKLY DATA'!$A$11:$A$14576,'MONTHLY DATA'!$A181,'WEEKLY DATA'!$B$11:$B$14576,'MONTHLY DATA'!$B181)</f>
        <v>369.5</v>
      </c>
      <c r="E181" s="78">
        <f>AVERAGEIFS('WEEKLY DATA'!E$11:E$14576,'WEEKLY DATA'!$A$11:$A$14576,'MONTHLY DATA'!$A181,'WEEKLY DATA'!$B$11:$B$14576,'MONTHLY DATA'!$B181)</f>
        <v>379.5</v>
      </c>
      <c r="F181" s="78">
        <f>AVERAGEIFS('WEEKLY DATA'!F$11:F$14576,'WEEKLY DATA'!$A$11:$A$14576,'MONTHLY DATA'!$A181,'WEEKLY DATA'!$B$11:$B$14576,'MONTHLY DATA'!$B181)</f>
        <v>374.5</v>
      </c>
      <c r="G181" s="154">
        <f t="shared" si="108"/>
        <v>-5.4889589905362746E-2</v>
      </c>
      <c r="H181" s="169">
        <f>AVERAGEIFS('WEEKLY DATA'!H$11:H$14576,'WEEKLY DATA'!$A$11:$A$14576,'MONTHLY DATA'!$A181,'WEEKLY DATA'!$B$11:$B$14576,'MONTHLY DATA'!$B181)</f>
        <v>373</v>
      </c>
      <c r="I181" s="78">
        <f>AVERAGEIFS('WEEKLY DATA'!I$11:I$14576,'WEEKLY DATA'!$A$11:$A$14576,'MONTHLY DATA'!$A181,'WEEKLY DATA'!$B$11:$B$14576,'MONTHLY DATA'!$B181)</f>
        <v>383</v>
      </c>
      <c r="J181" s="78">
        <f>AVERAGEIFS('WEEKLY DATA'!J$11:J$14576,'WEEKLY DATA'!$A$11:$A$14576,'MONTHLY DATA'!$A181,'WEEKLY DATA'!$B$11:$B$14576,'MONTHLY DATA'!$B181)</f>
        <v>378</v>
      </c>
      <c r="K181" s="154">
        <f t="shared" si="109"/>
        <v>-6.2325581395348828E-2</v>
      </c>
      <c r="L181" s="169">
        <f>AVERAGEIFS('WEEKLY DATA'!L$11:L$14576,'WEEKLY DATA'!$A$11:$A$14576,'MONTHLY DATA'!$A181,'WEEKLY DATA'!$B$11:$B$14576,'MONTHLY DATA'!$B181)</f>
        <v>412.5</v>
      </c>
      <c r="M181" s="78">
        <f>AVERAGEIFS('WEEKLY DATA'!M$11:M$14576,'WEEKLY DATA'!$A$11:$A$14576,'MONTHLY DATA'!$A181,'WEEKLY DATA'!$B$11:$B$14576,'MONTHLY DATA'!$B181)</f>
        <v>422.5</v>
      </c>
      <c r="N181" s="78">
        <f>AVERAGEIFS('WEEKLY DATA'!N$11:N$14576,'WEEKLY DATA'!$A$11:$A$14576,'MONTHLY DATA'!$A181,'WEEKLY DATA'!$B$11:$B$14576,'MONTHLY DATA'!$B181)</f>
        <v>417.5</v>
      </c>
      <c r="O181" s="154">
        <f t="shared" si="110"/>
        <v>-3.8848920863309377E-2</v>
      </c>
      <c r="P181" s="169">
        <f>AVERAGEIFS('WEEKLY DATA'!P$11:P$14576,'WEEKLY DATA'!$A$11:$A$14576,'MONTHLY DATA'!$A181,'WEEKLY DATA'!$B$11:$B$14576,'MONTHLY DATA'!$B181)</f>
        <v>380</v>
      </c>
      <c r="Q181" s="78">
        <f>AVERAGEIFS('WEEKLY DATA'!Q$11:Q$14576,'WEEKLY DATA'!$A$11:$A$14576,'MONTHLY DATA'!$A181,'WEEKLY DATA'!$B$11:$B$14576,'MONTHLY DATA'!$B181)</f>
        <v>390</v>
      </c>
      <c r="R181" s="78">
        <f>AVERAGEIFS('WEEKLY DATA'!R$11:R$14576,'WEEKLY DATA'!$A$11:$A$14576,'MONTHLY DATA'!$A181,'WEEKLY DATA'!$B$11:$B$14576,'MONTHLY DATA'!$B181)</f>
        <v>385</v>
      </c>
      <c r="S181" s="154">
        <f t="shared" si="111"/>
        <v>-2.3771790808240878E-2</v>
      </c>
      <c r="T181" s="169">
        <f>AVERAGEIFS('WEEKLY DATA'!T$11:T$14576,'WEEKLY DATA'!$A$11:$A$14576,'MONTHLY DATA'!$A181,'WEEKLY DATA'!$B$11:$B$14576,'MONTHLY DATA'!$B181)</f>
        <v>357</v>
      </c>
      <c r="U181" s="78">
        <f>AVERAGEIFS('WEEKLY DATA'!U$11:U$14576,'WEEKLY DATA'!$A$11:$A$14576,'MONTHLY DATA'!$A181,'WEEKLY DATA'!$B$11:$B$14576,'MONTHLY DATA'!$B181)</f>
        <v>367</v>
      </c>
      <c r="V181" s="78">
        <f>AVERAGEIFS('WEEKLY DATA'!V$11:V$14576,'WEEKLY DATA'!$A$11:$A$14576,'MONTHLY DATA'!$A181,'WEEKLY DATA'!$B$11:$B$14576,'MONTHLY DATA'!$B181)</f>
        <v>362</v>
      </c>
      <c r="W181" s="154">
        <f t="shared" si="112"/>
        <v>-4.2644628099173576E-2</v>
      </c>
      <c r="X181" s="169">
        <f>AVERAGEIFS('WEEKLY DATA'!X$11:X$14576,'WEEKLY DATA'!$A$11:$A$14576,'MONTHLY DATA'!$A181,'WEEKLY DATA'!$B$11:$B$14576,'MONTHLY DATA'!$B181)</f>
        <v>360.5</v>
      </c>
      <c r="Y181" s="78">
        <f>AVERAGEIFS('WEEKLY DATA'!Y$11:Y$14576,'WEEKLY DATA'!$A$11:$A$14576,'MONTHLY DATA'!$A181,'WEEKLY DATA'!$B$11:$B$14576,'MONTHLY DATA'!$B181)</f>
        <v>370.5</v>
      </c>
      <c r="Z181" s="78">
        <f>AVERAGEIFS('WEEKLY DATA'!Z$11:Z$14576,'WEEKLY DATA'!$A$11:$A$14576,'MONTHLY DATA'!$A181,'WEEKLY DATA'!$B$11:$B$14576,'MONTHLY DATA'!$B181)</f>
        <v>365.5</v>
      </c>
      <c r="AA181" s="154">
        <f t="shared" si="113"/>
        <v>-5.0649350649350611E-2</v>
      </c>
      <c r="AB181" s="169">
        <f>AVERAGEIFS('WEEKLY DATA'!AB$11:AB$14576,'WEEKLY DATA'!$A$11:$A$14576,'MONTHLY DATA'!$A181,'WEEKLY DATA'!$B$11:$B$14576,'MONTHLY DATA'!$B181)</f>
        <v>392.5</v>
      </c>
      <c r="AC181" s="78">
        <f>AVERAGEIFS('WEEKLY DATA'!AC$11:AC$14576,'WEEKLY DATA'!$A$11:$A$14576,'MONTHLY DATA'!$A181,'WEEKLY DATA'!$B$11:$B$14576,'MONTHLY DATA'!$B181)</f>
        <v>402.5</v>
      </c>
      <c r="AD181" s="78">
        <f>AVERAGEIFS('WEEKLY DATA'!AD$11:AD$14576,'WEEKLY DATA'!$A$11:$A$14576,'MONTHLY DATA'!$A181,'WEEKLY DATA'!$B$11:$B$14576,'MONTHLY DATA'!$B181)</f>
        <v>397.5</v>
      </c>
      <c r="AE181" s="154">
        <f t="shared" si="114"/>
        <v>-6.1946902654867242E-2</v>
      </c>
      <c r="AF181" s="169">
        <f>AVERAGEIFS('WEEKLY DATA'!AF$11:AF$14576,'WEEKLY DATA'!$A$11:$A$14576,'MONTHLY DATA'!$A181,'WEEKLY DATA'!$B$11:$B$14576,'MONTHLY DATA'!$B181)</f>
        <v>342.5</v>
      </c>
      <c r="AG181" s="78">
        <f>AVERAGEIFS('WEEKLY DATA'!AG$11:AG$14576,'WEEKLY DATA'!$A$11:$A$14576,'MONTHLY DATA'!$A181,'WEEKLY DATA'!$B$11:$B$14576,'MONTHLY DATA'!$B181)</f>
        <v>352.5</v>
      </c>
      <c r="AH181" s="78">
        <f>AVERAGEIFS('WEEKLY DATA'!AH$11:AH$14576,'WEEKLY DATA'!$A$11:$A$14576,'MONTHLY DATA'!$A181,'WEEKLY DATA'!$B$11:$B$14576,'MONTHLY DATA'!$B181)</f>
        <v>347.5</v>
      </c>
      <c r="AI181" s="154">
        <f t="shared" si="115"/>
        <v>-2.7972027972028024E-2</v>
      </c>
      <c r="AJ181" s="169">
        <f>AVERAGEIFS('WEEKLY DATA'!AJ$11:AJ$14576,'WEEKLY DATA'!$A$11:$A$14576,'MONTHLY DATA'!$A181,'WEEKLY DATA'!$B$11:$B$14576,'MONTHLY DATA'!$B181)</f>
        <v>340</v>
      </c>
      <c r="AK181" s="78">
        <f>AVERAGEIFS('WEEKLY DATA'!AK$11:AK$14576,'WEEKLY DATA'!$A$11:$A$14576,'MONTHLY DATA'!$A181,'WEEKLY DATA'!$B$11:$B$14576,'MONTHLY DATA'!$B181)</f>
        <v>350</v>
      </c>
      <c r="AL181" s="78">
        <f>AVERAGEIFS('WEEKLY DATA'!AL$11:AL$14576,'WEEKLY DATA'!$A$11:$A$14576,'MONTHLY DATA'!$A181,'WEEKLY DATA'!$B$11:$B$14576,'MONTHLY DATA'!$B181)</f>
        <v>345</v>
      </c>
      <c r="AM181" s="154">
        <f t="shared" si="116"/>
        <v>1.8450184501844991E-2</v>
      </c>
      <c r="AN181" s="169">
        <f>AVERAGEIFS('WEEKLY DATA'!AN$11:AN$14576,'WEEKLY DATA'!$A$11:$A$14576,'MONTHLY DATA'!$A181,'WEEKLY DATA'!$B$11:$B$14576,'MONTHLY DATA'!$B181)</f>
        <v>344</v>
      </c>
      <c r="AO181" s="78">
        <f>AVERAGEIFS('WEEKLY DATA'!AO$11:AO$14576,'WEEKLY DATA'!$A$11:$A$14576,'MONTHLY DATA'!$A181,'WEEKLY DATA'!$B$11:$B$14576,'MONTHLY DATA'!$B181)</f>
        <v>354</v>
      </c>
      <c r="AP181" s="78">
        <f>AVERAGEIFS('WEEKLY DATA'!AP$11:AP$14576,'WEEKLY DATA'!$A$11:$A$14576,'MONTHLY DATA'!$A181,'WEEKLY DATA'!$B$11:$B$14576,'MONTHLY DATA'!$B181)</f>
        <v>349</v>
      </c>
      <c r="AQ181" s="154">
        <f t="shared" si="117"/>
        <v>-2.7177700348432032E-2</v>
      </c>
      <c r="AR181" s="169">
        <f>AVERAGEIFS('WEEKLY DATA'!AR$11:AR$14576,'WEEKLY DATA'!$A$11:$A$14576,'MONTHLY DATA'!$A181,'WEEKLY DATA'!$B$11:$B$14576,'MONTHLY DATA'!$B181)</f>
        <v>412.5</v>
      </c>
      <c r="AS181" s="78">
        <f>AVERAGEIFS('WEEKLY DATA'!AS$11:AS$14576,'WEEKLY DATA'!$A$11:$A$14576,'MONTHLY DATA'!$A181,'WEEKLY DATA'!$B$11:$B$14576,'MONTHLY DATA'!$B181)</f>
        <v>422.5</v>
      </c>
      <c r="AT181" s="78">
        <f>AVERAGEIFS('WEEKLY DATA'!AT$11:AT$14576,'WEEKLY DATA'!$A$11:$A$14576,'MONTHLY DATA'!$A181,'WEEKLY DATA'!$B$11:$B$14576,'MONTHLY DATA'!$B181)</f>
        <v>417.5</v>
      </c>
      <c r="AU181" s="154">
        <f t="shared" si="118"/>
        <v>-4.1606886657101882E-2</v>
      </c>
      <c r="AV181" s="169">
        <f>AVERAGEIFS('WEEKLY DATA'!AV$11:AV$14576,'WEEKLY DATA'!$A$11:$A$14576,'MONTHLY DATA'!$A181,'WEEKLY DATA'!$B$11:$B$14576,'MONTHLY DATA'!$B181)</f>
        <v>339</v>
      </c>
      <c r="AW181" s="78">
        <f>AVERAGEIFS('WEEKLY DATA'!AW$11:AW$14576,'WEEKLY DATA'!$A$11:$A$14576,'MONTHLY DATA'!$A181,'WEEKLY DATA'!$B$11:$B$14576,'MONTHLY DATA'!$B181)</f>
        <v>349</v>
      </c>
      <c r="AX181" s="78">
        <f>AVERAGEIFS('WEEKLY DATA'!AX$11:AX$14576,'WEEKLY DATA'!$A$11:$A$14576,'MONTHLY DATA'!$A181,'WEEKLY DATA'!$B$11:$B$14576,'MONTHLY DATA'!$B181)</f>
        <v>344</v>
      </c>
      <c r="AY181" s="154">
        <f t="shared" si="119"/>
        <v>-4.4444444444444398E-2</v>
      </c>
      <c r="AZ181" s="169">
        <f>AVERAGEIFS('WEEKLY DATA'!AZ$11:AZ$14576,'WEEKLY DATA'!$A$11:$A$14576,'MONTHLY DATA'!$A181,'WEEKLY DATA'!$B$11:$B$14576,'MONTHLY DATA'!$B181)</f>
        <v>342.5</v>
      </c>
      <c r="BA181" s="78">
        <f>AVERAGEIFS('WEEKLY DATA'!BA$11:BA$14576,'WEEKLY DATA'!$A$11:$A$14576,'MONTHLY DATA'!$A181,'WEEKLY DATA'!$B$11:$B$14576,'MONTHLY DATA'!$B181)</f>
        <v>352.5</v>
      </c>
      <c r="BB181" s="78">
        <f>AVERAGEIFS('WEEKLY DATA'!BB$11:BB$14576,'WEEKLY DATA'!$A$11:$A$14576,'MONTHLY DATA'!$A181,'WEEKLY DATA'!$B$11:$B$14576,'MONTHLY DATA'!$B181)</f>
        <v>347.5</v>
      </c>
      <c r="BC181" s="154">
        <f t="shared" si="120"/>
        <v>-2.7972027972028024E-2</v>
      </c>
      <c r="BD181" s="169">
        <f>AVERAGEIFS('WEEKLY DATA'!BD$11:BD$14576,'WEEKLY DATA'!$A$11:$A$14576,'MONTHLY DATA'!$A181,'WEEKLY DATA'!$B$11:$B$14576,'MONTHLY DATA'!$B181)</f>
        <v>334</v>
      </c>
      <c r="BE181" s="78">
        <f>AVERAGEIFS('WEEKLY DATA'!BE$11:BE$14576,'WEEKLY DATA'!$A$11:$A$14576,'MONTHLY DATA'!$A181,'WEEKLY DATA'!$B$11:$B$14576,'MONTHLY DATA'!$B181)</f>
        <v>344</v>
      </c>
      <c r="BF181" s="78">
        <f>AVERAGEIFS('WEEKLY DATA'!BF$11:BF$14576,'WEEKLY DATA'!$A$11:$A$14576,'MONTHLY DATA'!$A181,'WEEKLY DATA'!$B$11:$B$14576,'MONTHLY DATA'!$B181)</f>
        <v>339</v>
      </c>
      <c r="BG181" s="154">
        <f t="shared" si="121"/>
        <v>-2.9411764705882248E-3</v>
      </c>
      <c r="BH181" s="169">
        <f>AVERAGEIFS('WEEKLY DATA'!BH$11:BH$14576,'WEEKLY DATA'!$A$11:$A$14576,'MONTHLY DATA'!$A181,'WEEKLY DATA'!$B$11:$B$14576,'MONTHLY DATA'!$B181)</f>
        <v>361</v>
      </c>
      <c r="BI181" s="78">
        <f>AVERAGEIFS('WEEKLY DATA'!BI$11:BI$14576,'WEEKLY DATA'!$A$11:$A$14576,'MONTHLY DATA'!$A181,'WEEKLY DATA'!$B$11:$B$14576,'MONTHLY DATA'!$B181)</f>
        <v>371</v>
      </c>
      <c r="BJ181" s="78">
        <f>AVERAGEIFS('WEEKLY DATA'!BJ$11:BJ$14576,'WEEKLY DATA'!$A$11:$A$14576,'MONTHLY DATA'!$A181,'WEEKLY DATA'!$B$11:$B$14576,'MONTHLY DATA'!$B181)</f>
        <v>366</v>
      </c>
      <c r="BK181" s="154">
        <f t="shared" si="122"/>
        <v>-1.0810810810810811E-2</v>
      </c>
      <c r="BL181" s="169">
        <f>AVERAGEIFS('WEEKLY DATA'!BL$11:BL$14576,'WEEKLY DATA'!$A$11:$A$14576,'MONTHLY DATA'!$A181,'WEEKLY DATA'!$B$11:$B$14576,'MONTHLY DATA'!$B181)</f>
        <v>343.5</v>
      </c>
      <c r="BM181" s="78">
        <f>AVERAGEIFS('WEEKLY DATA'!BM$11:BM$14576,'WEEKLY DATA'!$A$11:$A$14576,'MONTHLY DATA'!$A181,'WEEKLY DATA'!$B$11:$B$14576,'MONTHLY DATA'!$B181)</f>
        <v>353.5</v>
      </c>
      <c r="BN181" s="78">
        <f>AVERAGEIFS('WEEKLY DATA'!BN$11:BN$14576,'WEEKLY DATA'!$A$11:$A$14576,'MONTHLY DATA'!$A181,'WEEKLY DATA'!$B$11:$B$14576,'MONTHLY DATA'!$B181)</f>
        <v>348.5</v>
      </c>
      <c r="BO181" s="154">
        <f t="shared" si="123"/>
        <v>6.4981949458484678E-3</v>
      </c>
      <c r="BP181" s="78">
        <f>AVERAGEIFS('WEEKLY DATA'!BP$11:BP$14576,'WEEKLY DATA'!$A$11:$A$14576,'MONTHLY DATA'!$A181,'WEEKLY DATA'!$B$11:$B$14576,'MONTHLY DATA'!$B181)</f>
        <v>340.5</v>
      </c>
      <c r="BQ181" s="78">
        <f>AVERAGEIFS('WEEKLY DATA'!BQ$11:BQ$14576,'WEEKLY DATA'!$A$11:$A$14576,'MONTHLY DATA'!$A181,'WEEKLY DATA'!$B$11:$B$14576,'MONTHLY DATA'!$B181)</f>
        <v>350.5</v>
      </c>
      <c r="BR181" s="78">
        <f>AVERAGEIFS('WEEKLY DATA'!BR$11:BR$14576,'WEEKLY DATA'!$A$11:$A$14576,'MONTHLY DATA'!$A181,'WEEKLY DATA'!$B$11:$B$14576,'MONTHLY DATA'!$B181)</f>
        <v>345.5</v>
      </c>
      <c r="BS181" s="154">
        <f t="shared" si="124"/>
        <v>-5.6655290102389122E-2</v>
      </c>
      <c r="BT181" s="78">
        <f>AVERAGEIFS('WEEKLY DATA'!BT$11:BT$14576,'WEEKLY DATA'!$A$11:$A$14576,'MONTHLY DATA'!$A181,'WEEKLY DATA'!$B$11:$B$14576,'MONTHLY DATA'!$B181)</f>
        <v>309.5</v>
      </c>
      <c r="BU181" s="78">
        <f>AVERAGEIFS('WEEKLY DATA'!BU$11:BU$14576,'WEEKLY DATA'!$A$11:$A$14576,'MONTHLY DATA'!$A181,'WEEKLY DATA'!$B$11:$B$14576,'MONTHLY DATA'!$B181)</f>
        <v>319.5</v>
      </c>
      <c r="BV181" s="78">
        <f>AVERAGEIFS('WEEKLY DATA'!BV$11:BV$14576,'WEEKLY DATA'!$A$11:$A$14576,'MONTHLY DATA'!$A181,'WEEKLY DATA'!$B$11:$B$14576,'MONTHLY DATA'!$B181)</f>
        <v>314.5</v>
      </c>
      <c r="BW181" s="154">
        <f t="shared" si="125"/>
        <v>-3.969465648854964E-2</v>
      </c>
      <c r="BX181" s="78">
        <f>AVERAGEIFS('WEEKLY DATA'!BX$11:BX$14576,'WEEKLY DATA'!$A$11:$A$14576,'MONTHLY DATA'!$A181,'WEEKLY DATA'!$B$11:$B$14576,'MONTHLY DATA'!$B181)</f>
        <v>389</v>
      </c>
      <c r="BY181" s="78">
        <f>AVERAGEIFS('WEEKLY DATA'!BY$11:BY$14576,'WEEKLY DATA'!$A$11:$A$14576,'MONTHLY DATA'!$A181,'WEEKLY DATA'!$B$11:$B$14576,'MONTHLY DATA'!$B181)</f>
        <v>399</v>
      </c>
      <c r="BZ181" s="78">
        <f>AVERAGEIFS('WEEKLY DATA'!BZ$11:BZ$14576,'WEEKLY DATA'!$A$11:$A$14576,'MONTHLY DATA'!$A181,'WEEKLY DATA'!$B$11:$B$14576,'MONTHLY DATA'!$B181)</f>
        <v>394</v>
      </c>
      <c r="CA181" s="154">
        <f t="shared" si="126"/>
        <v>-0.18658064516129036</v>
      </c>
      <c r="CB181" s="78">
        <f>AVERAGEIFS('WEEKLY DATA'!CB$11:CB$14576,'WEEKLY DATA'!$A$11:$A$14576,'MONTHLY DATA'!$A181,'WEEKLY DATA'!$B$11:$B$14576,'MONTHLY DATA'!$B181)</f>
        <v>509</v>
      </c>
      <c r="CC181" s="78">
        <f>AVERAGEIFS('WEEKLY DATA'!CC$11:CC$14576,'WEEKLY DATA'!$A$11:$A$14576,'MONTHLY DATA'!$A181,'WEEKLY DATA'!$B$11:$B$14576,'MONTHLY DATA'!$B181)</f>
        <v>519</v>
      </c>
      <c r="CD181" s="78">
        <f>AVERAGEIFS('WEEKLY DATA'!CD$11:CD$14576,'WEEKLY DATA'!$A$11:$A$14576,'MONTHLY DATA'!$A181,'WEEKLY DATA'!$B$11:$B$14576,'MONTHLY DATA'!$B181)</f>
        <v>514</v>
      </c>
      <c r="CE181" s="154">
        <f t="shared" si="127"/>
        <v>-5.0346420323325591E-2</v>
      </c>
      <c r="CF181" s="78">
        <f>AVERAGEIFS('WEEKLY DATA'!CF$11:CF$14576,'WEEKLY DATA'!$A$11:$A$14576,'MONTHLY DATA'!$A181,'WEEKLY DATA'!$B$11:$B$14576,'MONTHLY DATA'!$B181)</f>
        <v>312</v>
      </c>
      <c r="CG181" s="78">
        <f>AVERAGEIFS('WEEKLY DATA'!CG$11:CG$14576,'WEEKLY DATA'!$A$11:$A$14576,'MONTHLY DATA'!$A181,'WEEKLY DATA'!$B$11:$B$14576,'MONTHLY DATA'!$B181)</f>
        <v>322</v>
      </c>
      <c r="CH181" s="78">
        <f>AVERAGEIFS('WEEKLY DATA'!CH$11:CH$14576,'WEEKLY DATA'!$A$11:$A$14576,'MONTHLY DATA'!$A181,'WEEKLY DATA'!$B$11:$B$14576,'MONTHLY DATA'!$B181)</f>
        <v>317</v>
      </c>
      <c r="CI181" s="154">
        <f t="shared" si="128"/>
        <v>-4.6616541353383445E-2</v>
      </c>
      <c r="CJ181" s="78">
        <f>AVERAGEIFS('WEEKLY DATA'!CJ$11:CJ$14576,'WEEKLY DATA'!$A$11:$A$14576,'MONTHLY DATA'!$A181,'WEEKLY DATA'!$B$11:$B$14576,'MONTHLY DATA'!$B181)</f>
        <v>293.5</v>
      </c>
      <c r="CK181" s="78">
        <f>AVERAGEIFS('WEEKLY DATA'!CK$11:CK$14576,'WEEKLY DATA'!$A$11:$A$14576,'MONTHLY DATA'!$A181,'WEEKLY DATA'!$B$11:$B$14576,'MONTHLY DATA'!$B181)</f>
        <v>303.5</v>
      </c>
      <c r="CL181" s="78">
        <f>AVERAGEIFS('WEEKLY DATA'!CL$11:CL$14576,'WEEKLY DATA'!$A$11:$A$14576,'MONTHLY DATA'!$A181,'WEEKLY DATA'!$B$11:$B$14576,'MONTHLY DATA'!$B181)</f>
        <v>298.5</v>
      </c>
      <c r="CM181" s="154">
        <f t="shared" si="129"/>
        <v>-4.4799999999999951E-2</v>
      </c>
      <c r="CN181" s="78">
        <f>AVERAGEIFS('WEEKLY DATA'!CN$11:CN$14576,'WEEKLY DATA'!$A$11:$A$14576,'MONTHLY DATA'!$A181,'WEEKLY DATA'!$B$11:$B$14576,'MONTHLY DATA'!$B181)</f>
        <v>389</v>
      </c>
      <c r="CO181" s="78">
        <f>AVERAGEIFS('WEEKLY DATA'!CO$11:CO$14576,'WEEKLY DATA'!$A$11:$A$14576,'MONTHLY DATA'!$A181,'WEEKLY DATA'!$B$11:$B$14576,'MONTHLY DATA'!$B181)</f>
        <v>399</v>
      </c>
      <c r="CP181" s="78">
        <f>AVERAGEIFS('WEEKLY DATA'!CP$11:CP$14576,'WEEKLY DATA'!$A$11:$A$14576,'MONTHLY DATA'!$A181,'WEEKLY DATA'!$B$11:$B$14576,'MONTHLY DATA'!$B181)</f>
        <v>394</v>
      </c>
      <c r="CQ181" s="154">
        <f t="shared" si="130"/>
        <v>-0.18658064516129036</v>
      </c>
      <c r="CR181" s="78">
        <f>AVERAGEIFS('WEEKLY DATA'!CR$11:CR$14576,'WEEKLY DATA'!$A$11:$A$14576,'MONTHLY DATA'!$A181,'WEEKLY DATA'!$B$11:$B$14576,'MONTHLY DATA'!$B181)</f>
        <v>503</v>
      </c>
      <c r="CS181" s="78">
        <f>AVERAGEIFS('WEEKLY DATA'!CS$11:CS$14576,'WEEKLY DATA'!$A$11:$A$14576,'MONTHLY DATA'!$A181,'WEEKLY DATA'!$B$11:$B$14576,'MONTHLY DATA'!$B181)</f>
        <v>513</v>
      </c>
      <c r="CT181" s="78">
        <f>AVERAGEIFS('WEEKLY DATA'!CT$11:CT$14576,'WEEKLY DATA'!$A$11:$A$14576,'MONTHLY DATA'!$A181,'WEEKLY DATA'!$B$11:$B$14576,'MONTHLY DATA'!$B181)</f>
        <v>508</v>
      </c>
      <c r="CU181" s="154">
        <f t="shared" si="131"/>
        <v>-1.8357487922705307E-2</v>
      </c>
      <c r="CV181" s="169">
        <f>AVERAGEIFS('WEEKLY DATA'!CV$11:CV$14576,'WEEKLY DATA'!$A$11:$A$14576,'MONTHLY DATA'!$A181,'WEEKLY DATA'!$B$11:$B$14576,'MONTHLY DATA'!$B181)</f>
        <v>334.5</v>
      </c>
      <c r="CW181" s="78">
        <f>AVERAGEIFS('WEEKLY DATA'!CW$11:CW$14576,'WEEKLY DATA'!$A$11:$A$14576,'MONTHLY DATA'!$A181,'WEEKLY DATA'!$B$11:$B$14576,'MONTHLY DATA'!$B181)</f>
        <v>344.5</v>
      </c>
      <c r="CX181" s="78">
        <f>AVERAGEIFS('WEEKLY DATA'!CX$11:CX$14576,'WEEKLY DATA'!$A$11:$A$14576,'MONTHLY DATA'!$A181,'WEEKLY DATA'!$B$11:$B$14576,'MONTHLY DATA'!$B181)</f>
        <v>339.5</v>
      </c>
      <c r="CY181" s="154">
        <f t="shared" si="132"/>
        <v>-6.3448275862068915E-2</v>
      </c>
      <c r="CZ181" s="169">
        <f>AVERAGEIFS('WEEKLY DATA'!CZ$11:CZ$14576,'WEEKLY DATA'!$A$11:$A$14576,'MONTHLY DATA'!$A181,'WEEKLY DATA'!$B$11:$B$14576,'MONTHLY DATA'!$B181)</f>
        <v>321.5</v>
      </c>
      <c r="DA181" s="78">
        <f>AVERAGEIFS('WEEKLY DATA'!DA$11:DA$14576,'WEEKLY DATA'!$A$11:$A$14576,'MONTHLY DATA'!$A181,'WEEKLY DATA'!$B$11:$B$14576,'MONTHLY DATA'!$B181)</f>
        <v>331.5</v>
      </c>
      <c r="DB181" s="78">
        <f>AVERAGEIFS('WEEKLY DATA'!DB$11:DB$14576,'WEEKLY DATA'!$A$11:$A$14576,'MONTHLY DATA'!$A181,'WEEKLY DATA'!$B$11:$B$14576,'MONTHLY DATA'!$B181)</f>
        <v>326.5</v>
      </c>
      <c r="DC181" s="154">
        <f t="shared" si="133"/>
        <v>-3.2592592592592617E-2</v>
      </c>
      <c r="DD181" s="78">
        <f>AVERAGEIFS('WEEKLY DATA'!DD$11:DD$14576,'WEEKLY DATA'!$A$11:$A$14576,'MONTHLY DATA'!$A181,'WEEKLY DATA'!$B$11:$B$14576,'MONTHLY DATA'!$B181)</f>
        <v>389</v>
      </c>
      <c r="DE181" s="78">
        <f>AVERAGEIFS('WEEKLY DATA'!DE$11:DE$14576,'WEEKLY DATA'!$A$11:$A$14576,'MONTHLY DATA'!$A181,'WEEKLY DATA'!$B$11:$B$14576,'MONTHLY DATA'!$B181)</f>
        <v>399</v>
      </c>
      <c r="DF181" s="78">
        <f>AVERAGEIFS('WEEKLY DATA'!DF$11:DF$14576,'WEEKLY DATA'!$A$11:$A$14576,'MONTHLY DATA'!$A181,'WEEKLY DATA'!$B$11:$B$14576,'MONTHLY DATA'!$B181)</f>
        <v>394</v>
      </c>
      <c r="DG181" s="154">
        <f t="shared" si="134"/>
        <v>-0.18658064516129036</v>
      </c>
      <c r="DH181" s="78">
        <f>AVERAGEIFS('WEEKLY DATA'!DH$11:DH$14576,'WEEKLY DATA'!$A$11:$A$14576,'MONTHLY DATA'!$A181,'WEEKLY DATA'!$B$11:$B$14576,'MONTHLY DATA'!$B181)</f>
        <v>518</v>
      </c>
      <c r="DI181" s="78">
        <f>AVERAGEIFS('WEEKLY DATA'!DI$11:DI$14576,'WEEKLY DATA'!$A$11:$A$14576,'MONTHLY DATA'!$A181,'WEEKLY DATA'!$B$11:$B$14576,'MONTHLY DATA'!$B181)</f>
        <v>528</v>
      </c>
      <c r="DJ181" s="78">
        <f>AVERAGEIFS('WEEKLY DATA'!DJ$11:DJ$14576,'WEEKLY DATA'!$A$11:$A$14576,'MONTHLY DATA'!$A181,'WEEKLY DATA'!$B$11:$B$14576,'MONTHLY DATA'!$B181)</f>
        <v>523</v>
      </c>
      <c r="DK181" s="154">
        <f t="shared" si="135"/>
        <v>-1.7840375586854473E-2</v>
      </c>
      <c r="DL181" s="169">
        <f>AVERAGEIFS('WEEKLY DATA'!DL$11:DL$14576,'WEEKLY DATA'!$A$11:$A$14576,'MONTHLY DATA'!$A181,'WEEKLY DATA'!$B$11:$B$14576,'MONTHLY DATA'!$B181)</f>
        <v>293</v>
      </c>
      <c r="DM181" s="78">
        <f>AVERAGEIFS('WEEKLY DATA'!DM$11:DM$14576,'WEEKLY DATA'!$A$11:$A$14576,'MONTHLY DATA'!$A181,'WEEKLY DATA'!$B$11:$B$14576,'MONTHLY DATA'!$B181)</f>
        <v>303</v>
      </c>
      <c r="DN181" s="78">
        <f>AVERAGEIFS('WEEKLY DATA'!DN$11:DN$14576,'WEEKLY DATA'!$A$11:$A$14576,'MONTHLY DATA'!$A181,'WEEKLY DATA'!$B$11:$B$14576,'MONTHLY DATA'!$B181)</f>
        <v>298</v>
      </c>
      <c r="DO181" s="154">
        <f t="shared" si="136"/>
        <v>-6.6927592954990178E-2</v>
      </c>
      <c r="DP181" s="78">
        <f>AVERAGEIFS('WEEKLY DATA'!DP$11:DP$14576,'WEEKLY DATA'!$A$11:$A$14576,'MONTHLY DATA'!$A181,'WEEKLY DATA'!$B$11:$B$14576,'MONTHLY DATA'!$B181)</f>
        <v>288.5</v>
      </c>
      <c r="DQ181" s="78">
        <f>AVERAGEIFS('WEEKLY DATA'!DQ$11:DQ$14576,'WEEKLY DATA'!$A$11:$A$14576,'MONTHLY DATA'!$A181,'WEEKLY DATA'!$B$11:$B$14576,'MONTHLY DATA'!$B181)</f>
        <v>298.5</v>
      </c>
      <c r="DR181" s="78">
        <f>AVERAGEIFS('WEEKLY DATA'!DR$11:DR$14576,'WEEKLY DATA'!$A$11:$A$14576,'MONTHLY DATA'!$A181,'WEEKLY DATA'!$B$11:$B$14576,'MONTHLY DATA'!$B181)</f>
        <v>293.5</v>
      </c>
      <c r="DS181" s="154">
        <f t="shared" si="137"/>
        <v>-3.5728952772073885E-2</v>
      </c>
      <c r="DT181" s="78">
        <f>AVERAGEIFS('WEEKLY DATA'!DT$11:DT$14576,'WEEKLY DATA'!$A$11:$A$14576,'MONTHLY DATA'!$A181,'WEEKLY DATA'!$B$11:$B$14576,'MONTHLY DATA'!$B181)</f>
        <v>389</v>
      </c>
      <c r="DU181" s="78">
        <f>AVERAGEIFS('WEEKLY DATA'!DU$11:DU$14576,'WEEKLY DATA'!$A$11:$A$14576,'MONTHLY DATA'!$A181,'WEEKLY DATA'!$B$11:$B$14576,'MONTHLY DATA'!$B181)</f>
        <v>399</v>
      </c>
      <c r="DV181" s="78">
        <f>AVERAGEIFS('WEEKLY DATA'!DV$11:DV$14576,'WEEKLY DATA'!$A$11:$A$14576,'MONTHLY DATA'!$A181,'WEEKLY DATA'!$B$11:$B$14576,'MONTHLY DATA'!$B181)</f>
        <v>394</v>
      </c>
      <c r="DW181" s="154">
        <f t="shared" si="138"/>
        <v>-0.18658064516129036</v>
      </c>
      <c r="DX181" s="78">
        <f>AVERAGEIFS('WEEKLY DATA'!DX$11:DX$14576,'WEEKLY DATA'!$A$11:$A$14576,'MONTHLY DATA'!$A181,'WEEKLY DATA'!$B$11:$B$14576,'MONTHLY DATA'!$B181)</f>
        <v>503</v>
      </c>
      <c r="DY181" s="78">
        <f>AVERAGEIFS('WEEKLY DATA'!DY$11:DY$14576,'WEEKLY DATA'!$A$11:$A$14576,'MONTHLY DATA'!$A181,'WEEKLY DATA'!$B$11:$B$14576,'MONTHLY DATA'!$B181)</f>
        <v>513</v>
      </c>
      <c r="DZ181" s="78">
        <f>AVERAGEIFS('WEEKLY DATA'!DZ$11:DZ$14576,'WEEKLY DATA'!$A$11:$A$14576,'MONTHLY DATA'!$A181,'WEEKLY DATA'!$B$11:$B$14576,'MONTHLY DATA'!$B181)</f>
        <v>508</v>
      </c>
      <c r="EA181" s="154">
        <f t="shared" si="139"/>
        <v>-1.8357487922705307E-2</v>
      </c>
      <c r="EB181" s="78">
        <f>AVERAGEIFS('WEEKLY DATA'!EB$11:EB$14576,'WEEKLY DATA'!$A$11:$A$14576,'MONTHLY DATA'!$A181,'WEEKLY DATA'!$B$11:$B$14576,'MONTHLY DATA'!$B181)</f>
        <v>330.5</v>
      </c>
      <c r="EC181" s="78">
        <f>AVERAGEIFS('WEEKLY DATA'!EC$11:EC$14576,'WEEKLY DATA'!$A$11:$A$14576,'MONTHLY DATA'!$A181,'WEEKLY DATA'!$B$11:$B$14576,'MONTHLY DATA'!$B181)</f>
        <v>340.5</v>
      </c>
      <c r="ED181" s="78">
        <f>AVERAGEIFS('WEEKLY DATA'!ED$11:ED$14576,'WEEKLY DATA'!$A$11:$A$14576,'MONTHLY DATA'!$A181,'WEEKLY DATA'!$B$11:$B$14576,'MONTHLY DATA'!$B181)</f>
        <v>335.5</v>
      </c>
      <c r="EE181" s="154">
        <f t="shared" si="140"/>
        <v>-6.6434782608695619E-2</v>
      </c>
      <c r="EF181" s="169">
        <f>AVERAGEIFS('WEEKLY DATA'!EF$11:EF$14576,'WEEKLY DATA'!$A$11:$A$14576,'MONTHLY DATA'!$A181,'WEEKLY DATA'!$B$11:$B$14576,'MONTHLY DATA'!$B181)</f>
        <v>303</v>
      </c>
      <c r="EG181" s="78">
        <f>AVERAGEIFS('WEEKLY DATA'!EG$11:EG$14576,'WEEKLY DATA'!$A$11:$A$14576,'MONTHLY DATA'!$A181,'WEEKLY DATA'!$B$11:$B$14576,'MONTHLY DATA'!$B181)</f>
        <v>313</v>
      </c>
      <c r="EH181" s="78">
        <f>AVERAGEIFS('WEEKLY DATA'!EH$11:EH$14576,'WEEKLY DATA'!$A$11:$A$14576,'MONTHLY DATA'!$A181,'WEEKLY DATA'!$B$11:$B$14576,'MONTHLY DATA'!$B181)</f>
        <v>308</v>
      </c>
      <c r="EI181" s="154">
        <f t="shared" si="141"/>
        <v>-1.6367265469061865E-2</v>
      </c>
      <c r="EJ181" s="78">
        <f>AVERAGEIFS('WEEKLY DATA'!EJ$11:EJ$14576,'WEEKLY DATA'!$A$11:$A$14576,'MONTHLY DATA'!$A181,'WEEKLY DATA'!$B$11:$B$14576,'MONTHLY DATA'!$B181)</f>
        <v>384</v>
      </c>
      <c r="EK181" s="78">
        <f>AVERAGEIFS('WEEKLY DATA'!EK$11:EK$14576,'WEEKLY DATA'!$A$11:$A$14576,'MONTHLY DATA'!$A181,'WEEKLY DATA'!$B$11:$B$14576,'MONTHLY DATA'!$B181)</f>
        <v>394</v>
      </c>
      <c r="EL181" s="78">
        <f>AVERAGEIFS('WEEKLY DATA'!EL$11:EL$14576,'WEEKLY DATA'!$A$11:$A$14576,'MONTHLY DATA'!$A181,'WEEKLY DATA'!$B$11:$B$14576,'MONTHLY DATA'!$B181)</f>
        <v>389</v>
      </c>
      <c r="EM181" s="154">
        <f t="shared" si="142"/>
        <v>-0.18852672750977839</v>
      </c>
      <c r="EN181" s="78">
        <f>AVERAGEIFS('WEEKLY DATA'!EN$11:EN$14576,'WEEKLY DATA'!$A$11:$A$14576,'MONTHLY DATA'!$A181,'WEEKLY DATA'!$B$11:$B$14576,'MONTHLY DATA'!$B181)</f>
        <v>548</v>
      </c>
      <c r="EO181" s="78">
        <f>AVERAGEIFS('WEEKLY DATA'!EO$11:EO$14576,'WEEKLY DATA'!$A$11:$A$14576,'MONTHLY DATA'!$A181,'WEEKLY DATA'!$B$11:$B$14576,'MONTHLY DATA'!$B181)</f>
        <v>558</v>
      </c>
      <c r="EP181" s="78">
        <f>AVERAGEIFS('WEEKLY DATA'!EP$11:EP$14576,'WEEKLY DATA'!$A$11:$A$14576,'MONTHLY DATA'!$A181,'WEEKLY DATA'!$B$11:$B$14576,'MONTHLY DATA'!$B181)</f>
        <v>553</v>
      </c>
      <c r="EQ181" s="154">
        <f t="shared" si="143"/>
        <v>-1.6888888888888842E-2</v>
      </c>
      <c r="ER181" s="78">
        <f>AVERAGEIFS('WEEKLY DATA'!ER$11:ER$14576,'WEEKLY DATA'!$A$11:$A$14576,'MONTHLY DATA'!$A181,'WEEKLY DATA'!$B$11:$B$14576,'MONTHLY DATA'!$B181)</f>
        <v>298.5</v>
      </c>
      <c r="ES181" s="78">
        <f>AVERAGEIFS('WEEKLY DATA'!ES$11:ES$14576,'WEEKLY DATA'!$A$11:$A$14576,'MONTHLY DATA'!$A181,'WEEKLY DATA'!$B$11:$B$14576,'MONTHLY DATA'!$B181)</f>
        <v>308.5</v>
      </c>
      <c r="ET181" s="78">
        <f>AVERAGEIFS('WEEKLY DATA'!ET$11:ET$14576,'WEEKLY DATA'!$A$11:$A$14576,'MONTHLY DATA'!$A181,'WEEKLY DATA'!$B$11:$B$14576,'MONTHLY DATA'!$B181)</f>
        <v>303.5</v>
      </c>
      <c r="EU181" s="154">
        <f t="shared" si="144"/>
        <v>-8.5499058380414272E-2</v>
      </c>
      <c r="EV181" s="78">
        <f>AVERAGEIFS('WEEKLY DATA'!EV$11:EV$14576,'WEEKLY DATA'!$A$11:$A$14576,'MONTHLY DATA'!$A181,'WEEKLY DATA'!$B$11:$B$14576,'MONTHLY DATA'!$B181)</f>
        <v>283.5</v>
      </c>
      <c r="EW181" s="78">
        <f>AVERAGEIFS('WEEKLY DATA'!EW$11:EW$14576,'WEEKLY DATA'!$A$11:$A$14576,'MONTHLY DATA'!$A181,'WEEKLY DATA'!$B$11:$B$14576,'MONTHLY DATA'!$B181)</f>
        <v>293.5</v>
      </c>
      <c r="EX181" s="78">
        <f>AVERAGEIFS('WEEKLY DATA'!EX$11:EX$14576,'WEEKLY DATA'!$A$11:$A$14576,'MONTHLY DATA'!$A181,'WEEKLY DATA'!$B$11:$B$14576,'MONTHLY DATA'!$B181)</f>
        <v>288.5</v>
      </c>
      <c r="EY181" s="154">
        <f t="shared" si="145"/>
        <v>-3.6325678496868519E-2</v>
      </c>
      <c r="EZ181" s="78">
        <f>AVERAGEIFS('WEEKLY DATA'!EZ$11:EZ$14576,'WEEKLY DATA'!$A$11:$A$14576,'MONTHLY DATA'!$A181,'WEEKLY DATA'!$B$11:$B$14576,'MONTHLY DATA'!$B181)</f>
        <v>384</v>
      </c>
      <c r="FA181" s="78">
        <f>AVERAGEIFS('WEEKLY DATA'!FA$11:FA$14576,'WEEKLY DATA'!$A$11:$A$14576,'MONTHLY DATA'!$A181,'WEEKLY DATA'!$B$11:$B$14576,'MONTHLY DATA'!$B181)</f>
        <v>394</v>
      </c>
      <c r="FB181" s="78">
        <f>AVERAGEIFS('WEEKLY DATA'!FB$11:FB$14576,'WEEKLY DATA'!$A$11:$A$14576,'MONTHLY DATA'!$A181,'WEEKLY DATA'!$B$11:$B$14576,'MONTHLY DATA'!$B181)</f>
        <v>389</v>
      </c>
      <c r="FC181" s="154">
        <f t="shared" si="146"/>
        <v>-0.18852672750977839</v>
      </c>
      <c r="FD181" s="78">
        <f>AVERAGEIFS('WEEKLY DATA'!FD$11:FD$14576,'WEEKLY DATA'!$A$11:$A$14576,'MONTHLY DATA'!$A181,'WEEKLY DATA'!$B$11:$B$14576,'MONTHLY DATA'!$B181)</f>
        <v>431</v>
      </c>
      <c r="FE181" s="78">
        <f>AVERAGEIFS('WEEKLY DATA'!FE$11:FE$14576,'WEEKLY DATA'!$A$11:$A$14576,'MONTHLY DATA'!$A181,'WEEKLY DATA'!$B$11:$B$14576,'MONTHLY DATA'!$B181)</f>
        <v>441</v>
      </c>
      <c r="FF181" s="78">
        <f>AVERAGEIFS('WEEKLY DATA'!FF$11:FF$14576,'WEEKLY DATA'!$A$11:$A$14576,'MONTHLY DATA'!$A181,'WEEKLY DATA'!$B$11:$B$14576,'MONTHLY DATA'!$B181)</f>
        <v>436</v>
      </c>
      <c r="FG181" s="154">
        <f t="shared" si="147"/>
        <v>6.341463414634152E-2</v>
      </c>
      <c r="FH181" s="78">
        <f>AVERAGEIFS('WEEKLY DATA'!FH$11:FH$14576,'WEEKLY DATA'!$A$11:$A$14576,'MONTHLY DATA'!$A181,'WEEKLY DATA'!$B$11:$B$14576,'MONTHLY DATA'!$B181)</f>
        <v>358.5</v>
      </c>
      <c r="FI181" s="78">
        <f>AVERAGEIFS('WEEKLY DATA'!FI$11:FI$14576,'WEEKLY DATA'!$A$11:$A$14576,'MONTHLY DATA'!$A181,'WEEKLY DATA'!$B$11:$B$14576,'MONTHLY DATA'!$B181)</f>
        <v>368.5</v>
      </c>
      <c r="FJ181" s="78">
        <f>AVERAGEIFS('WEEKLY DATA'!FJ$11:FJ$14576,'WEEKLY DATA'!$A$11:$A$14576,'MONTHLY DATA'!$A181,'WEEKLY DATA'!$B$11:$B$14576,'MONTHLY DATA'!$B181)</f>
        <v>363.5</v>
      </c>
      <c r="FK181" s="154">
        <f t="shared" si="148"/>
        <v>-9.5489891135303262E-2</v>
      </c>
      <c r="FL181" s="169">
        <f>AVERAGEIFS('WEEKLY DATA'!FL$11:FL$14576,'WEEKLY DATA'!$A$11:$A$14576,'MONTHLY DATA'!$A181,'WEEKLY DATA'!$B$11:$B$14576,'MONTHLY DATA'!$B181)</f>
        <v>331</v>
      </c>
      <c r="FM181" s="78">
        <f>AVERAGEIFS('WEEKLY DATA'!FM$11:FM$14576,'WEEKLY DATA'!$A$11:$A$14576,'MONTHLY DATA'!$A181,'WEEKLY DATA'!$B$11:$B$14576,'MONTHLY DATA'!$B181)</f>
        <v>341</v>
      </c>
      <c r="FN181" s="78">
        <f>AVERAGEIFS('WEEKLY DATA'!FN$11:FN$14576,'WEEKLY DATA'!$A$11:$A$14576,'MONTHLY DATA'!$A181,'WEEKLY DATA'!$B$11:$B$14576,'MONTHLY DATA'!$B181)</f>
        <v>336</v>
      </c>
      <c r="FO181" s="154">
        <f t="shared" si="149"/>
        <v>-3.4829443447037756E-2</v>
      </c>
      <c r="FP181" s="78"/>
      <c r="FQ181" s="78"/>
      <c r="FR181" s="78"/>
      <c r="FS181" s="154"/>
      <c r="FT181" s="78">
        <f>AVERAGEIFS('WEEKLY DATA'!FT$11:FT$14576,'WEEKLY DATA'!$A$11:$A$14576,'MONTHLY DATA'!$A181,'WEEKLY DATA'!$B$11:$B$14576,'MONTHLY DATA'!$B181)</f>
        <v>500</v>
      </c>
      <c r="FU181" s="78">
        <f>AVERAGEIFS('WEEKLY DATA'!FU$11:FU$14576,'WEEKLY DATA'!$A$11:$A$14576,'MONTHLY DATA'!$A181,'WEEKLY DATA'!$B$11:$B$14576,'MONTHLY DATA'!$B181)</f>
        <v>510</v>
      </c>
      <c r="FV181" s="78">
        <f>AVERAGEIFS('WEEKLY DATA'!FV$11:FV$14576,'WEEKLY DATA'!$A$11:$A$14576,'MONTHLY DATA'!$A181,'WEEKLY DATA'!$B$11:$B$14576,'MONTHLY DATA'!$B181)</f>
        <v>505</v>
      </c>
      <c r="FW181" s="154">
        <f t="shared" si="151"/>
        <v>3.7267080745342351E-3</v>
      </c>
      <c r="FX181" s="78">
        <f>AVERAGEIFS('WEEKLY DATA'!FX$11:FX$14576,'WEEKLY DATA'!$A$11:$A$14576,'MONTHLY DATA'!$A181,'WEEKLY DATA'!$B$11:$B$14576,'MONTHLY DATA'!$B181)</f>
        <v>432</v>
      </c>
      <c r="FY181" s="78">
        <f>AVERAGEIFS('WEEKLY DATA'!FY$11:FY$14576,'WEEKLY DATA'!$A$11:$A$14576,'MONTHLY DATA'!$A181,'WEEKLY DATA'!$B$11:$B$14576,'MONTHLY DATA'!$B181)</f>
        <v>442</v>
      </c>
      <c r="FZ181" s="78">
        <f>AVERAGEIFS('WEEKLY DATA'!FZ$11:FZ$14576,'WEEKLY DATA'!$A$11:$A$14576,'MONTHLY DATA'!$A181,'WEEKLY DATA'!$B$11:$B$14576,'MONTHLY DATA'!$B181)</f>
        <v>437</v>
      </c>
      <c r="GA181" s="154">
        <f t="shared" si="152"/>
        <v>-2.346368715083802E-2</v>
      </c>
      <c r="GB181" s="78">
        <f>AVERAGEIFS('WEEKLY DATA'!GB$11:GB$14576,'WEEKLY DATA'!$A$11:$A$14576,'MONTHLY DATA'!$A181,'WEEKLY DATA'!$B$11:$B$14576,'MONTHLY DATA'!$B181)</f>
        <v>424.5</v>
      </c>
      <c r="GC181" s="78">
        <f>AVERAGEIFS('WEEKLY DATA'!GC$11:GC$14576,'WEEKLY DATA'!$A$11:$A$14576,'MONTHLY DATA'!$A181,'WEEKLY DATA'!$B$11:$B$14576,'MONTHLY DATA'!$B181)</f>
        <v>434.5</v>
      </c>
      <c r="GD181" s="78">
        <f>AVERAGEIFS('WEEKLY DATA'!GD$11:GD$14576,'WEEKLY DATA'!$A$11:$A$14576,'MONTHLY DATA'!$A181,'WEEKLY DATA'!$B$11:$B$14576,'MONTHLY DATA'!$B181)</f>
        <v>429.5</v>
      </c>
      <c r="GE181" s="154">
        <f t="shared" si="153"/>
        <v>-5.0828729281767959E-2</v>
      </c>
      <c r="GF181" s="169">
        <f>AVERAGEIFS('WEEKLY DATA'!GF$11:GF$14576,'WEEKLY DATA'!$A$11:$A$14576,'MONTHLY DATA'!$A181,'WEEKLY DATA'!$B$11:$B$14576,'MONTHLY DATA'!$B181)</f>
        <v>411.5</v>
      </c>
      <c r="GG181" s="78">
        <f>AVERAGEIFS('WEEKLY DATA'!GG$11:GG$14576,'WEEKLY DATA'!$A$11:$A$14576,'MONTHLY DATA'!$A181,'WEEKLY DATA'!$B$11:$B$14576,'MONTHLY DATA'!$B181)</f>
        <v>421.5</v>
      </c>
      <c r="GH181" s="78">
        <f>AVERAGEIFS('WEEKLY DATA'!GH$11:GH$14576,'WEEKLY DATA'!$A$11:$A$14576,'MONTHLY DATA'!$A181,'WEEKLY DATA'!$B$11:$B$14576,'MONTHLY DATA'!$B181)</f>
        <v>416.5</v>
      </c>
      <c r="GI181" s="154">
        <f t="shared" si="154"/>
        <v>-2.5730994152046827E-2</v>
      </c>
      <c r="GJ181" s="78">
        <f>AVERAGEIFS('WEEKLY DATA'!GJ$11:GJ$14576,'WEEKLY DATA'!$A$11:$A$14576,'MONTHLY DATA'!$A181,'WEEKLY DATA'!$B$11:$B$14576,'MONTHLY DATA'!$B181)</f>
        <v>399</v>
      </c>
      <c r="GK181" s="78">
        <f>AVERAGEIFS('WEEKLY DATA'!GK$11:GK$14576,'WEEKLY DATA'!$A$11:$A$14576,'MONTHLY DATA'!$A181,'WEEKLY DATA'!$B$11:$B$14576,'MONTHLY DATA'!$B181)</f>
        <v>409</v>
      </c>
      <c r="GL181" s="78">
        <f>AVERAGEIFS('WEEKLY DATA'!GL$11:GL$14576,'WEEKLY DATA'!$A$11:$A$14576,'MONTHLY DATA'!$A181,'WEEKLY DATA'!$B$11:$B$14576,'MONTHLY DATA'!$B181)</f>
        <v>404</v>
      </c>
      <c r="GM181" s="154">
        <f t="shared" si="155"/>
        <v>-0.18280657395701638</v>
      </c>
      <c r="GN181" s="78">
        <f>AVERAGEIFS('WEEKLY DATA'!GN$11:GN$14576,'WEEKLY DATA'!$A$11:$A$14576,'MONTHLY DATA'!$A181,'WEEKLY DATA'!$B$11:$B$14576,'MONTHLY DATA'!$B181)</f>
        <v>608</v>
      </c>
      <c r="GO181" s="78">
        <f>AVERAGEIFS('WEEKLY DATA'!GO$11:GO$14576,'WEEKLY DATA'!$A$11:$A$14576,'MONTHLY DATA'!$A181,'WEEKLY DATA'!$B$11:$B$14576,'MONTHLY DATA'!$B181)</f>
        <v>618</v>
      </c>
      <c r="GP181" s="78">
        <f>AVERAGEIFS('WEEKLY DATA'!GP$11:GP$14576,'WEEKLY DATA'!$A$11:$A$14576,'MONTHLY DATA'!$A181,'WEEKLY DATA'!$B$11:$B$14576,'MONTHLY DATA'!$B181)</f>
        <v>613</v>
      </c>
      <c r="GQ181" s="154">
        <f t="shared" si="156"/>
        <v>-1.5261044176706817E-2</v>
      </c>
      <c r="GR181" s="78"/>
    </row>
    <row r="182" spans="1:200" ht="15.75" x14ac:dyDescent="0.25">
      <c r="A182">
        <f t="shared" si="106"/>
        <v>4</v>
      </c>
      <c r="B182">
        <f t="shared" si="107"/>
        <v>2024</v>
      </c>
      <c r="C182" s="86">
        <v>45383</v>
      </c>
      <c r="D182" s="78">
        <f>AVERAGEIFS('WEEKLY DATA'!D$11:D$14576,'WEEKLY DATA'!$A$11:$A$14576,'MONTHLY DATA'!$A182,'WEEKLY DATA'!$B$11:$B$14576,'MONTHLY DATA'!$B182)</f>
        <v>379.375</v>
      </c>
      <c r="E182" s="78">
        <f>AVERAGEIFS('WEEKLY DATA'!E$11:E$14576,'WEEKLY DATA'!$A$11:$A$14576,'MONTHLY DATA'!$A182,'WEEKLY DATA'!$B$11:$B$14576,'MONTHLY DATA'!$B182)</f>
        <v>389.375</v>
      </c>
      <c r="F182" s="78">
        <f>AVERAGEIFS('WEEKLY DATA'!F$11:F$14576,'WEEKLY DATA'!$A$11:$A$14576,'MONTHLY DATA'!$A182,'WEEKLY DATA'!$B$11:$B$14576,'MONTHLY DATA'!$B182)</f>
        <v>384.375</v>
      </c>
      <c r="G182" s="154">
        <f t="shared" si="108"/>
        <v>2.6368491321762333E-2</v>
      </c>
      <c r="H182" s="169">
        <f>AVERAGEIFS('WEEKLY DATA'!H$11:H$14576,'WEEKLY DATA'!$A$11:$A$14576,'MONTHLY DATA'!$A182,'WEEKLY DATA'!$B$11:$B$14576,'MONTHLY DATA'!$B182)</f>
        <v>388.75</v>
      </c>
      <c r="I182" s="78">
        <f>AVERAGEIFS('WEEKLY DATA'!I$11:I$14576,'WEEKLY DATA'!$A$11:$A$14576,'MONTHLY DATA'!$A182,'WEEKLY DATA'!$B$11:$B$14576,'MONTHLY DATA'!$B182)</f>
        <v>398.75</v>
      </c>
      <c r="J182" s="78">
        <f>AVERAGEIFS('WEEKLY DATA'!J$11:J$14576,'WEEKLY DATA'!$A$11:$A$14576,'MONTHLY DATA'!$A182,'WEEKLY DATA'!$B$11:$B$14576,'MONTHLY DATA'!$B182)</f>
        <v>393.75</v>
      </c>
      <c r="K182" s="154">
        <f t="shared" si="109"/>
        <v>4.1666666666666741E-2</v>
      </c>
      <c r="L182" s="169">
        <f>AVERAGEIFS('WEEKLY DATA'!L$11:L$14576,'WEEKLY DATA'!$A$11:$A$14576,'MONTHLY DATA'!$A182,'WEEKLY DATA'!$B$11:$B$14576,'MONTHLY DATA'!$B182)</f>
        <v>415</v>
      </c>
      <c r="M182" s="78">
        <f>AVERAGEIFS('WEEKLY DATA'!M$11:M$14576,'WEEKLY DATA'!$A$11:$A$14576,'MONTHLY DATA'!$A182,'WEEKLY DATA'!$B$11:$B$14576,'MONTHLY DATA'!$B182)</f>
        <v>425</v>
      </c>
      <c r="N182" s="78">
        <f>AVERAGEIFS('WEEKLY DATA'!N$11:N$14576,'WEEKLY DATA'!$A$11:$A$14576,'MONTHLY DATA'!$A182,'WEEKLY DATA'!$B$11:$B$14576,'MONTHLY DATA'!$B182)</f>
        <v>420</v>
      </c>
      <c r="O182" s="154">
        <f t="shared" si="110"/>
        <v>5.9880239520957446E-3</v>
      </c>
      <c r="P182" s="169">
        <f>AVERAGEIFS('WEEKLY DATA'!P$11:P$14576,'WEEKLY DATA'!$A$11:$A$14576,'MONTHLY DATA'!$A182,'WEEKLY DATA'!$B$11:$B$14576,'MONTHLY DATA'!$B182)</f>
        <v>379.375</v>
      </c>
      <c r="Q182" s="78">
        <f>AVERAGEIFS('WEEKLY DATA'!Q$11:Q$14576,'WEEKLY DATA'!$A$11:$A$14576,'MONTHLY DATA'!$A182,'WEEKLY DATA'!$B$11:$B$14576,'MONTHLY DATA'!$B182)</f>
        <v>389.375</v>
      </c>
      <c r="R182" s="78">
        <f>AVERAGEIFS('WEEKLY DATA'!R$11:R$14576,'WEEKLY DATA'!$A$11:$A$14576,'MONTHLY DATA'!$A182,'WEEKLY DATA'!$B$11:$B$14576,'MONTHLY DATA'!$B182)</f>
        <v>384.375</v>
      </c>
      <c r="S182" s="154">
        <f t="shared" si="111"/>
        <v>-1.6233766233766378E-3</v>
      </c>
      <c r="T182" s="169">
        <f>AVERAGEIFS('WEEKLY DATA'!T$11:T$14576,'WEEKLY DATA'!$A$11:$A$14576,'MONTHLY DATA'!$A182,'WEEKLY DATA'!$B$11:$B$14576,'MONTHLY DATA'!$B182)</f>
        <v>376.25</v>
      </c>
      <c r="U182" s="78">
        <f>AVERAGEIFS('WEEKLY DATA'!U$11:U$14576,'WEEKLY DATA'!$A$11:$A$14576,'MONTHLY DATA'!$A182,'WEEKLY DATA'!$B$11:$B$14576,'MONTHLY DATA'!$B182)</f>
        <v>386.25</v>
      </c>
      <c r="V182" s="78">
        <f>AVERAGEIFS('WEEKLY DATA'!V$11:V$14576,'WEEKLY DATA'!$A$11:$A$14576,'MONTHLY DATA'!$A182,'WEEKLY DATA'!$B$11:$B$14576,'MONTHLY DATA'!$B182)</f>
        <v>381.25</v>
      </c>
      <c r="W182" s="154">
        <f t="shared" si="112"/>
        <v>5.317679558011057E-2</v>
      </c>
      <c r="X182" s="169">
        <f>AVERAGEIFS('WEEKLY DATA'!X$11:X$14576,'WEEKLY DATA'!$A$11:$A$14576,'MONTHLY DATA'!$A182,'WEEKLY DATA'!$B$11:$B$14576,'MONTHLY DATA'!$B182)</f>
        <v>386.875</v>
      </c>
      <c r="Y182" s="78">
        <f>AVERAGEIFS('WEEKLY DATA'!Y$11:Y$14576,'WEEKLY DATA'!$A$11:$A$14576,'MONTHLY DATA'!$A182,'WEEKLY DATA'!$B$11:$B$14576,'MONTHLY DATA'!$B182)</f>
        <v>396.875</v>
      </c>
      <c r="Z182" s="78">
        <f>AVERAGEIFS('WEEKLY DATA'!Z$11:Z$14576,'WEEKLY DATA'!$A$11:$A$14576,'MONTHLY DATA'!$A182,'WEEKLY DATA'!$B$11:$B$14576,'MONTHLY DATA'!$B182)</f>
        <v>391.875</v>
      </c>
      <c r="AA182" s="154">
        <f t="shared" si="113"/>
        <v>7.216142270861825E-2</v>
      </c>
      <c r="AB182" s="169">
        <f>AVERAGEIFS('WEEKLY DATA'!AB$11:AB$14576,'WEEKLY DATA'!$A$11:$A$14576,'MONTHLY DATA'!$A182,'WEEKLY DATA'!$B$11:$B$14576,'MONTHLY DATA'!$B182)</f>
        <v>410</v>
      </c>
      <c r="AC182" s="78">
        <f>AVERAGEIFS('WEEKLY DATA'!AC$11:AC$14576,'WEEKLY DATA'!$A$11:$A$14576,'MONTHLY DATA'!$A182,'WEEKLY DATA'!$B$11:$B$14576,'MONTHLY DATA'!$B182)</f>
        <v>420</v>
      </c>
      <c r="AD182" s="78">
        <f>AVERAGEIFS('WEEKLY DATA'!AD$11:AD$14576,'WEEKLY DATA'!$A$11:$A$14576,'MONTHLY DATA'!$A182,'WEEKLY DATA'!$B$11:$B$14576,'MONTHLY DATA'!$B182)</f>
        <v>415</v>
      </c>
      <c r="AE182" s="154">
        <f t="shared" si="114"/>
        <v>4.4025157232704393E-2</v>
      </c>
      <c r="AF182" s="169">
        <f>AVERAGEIFS('WEEKLY DATA'!AF$11:AF$14576,'WEEKLY DATA'!$A$11:$A$14576,'MONTHLY DATA'!$A182,'WEEKLY DATA'!$B$11:$B$14576,'MONTHLY DATA'!$B182)</f>
        <v>355.625</v>
      </c>
      <c r="AG182" s="78">
        <f>AVERAGEIFS('WEEKLY DATA'!AG$11:AG$14576,'WEEKLY DATA'!$A$11:$A$14576,'MONTHLY DATA'!$A182,'WEEKLY DATA'!$B$11:$B$14576,'MONTHLY DATA'!$B182)</f>
        <v>365.625</v>
      </c>
      <c r="AH182" s="78">
        <f>AVERAGEIFS('WEEKLY DATA'!AH$11:AH$14576,'WEEKLY DATA'!$A$11:$A$14576,'MONTHLY DATA'!$A182,'WEEKLY DATA'!$B$11:$B$14576,'MONTHLY DATA'!$B182)</f>
        <v>360.625</v>
      </c>
      <c r="AI182" s="154">
        <f t="shared" si="115"/>
        <v>3.7769784172661858E-2</v>
      </c>
      <c r="AJ182" s="169">
        <f>AVERAGEIFS('WEEKLY DATA'!AJ$11:AJ$14576,'WEEKLY DATA'!$A$11:$A$14576,'MONTHLY DATA'!$A182,'WEEKLY DATA'!$B$11:$B$14576,'MONTHLY DATA'!$B182)</f>
        <v>341.25</v>
      </c>
      <c r="AK182" s="78">
        <f>AVERAGEIFS('WEEKLY DATA'!AK$11:AK$14576,'WEEKLY DATA'!$A$11:$A$14576,'MONTHLY DATA'!$A182,'WEEKLY DATA'!$B$11:$B$14576,'MONTHLY DATA'!$B182)</f>
        <v>351.25</v>
      </c>
      <c r="AL182" s="78">
        <f>AVERAGEIFS('WEEKLY DATA'!AL$11:AL$14576,'WEEKLY DATA'!$A$11:$A$14576,'MONTHLY DATA'!$A182,'WEEKLY DATA'!$B$11:$B$14576,'MONTHLY DATA'!$B182)</f>
        <v>346.25</v>
      </c>
      <c r="AM182" s="154">
        <f t="shared" si="116"/>
        <v>3.6231884057971175E-3</v>
      </c>
      <c r="AN182" s="169">
        <f>AVERAGEIFS('WEEKLY DATA'!AN$11:AN$14576,'WEEKLY DATA'!$A$11:$A$14576,'MONTHLY DATA'!$A182,'WEEKLY DATA'!$B$11:$B$14576,'MONTHLY DATA'!$B182)</f>
        <v>347.5</v>
      </c>
      <c r="AO182" s="78">
        <f>AVERAGEIFS('WEEKLY DATA'!AO$11:AO$14576,'WEEKLY DATA'!$A$11:$A$14576,'MONTHLY DATA'!$A182,'WEEKLY DATA'!$B$11:$B$14576,'MONTHLY DATA'!$B182)</f>
        <v>357.5</v>
      </c>
      <c r="AP182" s="78">
        <f>AVERAGEIFS('WEEKLY DATA'!AP$11:AP$14576,'WEEKLY DATA'!$A$11:$A$14576,'MONTHLY DATA'!$A182,'WEEKLY DATA'!$B$11:$B$14576,'MONTHLY DATA'!$B182)</f>
        <v>352.5</v>
      </c>
      <c r="AQ182" s="154">
        <f t="shared" si="117"/>
        <v>1.0028653295129031E-2</v>
      </c>
      <c r="AR182" s="169">
        <f>AVERAGEIFS('WEEKLY DATA'!AR$11:AR$14576,'WEEKLY DATA'!$A$11:$A$14576,'MONTHLY DATA'!$A182,'WEEKLY DATA'!$B$11:$B$14576,'MONTHLY DATA'!$B182)</f>
        <v>415</v>
      </c>
      <c r="AS182" s="78">
        <f>AVERAGEIFS('WEEKLY DATA'!AS$11:AS$14576,'WEEKLY DATA'!$A$11:$A$14576,'MONTHLY DATA'!$A182,'WEEKLY DATA'!$B$11:$B$14576,'MONTHLY DATA'!$B182)</f>
        <v>425</v>
      </c>
      <c r="AT182" s="78">
        <f>AVERAGEIFS('WEEKLY DATA'!AT$11:AT$14576,'WEEKLY DATA'!$A$11:$A$14576,'MONTHLY DATA'!$A182,'WEEKLY DATA'!$B$11:$B$14576,'MONTHLY DATA'!$B182)</f>
        <v>420</v>
      </c>
      <c r="AU182" s="154">
        <f t="shared" si="118"/>
        <v>5.9880239520957446E-3</v>
      </c>
      <c r="AV182" s="169">
        <f>AVERAGEIFS('WEEKLY DATA'!AV$11:AV$14576,'WEEKLY DATA'!$A$11:$A$14576,'MONTHLY DATA'!$A182,'WEEKLY DATA'!$B$11:$B$14576,'MONTHLY DATA'!$B182)</f>
        <v>345.625</v>
      </c>
      <c r="AW182" s="78">
        <f>AVERAGEIFS('WEEKLY DATA'!AW$11:AW$14576,'WEEKLY DATA'!$A$11:$A$14576,'MONTHLY DATA'!$A182,'WEEKLY DATA'!$B$11:$B$14576,'MONTHLY DATA'!$B182)</f>
        <v>355.625</v>
      </c>
      <c r="AX182" s="78">
        <f>AVERAGEIFS('WEEKLY DATA'!AX$11:AX$14576,'WEEKLY DATA'!$A$11:$A$14576,'MONTHLY DATA'!$A182,'WEEKLY DATA'!$B$11:$B$14576,'MONTHLY DATA'!$B182)</f>
        <v>350.625</v>
      </c>
      <c r="AY182" s="154">
        <f t="shared" si="119"/>
        <v>1.925872093023262E-2</v>
      </c>
      <c r="AZ182" s="169">
        <f>AVERAGEIFS('WEEKLY DATA'!AZ$11:AZ$14576,'WEEKLY DATA'!$A$11:$A$14576,'MONTHLY DATA'!$A182,'WEEKLY DATA'!$B$11:$B$14576,'MONTHLY DATA'!$B182)</f>
        <v>356.25</v>
      </c>
      <c r="BA182" s="78">
        <f>AVERAGEIFS('WEEKLY DATA'!BA$11:BA$14576,'WEEKLY DATA'!$A$11:$A$14576,'MONTHLY DATA'!$A182,'WEEKLY DATA'!$B$11:$B$14576,'MONTHLY DATA'!$B182)</f>
        <v>366.25</v>
      </c>
      <c r="BB182" s="78">
        <f>AVERAGEIFS('WEEKLY DATA'!BB$11:BB$14576,'WEEKLY DATA'!$A$11:$A$14576,'MONTHLY DATA'!$A182,'WEEKLY DATA'!$B$11:$B$14576,'MONTHLY DATA'!$B182)</f>
        <v>361.25</v>
      </c>
      <c r="BC182" s="154">
        <f t="shared" si="120"/>
        <v>3.9568345323740983E-2</v>
      </c>
      <c r="BD182" s="169">
        <f>AVERAGEIFS('WEEKLY DATA'!BD$11:BD$14576,'WEEKLY DATA'!$A$11:$A$14576,'MONTHLY DATA'!$A182,'WEEKLY DATA'!$B$11:$B$14576,'MONTHLY DATA'!$B182)</f>
        <v>336.25</v>
      </c>
      <c r="BE182" s="78">
        <f>AVERAGEIFS('WEEKLY DATA'!BE$11:BE$14576,'WEEKLY DATA'!$A$11:$A$14576,'MONTHLY DATA'!$A182,'WEEKLY DATA'!$B$11:$B$14576,'MONTHLY DATA'!$B182)</f>
        <v>346.25</v>
      </c>
      <c r="BF182" s="78">
        <f>AVERAGEIFS('WEEKLY DATA'!BF$11:BF$14576,'WEEKLY DATA'!$A$11:$A$14576,'MONTHLY DATA'!$A182,'WEEKLY DATA'!$B$11:$B$14576,'MONTHLY DATA'!$B182)</f>
        <v>341.25</v>
      </c>
      <c r="BG182" s="154">
        <f t="shared" si="121"/>
        <v>6.6371681415928752E-3</v>
      </c>
      <c r="BH182" s="169">
        <f>AVERAGEIFS('WEEKLY DATA'!BH$11:BH$14576,'WEEKLY DATA'!$A$11:$A$14576,'MONTHLY DATA'!$A182,'WEEKLY DATA'!$B$11:$B$14576,'MONTHLY DATA'!$B182)</f>
        <v>365</v>
      </c>
      <c r="BI182" s="78">
        <f>AVERAGEIFS('WEEKLY DATA'!BI$11:BI$14576,'WEEKLY DATA'!$A$11:$A$14576,'MONTHLY DATA'!$A182,'WEEKLY DATA'!$B$11:$B$14576,'MONTHLY DATA'!$B182)</f>
        <v>375</v>
      </c>
      <c r="BJ182" s="78">
        <f>AVERAGEIFS('WEEKLY DATA'!BJ$11:BJ$14576,'WEEKLY DATA'!$A$11:$A$14576,'MONTHLY DATA'!$A182,'WEEKLY DATA'!$B$11:$B$14576,'MONTHLY DATA'!$B182)</f>
        <v>370</v>
      </c>
      <c r="BK182" s="154">
        <f t="shared" si="122"/>
        <v>1.0928961748633892E-2</v>
      </c>
      <c r="BL182" s="169">
        <f>AVERAGEIFS('WEEKLY DATA'!BL$11:BL$14576,'WEEKLY DATA'!$A$11:$A$14576,'MONTHLY DATA'!$A182,'WEEKLY DATA'!$B$11:$B$14576,'MONTHLY DATA'!$B182)</f>
        <v>365</v>
      </c>
      <c r="BM182" s="78">
        <f>AVERAGEIFS('WEEKLY DATA'!BM$11:BM$14576,'WEEKLY DATA'!$A$11:$A$14576,'MONTHLY DATA'!$A182,'WEEKLY DATA'!$B$11:$B$14576,'MONTHLY DATA'!$B182)</f>
        <v>375</v>
      </c>
      <c r="BN182" s="78">
        <f>AVERAGEIFS('WEEKLY DATA'!BN$11:BN$14576,'WEEKLY DATA'!$A$11:$A$14576,'MONTHLY DATA'!$A182,'WEEKLY DATA'!$B$11:$B$14576,'MONTHLY DATA'!$B182)</f>
        <v>370</v>
      </c>
      <c r="BO182" s="154">
        <f t="shared" si="123"/>
        <v>6.1692969870875247E-2</v>
      </c>
      <c r="BP182" s="78">
        <f>AVERAGEIFS('WEEKLY DATA'!BP$11:BP$14576,'WEEKLY DATA'!$A$11:$A$14576,'MONTHLY DATA'!$A182,'WEEKLY DATA'!$B$11:$B$14576,'MONTHLY DATA'!$B182)</f>
        <v>351.875</v>
      </c>
      <c r="BQ182" s="78">
        <f>AVERAGEIFS('WEEKLY DATA'!BQ$11:BQ$14576,'WEEKLY DATA'!$A$11:$A$14576,'MONTHLY DATA'!$A182,'WEEKLY DATA'!$B$11:$B$14576,'MONTHLY DATA'!$B182)</f>
        <v>361.875</v>
      </c>
      <c r="BR182" s="78">
        <f>AVERAGEIFS('WEEKLY DATA'!BR$11:BR$14576,'WEEKLY DATA'!$A$11:$A$14576,'MONTHLY DATA'!$A182,'WEEKLY DATA'!$B$11:$B$14576,'MONTHLY DATA'!$B182)</f>
        <v>356.875</v>
      </c>
      <c r="BS182" s="154">
        <f t="shared" si="124"/>
        <v>3.2923299565846609E-2</v>
      </c>
      <c r="BT182" s="78">
        <f>AVERAGEIFS('WEEKLY DATA'!BT$11:BT$14576,'WEEKLY DATA'!$A$11:$A$14576,'MONTHLY DATA'!$A182,'WEEKLY DATA'!$B$11:$B$14576,'MONTHLY DATA'!$B182)</f>
        <v>329.375</v>
      </c>
      <c r="BU182" s="78">
        <f>AVERAGEIFS('WEEKLY DATA'!BU$11:BU$14576,'WEEKLY DATA'!$A$11:$A$14576,'MONTHLY DATA'!$A182,'WEEKLY DATA'!$B$11:$B$14576,'MONTHLY DATA'!$B182)</f>
        <v>339.375</v>
      </c>
      <c r="BV182" s="78">
        <f>AVERAGEIFS('WEEKLY DATA'!BV$11:BV$14576,'WEEKLY DATA'!$A$11:$A$14576,'MONTHLY DATA'!$A182,'WEEKLY DATA'!$B$11:$B$14576,'MONTHLY DATA'!$B182)</f>
        <v>334.375</v>
      </c>
      <c r="BW182" s="154">
        <f t="shared" si="125"/>
        <v>6.3195548489666242E-2</v>
      </c>
      <c r="BX182" s="78">
        <f>AVERAGEIFS('WEEKLY DATA'!BX$11:BX$14576,'WEEKLY DATA'!$A$11:$A$14576,'MONTHLY DATA'!$A182,'WEEKLY DATA'!$B$11:$B$14576,'MONTHLY DATA'!$B182)</f>
        <v>328.75</v>
      </c>
      <c r="BY182" s="78">
        <f>AVERAGEIFS('WEEKLY DATA'!BY$11:BY$14576,'WEEKLY DATA'!$A$11:$A$14576,'MONTHLY DATA'!$A182,'WEEKLY DATA'!$B$11:$B$14576,'MONTHLY DATA'!$B182)</f>
        <v>338.75</v>
      </c>
      <c r="BZ182" s="78">
        <f>AVERAGEIFS('WEEKLY DATA'!BZ$11:BZ$14576,'WEEKLY DATA'!$A$11:$A$14576,'MONTHLY DATA'!$A182,'WEEKLY DATA'!$B$11:$B$14576,'MONTHLY DATA'!$B182)</f>
        <v>333.75</v>
      </c>
      <c r="CA182" s="154">
        <f t="shared" si="126"/>
        <v>-0.15291878172588835</v>
      </c>
      <c r="CB182" s="78">
        <f>AVERAGEIFS('WEEKLY DATA'!CB$11:CB$14576,'WEEKLY DATA'!$A$11:$A$14576,'MONTHLY DATA'!$A182,'WEEKLY DATA'!$B$11:$B$14576,'MONTHLY DATA'!$B182)</f>
        <v>483.75</v>
      </c>
      <c r="CC182" s="78">
        <f>AVERAGEIFS('WEEKLY DATA'!CC$11:CC$14576,'WEEKLY DATA'!$A$11:$A$14576,'MONTHLY DATA'!$A182,'WEEKLY DATA'!$B$11:$B$14576,'MONTHLY DATA'!$B182)</f>
        <v>493.75</v>
      </c>
      <c r="CD182" s="78">
        <f>AVERAGEIFS('WEEKLY DATA'!CD$11:CD$14576,'WEEKLY DATA'!$A$11:$A$14576,'MONTHLY DATA'!$A182,'WEEKLY DATA'!$B$11:$B$14576,'MONTHLY DATA'!$B182)</f>
        <v>488.75</v>
      </c>
      <c r="CE182" s="154">
        <f t="shared" si="127"/>
        <v>-4.912451361867709E-2</v>
      </c>
      <c r="CF182" s="78">
        <f>AVERAGEIFS('WEEKLY DATA'!CF$11:CF$14576,'WEEKLY DATA'!$A$11:$A$14576,'MONTHLY DATA'!$A182,'WEEKLY DATA'!$B$11:$B$14576,'MONTHLY DATA'!$B182)</f>
        <v>326.25</v>
      </c>
      <c r="CG182" s="78">
        <f>AVERAGEIFS('WEEKLY DATA'!CG$11:CG$14576,'WEEKLY DATA'!$A$11:$A$14576,'MONTHLY DATA'!$A182,'WEEKLY DATA'!$B$11:$B$14576,'MONTHLY DATA'!$B182)</f>
        <v>336.25</v>
      </c>
      <c r="CH182" s="78">
        <f>AVERAGEIFS('WEEKLY DATA'!CH$11:CH$14576,'WEEKLY DATA'!$A$11:$A$14576,'MONTHLY DATA'!$A182,'WEEKLY DATA'!$B$11:$B$14576,'MONTHLY DATA'!$B182)</f>
        <v>331.25</v>
      </c>
      <c r="CI182" s="154">
        <f t="shared" si="128"/>
        <v>4.4952681388012561E-2</v>
      </c>
      <c r="CJ182" s="78">
        <f>AVERAGEIFS('WEEKLY DATA'!CJ$11:CJ$14576,'WEEKLY DATA'!$A$11:$A$14576,'MONTHLY DATA'!$A182,'WEEKLY DATA'!$B$11:$B$14576,'MONTHLY DATA'!$B182)</f>
        <v>316.875</v>
      </c>
      <c r="CK182" s="78">
        <f>AVERAGEIFS('WEEKLY DATA'!CK$11:CK$14576,'WEEKLY DATA'!$A$11:$A$14576,'MONTHLY DATA'!$A182,'WEEKLY DATA'!$B$11:$B$14576,'MONTHLY DATA'!$B182)</f>
        <v>326.875</v>
      </c>
      <c r="CL182" s="78">
        <f>AVERAGEIFS('WEEKLY DATA'!CL$11:CL$14576,'WEEKLY DATA'!$A$11:$A$14576,'MONTHLY DATA'!$A182,'WEEKLY DATA'!$B$11:$B$14576,'MONTHLY DATA'!$B182)</f>
        <v>321.875</v>
      </c>
      <c r="CM182" s="154">
        <f t="shared" si="129"/>
        <v>7.8308207705192645E-2</v>
      </c>
      <c r="CN182" s="78">
        <f>AVERAGEIFS('WEEKLY DATA'!CN$11:CN$14576,'WEEKLY DATA'!$A$11:$A$14576,'MONTHLY DATA'!$A182,'WEEKLY DATA'!$B$11:$B$14576,'MONTHLY DATA'!$B182)</f>
        <v>328.75</v>
      </c>
      <c r="CO182" s="78">
        <f>AVERAGEIFS('WEEKLY DATA'!CO$11:CO$14576,'WEEKLY DATA'!$A$11:$A$14576,'MONTHLY DATA'!$A182,'WEEKLY DATA'!$B$11:$B$14576,'MONTHLY DATA'!$B182)</f>
        <v>338.75</v>
      </c>
      <c r="CP182" s="78">
        <f>AVERAGEIFS('WEEKLY DATA'!CP$11:CP$14576,'WEEKLY DATA'!$A$11:$A$14576,'MONTHLY DATA'!$A182,'WEEKLY DATA'!$B$11:$B$14576,'MONTHLY DATA'!$B182)</f>
        <v>333.75</v>
      </c>
      <c r="CQ182" s="154">
        <f t="shared" si="130"/>
        <v>-0.15291878172588835</v>
      </c>
      <c r="CR182" s="78">
        <f>AVERAGEIFS('WEEKLY DATA'!CR$11:CR$14576,'WEEKLY DATA'!$A$11:$A$14576,'MONTHLY DATA'!$A182,'WEEKLY DATA'!$B$11:$B$14576,'MONTHLY DATA'!$B182)</f>
        <v>486.25</v>
      </c>
      <c r="CS182" s="78">
        <f>AVERAGEIFS('WEEKLY DATA'!CS$11:CS$14576,'WEEKLY DATA'!$A$11:$A$14576,'MONTHLY DATA'!$A182,'WEEKLY DATA'!$B$11:$B$14576,'MONTHLY DATA'!$B182)</f>
        <v>496.25</v>
      </c>
      <c r="CT182" s="78">
        <f>AVERAGEIFS('WEEKLY DATA'!CT$11:CT$14576,'WEEKLY DATA'!$A$11:$A$14576,'MONTHLY DATA'!$A182,'WEEKLY DATA'!$B$11:$B$14576,'MONTHLY DATA'!$B182)</f>
        <v>491.25</v>
      </c>
      <c r="CU182" s="154">
        <f t="shared" si="131"/>
        <v>-3.2972440944881942E-2</v>
      </c>
      <c r="CV182" s="169">
        <f>AVERAGEIFS('WEEKLY DATA'!CV$11:CV$14576,'WEEKLY DATA'!$A$11:$A$14576,'MONTHLY DATA'!$A182,'WEEKLY DATA'!$B$11:$B$14576,'MONTHLY DATA'!$B182)</f>
        <v>346.875</v>
      </c>
      <c r="CW182" s="78">
        <f>AVERAGEIFS('WEEKLY DATA'!CW$11:CW$14576,'WEEKLY DATA'!$A$11:$A$14576,'MONTHLY DATA'!$A182,'WEEKLY DATA'!$B$11:$B$14576,'MONTHLY DATA'!$B182)</f>
        <v>356.875</v>
      </c>
      <c r="CX182" s="78">
        <f>AVERAGEIFS('WEEKLY DATA'!CX$11:CX$14576,'WEEKLY DATA'!$A$11:$A$14576,'MONTHLY DATA'!$A182,'WEEKLY DATA'!$B$11:$B$14576,'MONTHLY DATA'!$B182)</f>
        <v>351.875</v>
      </c>
      <c r="CY182" s="154">
        <f t="shared" si="132"/>
        <v>3.6450662739322626E-2</v>
      </c>
      <c r="CZ182" s="169">
        <f>AVERAGEIFS('WEEKLY DATA'!CZ$11:CZ$14576,'WEEKLY DATA'!$A$11:$A$14576,'MONTHLY DATA'!$A182,'WEEKLY DATA'!$B$11:$B$14576,'MONTHLY DATA'!$B182)</f>
        <v>337.5</v>
      </c>
      <c r="DA182" s="78">
        <f>AVERAGEIFS('WEEKLY DATA'!DA$11:DA$14576,'WEEKLY DATA'!$A$11:$A$14576,'MONTHLY DATA'!$A182,'WEEKLY DATA'!$B$11:$B$14576,'MONTHLY DATA'!$B182)</f>
        <v>347.5</v>
      </c>
      <c r="DB182" s="78">
        <f>AVERAGEIFS('WEEKLY DATA'!DB$11:DB$14576,'WEEKLY DATA'!$A$11:$A$14576,'MONTHLY DATA'!$A182,'WEEKLY DATA'!$B$11:$B$14576,'MONTHLY DATA'!$B182)</f>
        <v>342.5</v>
      </c>
      <c r="DC182" s="154">
        <f t="shared" si="133"/>
        <v>4.9004594180704464E-2</v>
      </c>
      <c r="DD182" s="78">
        <f>AVERAGEIFS('WEEKLY DATA'!DD$11:DD$14576,'WEEKLY DATA'!$A$11:$A$14576,'MONTHLY DATA'!$A182,'WEEKLY DATA'!$B$11:$B$14576,'MONTHLY DATA'!$B182)</f>
        <v>328.75</v>
      </c>
      <c r="DE182" s="78">
        <f>AVERAGEIFS('WEEKLY DATA'!DE$11:DE$14576,'WEEKLY DATA'!$A$11:$A$14576,'MONTHLY DATA'!$A182,'WEEKLY DATA'!$B$11:$B$14576,'MONTHLY DATA'!$B182)</f>
        <v>338.75</v>
      </c>
      <c r="DF182" s="78">
        <f>AVERAGEIFS('WEEKLY DATA'!DF$11:DF$14576,'WEEKLY DATA'!$A$11:$A$14576,'MONTHLY DATA'!$A182,'WEEKLY DATA'!$B$11:$B$14576,'MONTHLY DATA'!$B182)</f>
        <v>333.75</v>
      </c>
      <c r="DG182" s="154">
        <f t="shared" si="134"/>
        <v>-0.15291878172588835</v>
      </c>
      <c r="DH182" s="78">
        <f>AVERAGEIFS('WEEKLY DATA'!DH$11:DH$14576,'WEEKLY DATA'!$A$11:$A$14576,'MONTHLY DATA'!$A182,'WEEKLY DATA'!$B$11:$B$14576,'MONTHLY DATA'!$B182)</f>
        <v>501.25</v>
      </c>
      <c r="DI182" s="78">
        <f>AVERAGEIFS('WEEKLY DATA'!DI$11:DI$14576,'WEEKLY DATA'!$A$11:$A$14576,'MONTHLY DATA'!$A182,'WEEKLY DATA'!$B$11:$B$14576,'MONTHLY DATA'!$B182)</f>
        <v>511.25</v>
      </c>
      <c r="DJ182" s="78">
        <f>AVERAGEIFS('WEEKLY DATA'!DJ$11:DJ$14576,'WEEKLY DATA'!$A$11:$A$14576,'MONTHLY DATA'!$A182,'WEEKLY DATA'!$B$11:$B$14576,'MONTHLY DATA'!$B182)</f>
        <v>506.25</v>
      </c>
      <c r="DK182" s="154">
        <f t="shared" si="135"/>
        <v>-3.2026768642447467E-2</v>
      </c>
      <c r="DL182" s="169">
        <f>AVERAGEIFS('WEEKLY DATA'!DL$11:DL$14576,'WEEKLY DATA'!$A$11:$A$14576,'MONTHLY DATA'!$A182,'WEEKLY DATA'!$B$11:$B$14576,'MONTHLY DATA'!$B182)</f>
        <v>308.75</v>
      </c>
      <c r="DM182" s="78">
        <f>AVERAGEIFS('WEEKLY DATA'!DM$11:DM$14576,'WEEKLY DATA'!$A$11:$A$14576,'MONTHLY DATA'!$A182,'WEEKLY DATA'!$B$11:$B$14576,'MONTHLY DATA'!$B182)</f>
        <v>318.75</v>
      </c>
      <c r="DN182" s="78">
        <f>AVERAGEIFS('WEEKLY DATA'!DN$11:DN$14576,'WEEKLY DATA'!$A$11:$A$14576,'MONTHLY DATA'!$A182,'WEEKLY DATA'!$B$11:$B$14576,'MONTHLY DATA'!$B182)</f>
        <v>313.75</v>
      </c>
      <c r="DO182" s="154">
        <f t="shared" si="136"/>
        <v>5.2852348993288611E-2</v>
      </c>
      <c r="DP182" s="78">
        <f>AVERAGEIFS('WEEKLY DATA'!DP$11:DP$14576,'WEEKLY DATA'!$A$11:$A$14576,'MONTHLY DATA'!$A182,'WEEKLY DATA'!$B$11:$B$14576,'MONTHLY DATA'!$B182)</f>
        <v>308.125</v>
      </c>
      <c r="DQ182" s="78">
        <f>AVERAGEIFS('WEEKLY DATA'!DQ$11:DQ$14576,'WEEKLY DATA'!$A$11:$A$14576,'MONTHLY DATA'!$A182,'WEEKLY DATA'!$B$11:$B$14576,'MONTHLY DATA'!$B182)</f>
        <v>318.125</v>
      </c>
      <c r="DR182" s="78">
        <f>AVERAGEIFS('WEEKLY DATA'!DR$11:DR$14576,'WEEKLY DATA'!$A$11:$A$14576,'MONTHLY DATA'!$A182,'WEEKLY DATA'!$B$11:$B$14576,'MONTHLY DATA'!$B182)</f>
        <v>313.125</v>
      </c>
      <c r="DS182" s="154">
        <f t="shared" si="137"/>
        <v>6.6865417376490655E-2</v>
      </c>
      <c r="DT182" s="78">
        <f>AVERAGEIFS('WEEKLY DATA'!DT$11:DT$14576,'WEEKLY DATA'!$A$11:$A$14576,'MONTHLY DATA'!$A182,'WEEKLY DATA'!$B$11:$B$14576,'MONTHLY DATA'!$B182)</f>
        <v>328.75</v>
      </c>
      <c r="DU182" s="78">
        <f>AVERAGEIFS('WEEKLY DATA'!DU$11:DU$14576,'WEEKLY DATA'!$A$11:$A$14576,'MONTHLY DATA'!$A182,'WEEKLY DATA'!$B$11:$B$14576,'MONTHLY DATA'!$B182)</f>
        <v>338.75</v>
      </c>
      <c r="DV182" s="78">
        <f>AVERAGEIFS('WEEKLY DATA'!DV$11:DV$14576,'WEEKLY DATA'!$A$11:$A$14576,'MONTHLY DATA'!$A182,'WEEKLY DATA'!$B$11:$B$14576,'MONTHLY DATA'!$B182)</f>
        <v>333.75</v>
      </c>
      <c r="DW182" s="154">
        <f t="shared" si="138"/>
        <v>-0.15291878172588835</v>
      </c>
      <c r="DX182" s="78">
        <f>AVERAGEIFS('WEEKLY DATA'!DX$11:DX$14576,'WEEKLY DATA'!$A$11:$A$14576,'MONTHLY DATA'!$A182,'WEEKLY DATA'!$B$11:$B$14576,'MONTHLY DATA'!$B182)</f>
        <v>486.25</v>
      </c>
      <c r="DY182" s="78">
        <f>AVERAGEIFS('WEEKLY DATA'!DY$11:DY$14576,'WEEKLY DATA'!$A$11:$A$14576,'MONTHLY DATA'!$A182,'WEEKLY DATA'!$B$11:$B$14576,'MONTHLY DATA'!$B182)</f>
        <v>496.25</v>
      </c>
      <c r="DZ182" s="78">
        <f>AVERAGEIFS('WEEKLY DATA'!DZ$11:DZ$14576,'WEEKLY DATA'!$A$11:$A$14576,'MONTHLY DATA'!$A182,'WEEKLY DATA'!$B$11:$B$14576,'MONTHLY DATA'!$B182)</f>
        <v>491.25</v>
      </c>
      <c r="EA182" s="154">
        <f t="shared" si="139"/>
        <v>-3.2972440944881942E-2</v>
      </c>
      <c r="EB182" s="78">
        <f>AVERAGEIFS('WEEKLY DATA'!EB$11:EB$14576,'WEEKLY DATA'!$A$11:$A$14576,'MONTHLY DATA'!$A182,'WEEKLY DATA'!$B$11:$B$14576,'MONTHLY DATA'!$B182)</f>
        <v>346.875</v>
      </c>
      <c r="EC182" s="78">
        <f>AVERAGEIFS('WEEKLY DATA'!EC$11:EC$14576,'WEEKLY DATA'!$A$11:$A$14576,'MONTHLY DATA'!$A182,'WEEKLY DATA'!$B$11:$B$14576,'MONTHLY DATA'!$B182)</f>
        <v>356.875</v>
      </c>
      <c r="ED182" s="78">
        <f>AVERAGEIFS('WEEKLY DATA'!ED$11:ED$14576,'WEEKLY DATA'!$A$11:$A$14576,'MONTHLY DATA'!$A182,'WEEKLY DATA'!$B$11:$B$14576,'MONTHLY DATA'!$B182)</f>
        <v>351.875</v>
      </c>
      <c r="EE182" s="154">
        <f t="shared" si="140"/>
        <v>4.8807749627421737E-2</v>
      </c>
      <c r="EF182" s="169">
        <f>AVERAGEIFS('WEEKLY DATA'!EF$11:EF$14576,'WEEKLY DATA'!$A$11:$A$14576,'MONTHLY DATA'!$A182,'WEEKLY DATA'!$B$11:$B$14576,'MONTHLY DATA'!$B182)</f>
        <v>321.25</v>
      </c>
      <c r="EG182" s="78">
        <f>AVERAGEIFS('WEEKLY DATA'!EG$11:EG$14576,'WEEKLY DATA'!$A$11:$A$14576,'MONTHLY DATA'!$A182,'WEEKLY DATA'!$B$11:$B$14576,'MONTHLY DATA'!$B182)</f>
        <v>331.25</v>
      </c>
      <c r="EH182" s="78">
        <f>AVERAGEIFS('WEEKLY DATA'!EH$11:EH$14576,'WEEKLY DATA'!$A$11:$A$14576,'MONTHLY DATA'!$A182,'WEEKLY DATA'!$B$11:$B$14576,'MONTHLY DATA'!$B182)</f>
        <v>326.25</v>
      </c>
      <c r="EI182" s="154">
        <f t="shared" si="141"/>
        <v>5.9253246753246724E-2</v>
      </c>
      <c r="EJ182" s="78">
        <f>AVERAGEIFS('WEEKLY DATA'!EJ$11:EJ$14576,'WEEKLY DATA'!$A$11:$A$14576,'MONTHLY DATA'!$A182,'WEEKLY DATA'!$B$11:$B$14576,'MONTHLY DATA'!$B182)</f>
        <v>326.875</v>
      </c>
      <c r="EK182" s="78">
        <f>AVERAGEIFS('WEEKLY DATA'!EK$11:EK$14576,'WEEKLY DATA'!$A$11:$A$14576,'MONTHLY DATA'!$A182,'WEEKLY DATA'!$B$11:$B$14576,'MONTHLY DATA'!$B182)</f>
        <v>336.875</v>
      </c>
      <c r="EL182" s="78">
        <f>AVERAGEIFS('WEEKLY DATA'!EL$11:EL$14576,'WEEKLY DATA'!$A$11:$A$14576,'MONTHLY DATA'!$A182,'WEEKLY DATA'!$B$11:$B$14576,'MONTHLY DATA'!$B182)</f>
        <v>331.875</v>
      </c>
      <c r="EM182" s="154">
        <f t="shared" si="142"/>
        <v>-0.14685089974293064</v>
      </c>
      <c r="EN182" s="78">
        <f>AVERAGEIFS('WEEKLY DATA'!EN$11:EN$14576,'WEEKLY DATA'!$A$11:$A$14576,'MONTHLY DATA'!$A182,'WEEKLY DATA'!$B$11:$B$14576,'MONTHLY DATA'!$B182)</f>
        <v>531.25</v>
      </c>
      <c r="EO182" s="78">
        <f>AVERAGEIFS('WEEKLY DATA'!EO$11:EO$14576,'WEEKLY DATA'!$A$11:$A$14576,'MONTHLY DATA'!$A182,'WEEKLY DATA'!$B$11:$B$14576,'MONTHLY DATA'!$B182)</f>
        <v>541.25</v>
      </c>
      <c r="EP182" s="78">
        <f>AVERAGEIFS('WEEKLY DATA'!EP$11:EP$14576,'WEEKLY DATA'!$A$11:$A$14576,'MONTHLY DATA'!$A182,'WEEKLY DATA'!$B$11:$B$14576,'MONTHLY DATA'!$B182)</f>
        <v>536.25</v>
      </c>
      <c r="EQ182" s="154">
        <f t="shared" si="143"/>
        <v>-3.0289330922242286E-2</v>
      </c>
      <c r="ER182" s="78">
        <f>AVERAGEIFS('WEEKLY DATA'!ER$11:ER$14576,'WEEKLY DATA'!$A$11:$A$14576,'MONTHLY DATA'!$A182,'WEEKLY DATA'!$B$11:$B$14576,'MONTHLY DATA'!$B182)</f>
        <v>315.625</v>
      </c>
      <c r="ES182" s="78">
        <f>AVERAGEIFS('WEEKLY DATA'!ES$11:ES$14576,'WEEKLY DATA'!$A$11:$A$14576,'MONTHLY DATA'!$A182,'WEEKLY DATA'!$B$11:$B$14576,'MONTHLY DATA'!$B182)</f>
        <v>325.625</v>
      </c>
      <c r="ET182" s="78">
        <f>AVERAGEIFS('WEEKLY DATA'!ET$11:ET$14576,'WEEKLY DATA'!$A$11:$A$14576,'MONTHLY DATA'!$A182,'WEEKLY DATA'!$B$11:$B$14576,'MONTHLY DATA'!$B182)</f>
        <v>320.625</v>
      </c>
      <c r="EU182" s="154">
        <f t="shared" si="144"/>
        <v>5.642504118616154E-2</v>
      </c>
      <c r="EV182" s="78">
        <f>AVERAGEIFS('WEEKLY DATA'!EV$11:EV$14576,'WEEKLY DATA'!$A$11:$A$14576,'MONTHLY DATA'!$A182,'WEEKLY DATA'!$B$11:$B$14576,'MONTHLY DATA'!$B182)</f>
        <v>294.375</v>
      </c>
      <c r="EW182" s="78">
        <f>AVERAGEIFS('WEEKLY DATA'!EW$11:EW$14576,'WEEKLY DATA'!$A$11:$A$14576,'MONTHLY DATA'!$A182,'WEEKLY DATA'!$B$11:$B$14576,'MONTHLY DATA'!$B182)</f>
        <v>304.375</v>
      </c>
      <c r="EX182" s="78">
        <f>AVERAGEIFS('WEEKLY DATA'!EX$11:EX$14576,'WEEKLY DATA'!$A$11:$A$14576,'MONTHLY DATA'!$A182,'WEEKLY DATA'!$B$11:$B$14576,'MONTHLY DATA'!$B182)</f>
        <v>299.375</v>
      </c>
      <c r="EY182" s="154">
        <f t="shared" si="145"/>
        <v>3.769497400346622E-2</v>
      </c>
      <c r="EZ182" s="78">
        <f>AVERAGEIFS('WEEKLY DATA'!EZ$11:EZ$14576,'WEEKLY DATA'!$A$11:$A$14576,'MONTHLY DATA'!$A182,'WEEKLY DATA'!$B$11:$B$14576,'MONTHLY DATA'!$B182)</f>
        <v>326.875</v>
      </c>
      <c r="FA182" s="78">
        <f>AVERAGEIFS('WEEKLY DATA'!FA$11:FA$14576,'WEEKLY DATA'!$A$11:$A$14576,'MONTHLY DATA'!$A182,'WEEKLY DATA'!$B$11:$B$14576,'MONTHLY DATA'!$B182)</f>
        <v>336.875</v>
      </c>
      <c r="FB182" s="78">
        <f>AVERAGEIFS('WEEKLY DATA'!FB$11:FB$14576,'WEEKLY DATA'!$A$11:$A$14576,'MONTHLY DATA'!$A182,'WEEKLY DATA'!$B$11:$B$14576,'MONTHLY DATA'!$B182)</f>
        <v>331.875</v>
      </c>
      <c r="FC182" s="154">
        <f t="shared" si="146"/>
        <v>-0.14685089974293064</v>
      </c>
      <c r="FD182" s="78">
        <f>AVERAGEIFS('WEEKLY DATA'!FD$11:FD$14576,'WEEKLY DATA'!$A$11:$A$14576,'MONTHLY DATA'!$A182,'WEEKLY DATA'!$B$11:$B$14576,'MONTHLY DATA'!$B182)</f>
        <v>475</v>
      </c>
      <c r="FE182" s="78">
        <f>AVERAGEIFS('WEEKLY DATA'!FE$11:FE$14576,'WEEKLY DATA'!$A$11:$A$14576,'MONTHLY DATA'!$A182,'WEEKLY DATA'!$B$11:$B$14576,'MONTHLY DATA'!$B182)</f>
        <v>485</v>
      </c>
      <c r="FF182" s="78">
        <f>AVERAGEIFS('WEEKLY DATA'!FF$11:FF$14576,'WEEKLY DATA'!$A$11:$A$14576,'MONTHLY DATA'!$A182,'WEEKLY DATA'!$B$11:$B$14576,'MONTHLY DATA'!$B182)</f>
        <v>480</v>
      </c>
      <c r="FG182" s="154">
        <f t="shared" si="147"/>
        <v>0.10091743119266061</v>
      </c>
      <c r="FH182" s="78">
        <f>AVERAGEIFS('WEEKLY DATA'!FH$11:FH$14576,'WEEKLY DATA'!$A$11:$A$14576,'MONTHLY DATA'!$A182,'WEEKLY DATA'!$B$11:$B$14576,'MONTHLY DATA'!$B182)</f>
        <v>365.625</v>
      </c>
      <c r="FI182" s="78">
        <f>AVERAGEIFS('WEEKLY DATA'!FI$11:FI$14576,'WEEKLY DATA'!$A$11:$A$14576,'MONTHLY DATA'!$A182,'WEEKLY DATA'!$B$11:$B$14576,'MONTHLY DATA'!$B182)</f>
        <v>375.625</v>
      </c>
      <c r="FJ182" s="78">
        <f>AVERAGEIFS('WEEKLY DATA'!FJ$11:FJ$14576,'WEEKLY DATA'!$A$11:$A$14576,'MONTHLY DATA'!$A182,'WEEKLY DATA'!$B$11:$B$14576,'MONTHLY DATA'!$B182)</f>
        <v>370.625</v>
      </c>
      <c r="FK182" s="154">
        <f t="shared" si="148"/>
        <v>1.9601100412654837E-2</v>
      </c>
      <c r="FL182" s="169">
        <f>AVERAGEIFS('WEEKLY DATA'!FL$11:FL$14576,'WEEKLY DATA'!$A$11:$A$14576,'MONTHLY DATA'!$A182,'WEEKLY DATA'!$B$11:$B$14576,'MONTHLY DATA'!$B182)</f>
        <v>345</v>
      </c>
      <c r="FM182" s="78">
        <f>AVERAGEIFS('WEEKLY DATA'!FM$11:FM$14576,'WEEKLY DATA'!$A$11:$A$14576,'MONTHLY DATA'!$A182,'WEEKLY DATA'!$B$11:$B$14576,'MONTHLY DATA'!$B182)</f>
        <v>355</v>
      </c>
      <c r="FN182" s="78">
        <f>AVERAGEIFS('WEEKLY DATA'!FN$11:FN$14576,'WEEKLY DATA'!$A$11:$A$14576,'MONTHLY DATA'!$A182,'WEEKLY DATA'!$B$11:$B$14576,'MONTHLY DATA'!$B182)</f>
        <v>350</v>
      </c>
      <c r="FO182" s="154">
        <f t="shared" si="149"/>
        <v>4.1666666666666741E-2</v>
      </c>
      <c r="FP182" s="78"/>
      <c r="FQ182" s="78"/>
      <c r="FR182" s="78"/>
      <c r="FS182" s="154"/>
      <c r="FT182" s="78">
        <f>AVERAGEIFS('WEEKLY DATA'!FT$11:FT$14576,'WEEKLY DATA'!$A$11:$A$14576,'MONTHLY DATA'!$A182,'WEEKLY DATA'!$B$11:$B$14576,'MONTHLY DATA'!$B182)</f>
        <v>497.5</v>
      </c>
      <c r="FU182" s="78">
        <f>AVERAGEIFS('WEEKLY DATA'!FU$11:FU$14576,'WEEKLY DATA'!$A$11:$A$14576,'MONTHLY DATA'!$A182,'WEEKLY DATA'!$B$11:$B$14576,'MONTHLY DATA'!$B182)</f>
        <v>507.5</v>
      </c>
      <c r="FV182" s="78">
        <f>AVERAGEIFS('WEEKLY DATA'!FV$11:FV$14576,'WEEKLY DATA'!$A$11:$A$14576,'MONTHLY DATA'!$A182,'WEEKLY DATA'!$B$11:$B$14576,'MONTHLY DATA'!$B182)</f>
        <v>502.5</v>
      </c>
      <c r="FW182" s="154">
        <f t="shared" si="151"/>
        <v>-4.9504950495049549E-3</v>
      </c>
      <c r="FX182" s="78">
        <f>AVERAGEIFS('WEEKLY DATA'!FX$11:FX$14576,'WEEKLY DATA'!$A$11:$A$14576,'MONTHLY DATA'!$A182,'WEEKLY DATA'!$B$11:$B$14576,'MONTHLY DATA'!$B182)</f>
        <v>465</v>
      </c>
      <c r="FY182" s="78">
        <f>AVERAGEIFS('WEEKLY DATA'!FY$11:FY$14576,'WEEKLY DATA'!$A$11:$A$14576,'MONTHLY DATA'!$A182,'WEEKLY DATA'!$B$11:$B$14576,'MONTHLY DATA'!$B182)</f>
        <v>475</v>
      </c>
      <c r="FZ182" s="78">
        <f>AVERAGEIFS('WEEKLY DATA'!FZ$11:FZ$14576,'WEEKLY DATA'!$A$11:$A$14576,'MONTHLY DATA'!$A182,'WEEKLY DATA'!$B$11:$B$14576,'MONTHLY DATA'!$B182)</f>
        <v>470</v>
      </c>
      <c r="GA182" s="154">
        <f t="shared" si="152"/>
        <v>7.551487414187652E-2</v>
      </c>
      <c r="GB182" s="78">
        <f>AVERAGEIFS('WEEKLY DATA'!GB$11:GB$14576,'WEEKLY DATA'!$A$11:$A$14576,'MONTHLY DATA'!$A182,'WEEKLY DATA'!$B$11:$B$14576,'MONTHLY DATA'!$B182)</f>
        <v>436.875</v>
      </c>
      <c r="GC182" s="78">
        <f>AVERAGEIFS('WEEKLY DATA'!GC$11:GC$14576,'WEEKLY DATA'!$A$11:$A$14576,'MONTHLY DATA'!$A182,'WEEKLY DATA'!$B$11:$B$14576,'MONTHLY DATA'!$B182)</f>
        <v>446.875</v>
      </c>
      <c r="GD182" s="78">
        <f>AVERAGEIFS('WEEKLY DATA'!GD$11:GD$14576,'WEEKLY DATA'!$A$11:$A$14576,'MONTHLY DATA'!$A182,'WEEKLY DATA'!$B$11:$B$14576,'MONTHLY DATA'!$B182)</f>
        <v>441.875</v>
      </c>
      <c r="GE182" s="154">
        <f t="shared" si="153"/>
        <v>2.8812572759022048E-2</v>
      </c>
      <c r="GF182" s="169">
        <f>AVERAGEIFS('WEEKLY DATA'!GF$11:GF$14576,'WEEKLY DATA'!$A$11:$A$14576,'MONTHLY DATA'!$A182,'WEEKLY DATA'!$B$11:$B$14576,'MONTHLY DATA'!$B182)</f>
        <v>427.5</v>
      </c>
      <c r="GG182" s="78">
        <f>AVERAGEIFS('WEEKLY DATA'!GG$11:GG$14576,'WEEKLY DATA'!$A$11:$A$14576,'MONTHLY DATA'!$A182,'WEEKLY DATA'!$B$11:$B$14576,'MONTHLY DATA'!$B182)</f>
        <v>437.5</v>
      </c>
      <c r="GH182" s="78">
        <f>AVERAGEIFS('WEEKLY DATA'!GH$11:GH$14576,'WEEKLY DATA'!$A$11:$A$14576,'MONTHLY DATA'!$A182,'WEEKLY DATA'!$B$11:$B$14576,'MONTHLY DATA'!$B182)</f>
        <v>432.5</v>
      </c>
      <c r="GI182" s="154">
        <f t="shared" si="154"/>
        <v>3.8415366146458574E-2</v>
      </c>
      <c r="GJ182" s="78">
        <f>AVERAGEIFS('WEEKLY DATA'!GJ$11:GJ$14576,'WEEKLY DATA'!$A$11:$A$14576,'MONTHLY DATA'!$A182,'WEEKLY DATA'!$B$11:$B$14576,'MONTHLY DATA'!$B182)</f>
        <v>338.75</v>
      </c>
      <c r="GK182" s="78">
        <f>AVERAGEIFS('WEEKLY DATA'!GK$11:GK$14576,'WEEKLY DATA'!$A$11:$A$14576,'MONTHLY DATA'!$A182,'WEEKLY DATA'!$B$11:$B$14576,'MONTHLY DATA'!$B182)</f>
        <v>348.75</v>
      </c>
      <c r="GL182" s="78">
        <f>AVERAGEIFS('WEEKLY DATA'!GL$11:GL$14576,'WEEKLY DATA'!$A$11:$A$14576,'MONTHLY DATA'!$A182,'WEEKLY DATA'!$B$11:$B$14576,'MONTHLY DATA'!$B182)</f>
        <v>343.75</v>
      </c>
      <c r="GM182" s="154">
        <f t="shared" si="155"/>
        <v>-0.1491336633663366</v>
      </c>
      <c r="GN182" s="78">
        <f>AVERAGEIFS('WEEKLY DATA'!GN$11:GN$14576,'WEEKLY DATA'!$A$11:$A$14576,'MONTHLY DATA'!$A182,'WEEKLY DATA'!$B$11:$B$14576,'MONTHLY DATA'!$B182)</f>
        <v>591.25</v>
      </c>
      <c r="GO182" s="78">
        <f>AVERAGEIFS('WEEKLY DATA'!GO$11:GO$14576,'WEEKLY DATA'!$A$11:$A$14576,'MONTHLY DATA'!$A182,'WEEKLY DATA'!$B$11:$B$14576,'MONTHLY DATA'!$B182)</f>
        <v>601.25</v>
      </c>
      <c r="GP182" s="78">
        <f>AVERAGEIFS('WEEKLY DATA'!GP$11:GP$14576,'WEEKLY DATA'!$A$11:$A$14576,'MONTHLY DATA'!$A182,'WEEKLY DATA'!$B$11:$B$14576,'MONTHLY DATA'!$B182)</f>
        <v>596.25</v>
      </c>
      <c r="GQ182" s="154">
        <f t="shared" si="156"/>
        <v>-2.7324632952691719E-2</v>
      </c>
      <c r="GR182" s="78"/>
    </row>
    <row r="183" spans="1:200" ht="15.75" x14ac:dyDescent="0.25">
      <c r="A183">
        <f t="shared" si="106"/>
        <v>5</v>
      </c>
      <c r="B183">
        <f t="shared" si="107"/>
        <v>2024</v>
      </c>
      <c r="C183" s="86">
        <v>45413</v>
      </c>
      <c r="D183" s="78">
        <f>AVERAGEIFS('WEEKLY DATA'!D$11:D$14576,'WEEKLY DATA'!$A$11:$A$14576,'MONTHLY DATA'!$A183,'WEEKLY DATA'!$B$11:$B$14576,'MONTHLY DATA'!$B183)</f>
        <v>407.5</v>
      </c>
      <c r="E183" s="78">
        <f>AVERAGEIFS('WEEKLY DATA'!E$11:E$14576,'WEEKLY DATA'!$A$11:$A$14576,'MONTHLY DATA'!$A183,'WEEKLY DATA'!$B$11:$B$14576,'MONTHLY DATA'!$B183)</f>
        <v>417.5</v>
      </c>
      <c r="F183" s="78">
        <f>AVERAGEIFS('WEEKLY DATA'!F$11:F$14576,'WEEKLY DATA'!$A$11:$A$14576,'MONTHLY DATA'!$A183,'WEEKLY DATA'!$B$11:$B$14576,'MONTHLY DATA'!$B183)</f>
        <v>412.5</v>
      </c>
      <c r="G183" s="154">
        <f t="shared" si="108"/>
        <v>7.3170731707317138E-2</v>
      </c>
      <c r="H183" s="169">
        <f>AVERAGEIFS('WEEKLY DATA'!H$11:H$14576,'WEEKLY DATA'!$A$11:$A$14576,'MONTHLY DATA'!$A183,'WEEKLY DATA'!$B$11:$B$14576,'MONTHLY DATA'!$B183)</f>
        <v>408</v>
      </c>
      <c r="I183" s="78">
        <f>AVERAGEIFS('WEEKLY DATA'!I$11:I$14576,'WEEKLY DATA'!$A$11:$A$14576,'MONTHLY DATA'!$A183,'WEEKLY DATA'!$B$11:$B$14576,'MONTHLY DATA'!$B183)</f>
        <v>418</v>
      </c>
      <c r="J183" s="78">
        <f>AVERAGEIFS('WEEKLY DATA'!J$11:J$14576,'WEEKLY DATA'!$A$11:$A$14576,'MONTHLY DATA'!$A183,'WEEKLY DATA'!$B$11:$B$14576,'MONTHLY DATA'!$B183)</f>
        <v>413</v>
      </c>
      <c r="K183" s="154">
        <f t="shared" si="109"/>
        <v>4.8888888888888982E-2</v>
      </c>
      <c r="L183" s="169">
        <f>AVERAGEIFS('WEEKLY DATA'!L$11:L$14576,'WEEKLY DATA'!$A$11:$A$14576,'MONTHLY DATA'!$A183,'WEEKLY DATA'!$B$11:$B$14576,'MONTHLY DATA'!$B183)</f>
        <v>397</v>
      </c>
      <c r="M183" s="78">
        <f>AVERAGEIFS('WEEKLY DATA'!M$11:M$14576,'WEEKLY DATA'!$A$11:$A$14576,'MONTHLY DATA'!$A183,'WEEKLY DATA'!$B$11:$B$14576,'MONTHLY DATA'!$B183)</f>
        <v>407</v>
      </c>
      <c r="N183" s="78">
        <f>AVERAGEIFS('WEEKLY DATA'!N$11:N$14576,'WEEKLY DATA'!$A$11:$A$14576,'MONTHLY DATA'!$A183,'WEEKLY DATA'!$B$11:$B$14576,'MONTHLY DATA'!$B183)</f>
        <v>402</v>
      </c>
      <c r="O183" s="154">
        <f t="shared" si="110"/>
        <v>-4.2857142857142816E-2</v>
      </c>
      <c r="P183" s="169">
        <f>AVERAGEIFS('WEEKLY DATA'!P$11:P$14576,'WEEKLY DATA'!$A$11:$A$14576,'MONTHLY DATA'!$A183,'WEEKLY DATA'!$B$11:$B$14576,'MONTHLY DATA'!$B183)</f>
        <v>383.5</v>
      </c>
      <c r="Q183" s="78">
        <f>AVERAGEIFS('WEEKLY DATA'!Q$11:Q$14576,'WEEKLY DATA'!$A$11:$A$14576,'MONTHLY DATA'!$A183,'WEEKLY DATA'!$B$11:$B$14576,'MONTHLY DATA'!$B183)</f>
        <v>393.5</v>
      </c>
      <c r="R183" s="78">
        <f>AVERAGEIFS('WEEKLY DATA'!R$11:R$14576,'WEEKLY DATA'!$A$11:$A$14576,'MONTHLY DATA'!$A183,'WEEKLY DATA'!$B$11:$B$14576,'MONTHLY DATA'!$B183)</f>
        <v>388.5</v>
      </c>
      <c r="S183" s="154">
        <f t="shared" si="111"/>
        <v>1.073170731707318E-2</v>
      </c>
      <c r="T183" s="169">
        <f>AVERAGEIFS('WEEKLY DATA'!T$11:T$14576,'WEEKLY DATA'!$A$11:$A$14576,'MONTHLY DATA'!$A183,'WEEKLY DATA'!$B$11:$B$14576,'MONTHLY DATA'!$B183)</f>
        <v>406</v>
      </c>
      <c r="U183" s="78">
        <f>AVERAGEIFS('WEEKLY DATA'!U$11:U$14576,'WEEKLY DATA'!$A$11:$A$14576,'MONTHLY DATA'!$A183,'WEEKLY DATA'!$B$11:$B$14576,'MONTHLY DATA'!$B183)</f>
        <v>416</v>
      </c>
      <c r="V183" s="78">
        <f>AVERAGEIFS('WEEKLY DATA'!V$11:V$14576,'WEEKLY DATA'!$A$11:$A$14576,'MONTHLY DATA'!$A183,'WEEKLY DATA'!$B$11:$B$14576,'MONTHLY DATA'!$B183)</f>
        <v>411</v>
      </c>
      <c r="W183" s="154">
        <f t="shared" si="112"/>
        <v>7.8032786885245953E-2</v>
      </c>
      <c r="X183" s="169">
        <f>AVERAGEIFS('WEEKLY DATA'!X$11:X$14576,'WEEKLY DATA'!$A$11:$A$14576,'MONTHLY DATA'!$A183,'WEEKLY DATA'!$B$11:$B$14576,'MONTHLY DATA'!$B183)</f>
        <v>406.5</v>
      </c>
      <c r="Y183" s="78">
        <f>AVERAGEIFS('WEEKLY DATA'!Y$11:Y$14576,'WEEKLY DATA'!$A$11:$A$14576,'MONTHLY DATA'!$A183,'WEEKLY DATA'!$B$11:$B$14576,'MONTHLY DATA'!$B183)</f>
        <v>416.5</v>
      </c>
      <c r="Z183" s="78">
        <f>AVERAGEIFS('WEEKLY DATA'!Z$11:Z$14576,'WEEKLY DATA'!$A$11:$A$14576,'MONTHLY DATA'!$A183,'WEEKLY DATA'!$B$11:$B$14576,'MONTHLY DATA'!$B183)</f>
        <v>411.5</v>
      </c>
      <c r="AA183" s="154">
        <f t="shared" si="113"/>
        <v>5.0079744816586835E-2</v>
      </c>
      <c r="AB183" s="169">
        <f>AVERAGEIFS('WEEKLY DATA'!AB$11:AB$14576,'WEEKLY DATA'!$A$11:$A$14576,'MONTHLY DATA'!$A183,'WEEKLY DATA'!$B$11:$B$14576,'MONTHLY DATA'!$B183)</f>
        <v>395.5</v>
      </c>
      <c r="AC183" s="78">
        <f>AVERAGEIFS('WEEKLY DATA'!AC$11:AC$14576,'WEEKLY DATA'!$A$11:$A$14576,'MONTHLY DATA'!$A183,'WEEKLY DATA'!$B$11:$B$14576,'MONTHLY DATA'!$B183)</f>
        <v>405.5</v>
      </c>
      <c r="AD183" s="78">
        <f>AVERAGEIFS('WEEKLY DATA'!AD$11:AD$14576,'WEEKLY DATA'!$A$11:$A$14576,'MONTHLY DATA'!$A183,'WEEKLY DATA'!$B$11:$B$14576,'MONTHLY DATA'!$B183)</f>
        <v>400.5</v>
      </c>
      <c r="AE183" s="154">
        <f t="shared" si="114"/>
        <v>-3.4939759036144546E-2</v>
      </c>
      <c r="AF183" s="169">
        <f>AVERAGEIFS('WEEKLY DATA'!AF$11:AF$14576,'WEEKLY DATA'!$A$11:$A$14576,'MONTHLY DATA'!$A183,'WEEKLY DATA'!$B$11:$B$14576,'MONTHLY DATA'!$B183)</f>
        <v>353.5</v>
      </c>
      <c r="AG183" s="78">
        <f>AVERAGEIFS('WEEKLY DATA'!AG$11:AG$14576,'WEEKLY DATA'!$A$11:$A$14576,'MONTHLY DATA'!$A183,'WEEKLY DATA'!$B$11:$B$14576,'MONTHLY DATA'!$B183)</f>
        <v>363.5</v>
      </c>
      <c r="AH183" s="78">
        <f>AVERAGEIFS('WEEKLY DATA'!AH$11:AH$14576,'WEEKLY DATA'!$A$11:$A$14576,'MONTHLY DATA'!$A183,'WEEKLY DATA'!$B$11:$B$14576,'MONTHLY DATA'!$B183)</f>
        <v>358.5</v>
      </c>
      <c r="AI183" s="154">
        <f t="shared" si="115"/>
        <v>-5.8925476603119975E-3</v>
      </c>
      <c r="AJ183" s="169">
        <f>AVERAGEIFS('WEEKLY DATA'!AJ$11:AJ$14576,'WEEKLY DATA'!$A$11:$A$14576,'MONTHLY DATA'!$A183,'WEEKLY DATA'!$B$11:$B$14576,'MONTHLY DATA'!$B183)</f>
        <v>379.5</v>
      </c>
      <c r="AK183" s="78">
        <f>AVERAGEIFS('WEEKLY DATA'!AK$11:AK$14576,'WEEKLY DATA'!$A$11:$A$14576,'MONTHLY DATA'!$A183,'WEEKLY DATA'!$B$11:$B$14576,'MONTHLY DATA'!$B183)</f>
        <v>389.5</v>
      </c>
      <c r="AL183" s="78">
        <f>AVERAGEIFS('WEEKLY DATA'!AL$11:AL$14576,'WEEKLY DATA'!$A$11:$A$14576,'MONTHLY DATA'!$A183,'WEEKLY DATA'!$B$11:$B$14576,'MONTHLY DATA'!$B183)</f>
        <v>384.5</v>
      </c>
      <c r="AM183" s="154">
        <f t="shared" si="116"/>
        <v>0.1104693140794224</v>
      </c>
      <c r="AN183" s="169">
        <f>AVERAGEIFS('WEEKLY DATA'!AN$11:AN$14576,'WEEKLY DATA'!$A$11:$A$14576,'MONTHLY DATA'!$A183,'WEEKLY DATA'!$B$11:$B$14576,'MONTHLY DATA'!$B183)</f>
        <v>366.5</v>
      </c>
      <c r="AO183" s="78">
        <f>AVERAGEIFS('WEEKLY DATA'!AO$11:AO$14576,'WEEKLY DATA'!$A$11:$A$14576,'MONTHLY DATA'!$A183,'WEEKLY DATA'!$B$11:$B$14576,'MONTHLY DATA'!$B183)</f>
        <v>376.5</v>
      </c>
      <c r="AP183" s="78">
        <f>AVERAGEIFS('WEEKLY DATA'!AP$11:AP$14576,'WEEKLY DATA'!$A$11:$A$14576,'MONTHLY DATA'!$A183,'WEEKLY DATA'!$B$11:$B$14576,'MONTHLY DATA'!$B183)</f>
        <v>371.5</v>
      </c>
      <c r="AQ183" s="154">
        <f t="shared" si="117"/>
        <v>5.3900709219858234E-2</v>
      </c>
      <c r="AR183" s="169">
        <f>AVERAGEIFS('WEEKLY DATA'!AR$11:AR$14576,'WEEKLY DATA'!$A$11:$A$14576,'MONTHLY DATA'!$A183,'WEEKLY DATA'!$B$11:$B$14576,'MONTHLY DATA'!$B183)</f>
        <v>397</v>
      </c>
      <c r="AS183" s="78">
        <f>AVERAGEIFS('WEEKLY DATA'!AS$11:AS$14576,'WEEKLY DATA'!$A$11:$A$14576,'MONTHLY DATA'!$A183,'WEEKLY DATA'!$B$11:$B$14576,'MONTHLY DATA'!$B183)</f>
        <v>407</v>
      </c>
      <c r="AT183" s="78">
        <f>AVERAGEIFS('WEEKLY DATA'!AT$11:AT$14576,'WEEKLY DATA'!$A$11:$A$14576,'MONTHLY DATA'!$A183,'WEEKLY DATA'!$B$11:$B$14576,'MONTHLY DATA'!$B183)</f>
        <v>402</v>
      </c>
      <c r="AU183" s="154">
        <f t="shared" si="118"/>
        <v>-4.2857142857142816E-2</v>
      </c>
      <c r="AV183" s="169">
        <f>AVERAGEIFS('WEEKLY DATA'!AV$11:AV$14576,'WEEKLY DATA'!$A$11:$A$14576,'MONTHLY DATA'!$A183,'WEEKLY DATA'!$B$11:$B$14576,'MONTHLY DATA'!$B183)</f>
        <v>350.5</v>
      </c>
      <c r="AW183" s="78">
        <f>AVERAGEIFS('WEEKLY DATA'!AW$11:AW$14576,'WEEKLY DATA'!$A$11:$A$14576,'MONTHLY DATA'!$A183,'WEEKLY DATA'!$B$11:$B$14576,'MONTHLY DATA'!$B183)</f>
        <v>360.5</v>
      </c>
      <c r="AX183" s="78">
        <f>AVERAGEIFS('WEEKLY DATA'!AX$11:AX$14576,'WEEKLY DATA'!$A$11:$A$14576,'MONTHLY DATA'!$A183,'WEEKLY DATA'!$B$11:$B$14576,'MONTHLY DATA'!$B183)</f>
        <v>355.5</v>
      </c>
      <c r="AY183" s="154">
        <f t="shared" si="119"/>
        <v>1.3903743315508033E-2</v>
      </c>
      <c r="AZ183" s="169">
        <f>AVERAGEIFS('WEEKLY DATA'!AZ$11:AZ$14576,'WEEKLY DATA'!$A$11:$A$14576,'MONTHLY DATA'!$A183,'WEEKLY DATA'!$B$11:$B$14576,'MONTHLY DATA'!$B183)</f>
        <v>359.5</v>
      </c>
      <c r="BA183" s="78">
        <f>AVERAGEIFS('WEEKLY DATA'!BA$11:BA$14576,'WEEKLY DATA'!$A$11:$A$14576,'MONTHLY DATA'!$A183,'WEEKLY DATA'!$B$11:$B$14576,'MONTHLY DATA'!$B183)</f>
        <v>369.5</v>
      </c>
      <c r="BB183" s="78">
        <f>AVERAGEIFS('WEEKLY DATA'!BB$11:BB$14576,'WEEKLY DATA'!$A$11:$A$14576,'MONTHLY DATA'!$A183,'WEEKLY DATA'!$B$11:$B$14576,'MONTHLY DATA'!$B183)</f>
        <v>364.5</v>
      </c>
      <c r="BC183" s="154">
        <f t="shared" si="120"/>
        <v>8.996539792387459E-3</v>
      </c>
      <c r="BD183" s="169">
        <f>AVERAGEIFS('WEEKLY DATA'!BD$11:BD$14576,'WEEKLY DATA'!$A$11:$A$14576,'MONTHLY DATA'!$A183,'WEEKLY DATA'!$B$11:$B$14576,'MONTHLY DATA'!$B183)</f>
        <v>346.5</v>
      </c>
      <c r="BE183" s="78">
        <f>AVERAGEIFS('WEEKLY DATA'!BE$11:BE$14576,'WEEKLY DATA'!$A$11:$A$14576,'MONTHLY DATA'!$A183,'WEEKLY DATA'!$B$11:$B$14576,'MONTHLY DATA'!$B183)</f>
        <v>356.5</v>
      </c>
      <c r="BF183" s="78">
        <f>AVERAGEIFS('WEEKLY DATA'!BF$11:BF$14576,'WEEKLY DATA'!$A$11:$A$14576,'MONTHLY DATA'!$A183,'WEEKLY DATA'!$B$11:$B$14576,'MONTHLY DATA'!$B183)</f>
        <v>351.5</v>
      </c>
      <c r="BG183" s="154">
        <f t="shared" si="121"/>
        <v>3.003663003662993E-2</v>
      </c>
      <c r="BH183" s="169">
        <f>AVERAGEIFS('WEEKLY DATA'!BH$11:BH$14576,'WEEKLY DATA'!$A$11:$A$14576,'MONTHLY DATA'!$A183,'WEEKLY DATA'!$B$11:$B$14576,'MONTHLY DATA'!$B183)</f>
        <v>353.5</v>
      </c>
      <c r="BI183" s="78">
        <f>AVERAGEIFS('WEEKLY DATA'!BI$11:BI$14576,'WEEKLY DATA'!$A$11:$A$14576,'MONTHLY DATA'!$A183,'WEEKLY DATA'!$B$11:$B$14576,'MONTHLY DATA'!$B183)</f>
        <v>363.5</v>
      </c>
      <c r="BJ183" s="78">
        <f>AVERAGEIFS('WEEKLY DATA'!BJ$11:BJ$14576,'WEEKLY DATA'!$A$11:$A$14576,'MONTHLY DATA'!$A183,'WEEKLY DATA'!$B$11:$B$14576,'MONTHLY DATA'!$B183)</f>
        <v>358.5</v>
      </c>
      <c r="BK183" s="154">
        <f t="shared" si="122"/>
        <v>-3.1081081081081097E-2</v>
      </c>
      <c r="BL183" s="169">
        <f>AVERAGEIFS('WEEKLY DATA'!BL$11:BL$14576,'WEEKLY DATA'!$A$11:$A$14576,'MONTHLY DATA'!$A183,'WEEKLY DATA'!$B$11:$B$14576,'MONTHLY DATA'!$B183)</f>
        <v>377.5</v>
      </c>
      <c r="BM183" s="78">
        <f>AVERAGEIFS('WEEKLY DATA'!BM$11:BM$14576,'WEEKLY DATA'!$A$11:$A$14576,'MONTHLY DATA'!$A183,'WEEKLY DATA'!$B$11:$B$14576,'MONTHLY DATA'!$B183)</f>
        <v>387.5</v>
      </c>
      <c r="BN183" s="78">
        <f>AVERAGEIFS('WEEKLY DATA'!BN$11:BN$14576,'WEEKLY DATA'!$A$11:$A$14576,'MONTHLY DATA'!$A183,'WEEKLY DATA'!$B$11:$B$14576,'MONTHLY DATA'!$B183)</f>
        <v>382.5</v>
      </c>
      <c r="BO183" s="154">
        <f t="shared" si="123"/>
        <v>3.3783783783783772E-2</v>
      </c>
      <c r="BP183" s="78">
        <f>AVERAGEIFS('WEEKLY DATA'!BP$11:BP$14576,'WEEKLY DATA'!$A$11:$A$14576,'MONTHLY DATA'!$A183,'WEEKLY DATA'!$B$11:$B$14576,'MONTHLY DATA'!$B183)</f>
        <v>373</v>
      </c>
      <c r="BQ183" s="78">
        <f>AVERAGEIFS('WEEKLY DATA'!BQ$11:BQ$14576,'WEEKLY DATA'!$A$11:$A$14576,'MONTHLY DATA'!$A183,'WEEKLY DATA'!$B$11:$B$14576,'MONTHLY DATA'!$B183)</f>
        <v>383</v>
      </c>
      <c r="BR183" s="78">
        <f>AVERAGEIFS('WEEKLY DATA'!BR$11:BR$14576,'WEEKLY DATA'!$A$11:$A$14576,'MONTHLY DATA'!$A183,'WEEKLY DATA'!$B$11:$B$14576,'MONTHLY DATA'!$B183)</f>
        <v>378</v>
      </c>
      <c r="BS183" s="154">
        <f t="shared" si="124"/>
        <v>5.919439579684771E-2</v>
      </c>
      <c r="BT183" s="78">
        <f>AVERAGEIFS('WEEKLY DATA'!BT$11:BT$14576,'WEEKLY DATA'!$A$11:$A$14576,'MONTHLY DATA'!$A183,'WEEKLY DATA'!$B$11:$B$14576,'MONTHLY DATA'!$B183)</f>
        <v>343.5</v>
      </c>
      <c r="BU183" s="78">
        <f>AVERAGEIFS('WEEKLY DATA'!BU$11:BU$14576,'WEEKLY DATA'!$A$11:$A$14576,'MONTHLY DATA'!$A183,'WEEKLY DATA'!$B$11:$B$14576,'MONTHLY DATA'!$B183)</f>
        <v>353.5</v>
      </c>
      <c r="BV183" s="78">
        <f>AVERAGEIFS('WEEKLY DATA'!BV$11:BV$14576,'WEEKLY DATA'!$A$11:$A$14576,'MONTHLY DATA'!$A183,'WEEKLY DATA'!$B$11:$B$14576,'MONTHLY DATA'!$B183)</f>
        <v>348.5</v>
      </c>
      <c r="BW183" s="154">
        <f t="shared" si="125"/>
        <v>4.224299065420567E-2</v>
      </c>
      <c r="BX183" s="78">
        <f>AVERAGEIFS('WEEKLY DATA'!BX$11:BX$14576,'WEEKLY DATA'!$A$11:$A$14576,'MONTHLY DATA'!$A183,'WEEKLY DATA'!$B$11:$B$14576,'MONTHLY DATA'!$B183)</f>
        <v>351.5</v>
      </c>
      <c r="BY183" s="78">
        <f>AVERAGEIFS('WEEKLY DATA'!BY$11:BY$14576,'WEEKLY DATA'!$A$11:$A$14576,'MONTHLY DATA'!$A183,'WEEKLY DATA'!$B$11:$B$14576,'MONTHLY DATA'!$B183)</f>
        <v>361.5</v>
      </c>
      <c r="BZ183" s="78">
        <f>AVERAGEIFS('WEEKLY DATA'!BZ$11:BZ$14576,'WEEKLY DATA'!$A$11:$A$14576,'MONTHLY DATA'!$A183,'WEEKLY DATA'!$B$11:$B$14576,'MONTHLY DATA'!$B183)</f>
        <v>356.5</v>
      </c>
      <c r="CA183" s="154">
        <f t="shared" si="126"/>
        <v>6.8164794007490537E-2</v>
      </c>
      <c r="CB183" s="78">
        <f>AVERAGEIFS('WEEKLY DATA'!CB$11:CB$14576,'WEEKLY DATA'!$A$11:$A$14576,'MONTHLY DATA'!$A183,'WEEKLY DATA'!$B$11:$B$14576,'MONTHLY DATA'!$B183)</f>
        <v>505.5</v>
      </c>
      <c r="CC183" s="78">
        <f>AVERAGEIFS('WEEKLY DATA'!CC$11:CC$14576,'WEEKLY DATA'!$A$11:$A$14576,'MONTHLY DATA'!$A183,'WEEKLY DATA'!$B$11:$B$14576,'MONTHLY DATA'!$B183)</f>
        <v>515.5</v>
      </c>
      <c r="CD183" s="78">
        <f>AVERAGEIFS('WEEKLY DATA'!CD$11:CD$14576,'WEEKLY DATA'!$A$11:$A$14576,'MONTHLY DATA'!$A183,'WEEKLY DATA'!$B$11:$B$14576,'MONTHLY DATA'!$B183)</f>
        <v>510.5</v>
      </c>
      <c r="CE183" s="154">
        <f t="shared" si="127"/>
        <v>4.4501278772378416E-2</v>
      </c>
      <c r="CF183" s="78">
        <f>AVERAGEIFS('WEEKLY DATA'!CF$11:CF$14576,'WEEKLY DATA'!$A$11:$A$14576,'MONTHLY DATA'!$A183,'WEEKLY DATA'!$B$11:$B$14576,'MONTHLY DATA'!$B183)</f>
        <v>357.5</v>
      </c>
      <c r="CG183" s="78">
        <f>AVERAGEIFS('WEEKLY DATA'!CG$11:CG$14576,'WEEKLY DATA'!$A$11:$A$14576,'MONTHLY DATA'!$A183,'WEEKLY DATA'!$B$11:$B$14576,'MONTHLY DATA'!$B183)</f>
        <v>367.5</v>
      </c>
      <c r="CH183" s="78">
        <f>AVERAGEIFS('WEEKLY DATA'!CH$11:CH$14576,'WEEKLY DATA'!$A$11:$A$14576,'MONTHLY DATA'!$A183,'WEEKLY DATA'!$B$11:$B$14576,'MONTHLY DATA'!$B183)</f>
        <v>362.5</v>
      </c>
      <c r="CI183" s="154">
        <f t="shared" si="128"/>
        <v>9.4339622641509413E-2</v>
      </c>
      <c r="CJ183" s="78">
        <f>AVERAGEIFS('WEEKLY DATA'!CJ$11:CJ$14576,'WEEKLY DATA'!$A$11:$A$14576,'MONTHLY DATA'!$A183,'WEEKLY DATA'!$B$11:$B$14576,'MONTHLY DATA'!$B183)</f>
        <v>342</v>
      </c>
      <c r="CK183" s="78">
        <f>AVERAGEIFS('WEEKLY DATA'!CK$11:CK$14576,'WEEKLY DATA'!$A$11:$A$14576,'MONTHLY DATA'!$A183,'WEEKLY DATA'!$B$11:$B$14576,'MONTHLY DATA'!$B183)</f>
        <v>352</v>
      </c>
      <c r="CL183" s="78">
        <f>AVERAGEIFS('WEEKLY DATA'!CL$11:CL$14576,'WEEKLY DATA'!$A$11:$A$14576,'MONTHLY DATA'!$A183,'WEEKLY DATA'!$B$11:$B$14576,'MONTHLY DATA'!$B183)</f>
        <v>347</v>
      </c>
      <c r="CM183" s="154">
        <f t="shared" si="129"/>
        <v>7.8058252427184449E-2</v>
      </c>
      <c r="CN183" s="78">
        <f>AVERAGEIFS('WEEKLY DATA'!CN$11:CN$14576,'WEEKLY DATA'!$A$11:$A$14576,'MONTHLY DATA'!$A183,'WEEKLY DATA'!$B$11:$B$14576,'MONTHLY DATA'!$B183)</f>
        <v>351.5</v>
      </c>
      <c r="CO183" s="78">
        <f>AVERAGEIFS('WEEKLY DATA'!CO$11:CO$14576,'WEEKLY DATA'!$A$11:$A$14576,'MONTHLY DATA'!$A183,'WEEKLY DATA'!$B$11:$B$14576,'MONTHLY DATA'!$B183)</f>
        <v>361.5</v>
      </c>
      <c r="CP183" s="78">
        <f>AVERAGEIFS('WEEKLY DATA'!CP$11:CP$14576,'WEEKLY DATA'!$A$11:$A$14576,'MONTHLY DATA'!$A183,'WEEKLY DATA'!$B$11:$B$14576,'MONTHLY DATA'!$B183)</f>
        <v>356.5</v>
      </c>
      <c r="CQ183" s="154">
        <f t="shared" si="130"/>
        <v>6.8164794007490537E-2</v>
      </c>
      <c r="CR183" s="78">
        <f>AVERAGEIFS('WEEKLY DATA'!CR$11:CR$14576,'WEEKLY DATA'!$A$11:$A$14576,'MONTHLY DATA'!$A183,'WEEKLY DATA'!$B$11:$B$14576,'MONTHLY DATA'!$B183)</f>
        <v>515.5</v>
      </c>
      <c r="CS183" s="78">
        <f>AVERAGEIFS('WEEKLY DATA'!CS$11:CS$14576,'WEEKLY DATA'!$A$11:$A$14576,'MONTHLY DATA'!$A183,'WEEKLY DATA'!$B$11:$B$14576,'MONTHLY DATA'!$B183)</f>
        <v>525.5</v>
      </c>
      <c r="CT183" s="78">
        <f>AVERAGEIFS('WEEKLY DATA'!CT$11:CT$14576,'WEEKLY DATA'!$A$11:$A$14576,'MONTHLY DATA'!$A183,'WEEKLY DATA'!$B$11:$B$14576,'MONTHLY DATA'!$B183)</f>
        <v>520.5</v>
      </c>
      <c r="CU183" s="154">
        <f t="shared" si="131"/>
        <v>5.954198473282446E-2</v>
      </c>
      <c r="CV183" s="169">
        <f>AVERAGEIFS('WEEKLY DATA'!CV$11:CV$14576,'WEEKLY DATA'!$A$11:$A$14576,'MONTHLY DATA'!$A183,'WEEKLY DATA'!$B$11:$B$14576,'MONTHLY DATA'!$B183)</f>
        <v>380</v>
      </c>
      <c r="CW183" s="78">
        <f>AVERAGEIFS('WEEKLY DATA'!CW$11:CW$14576,'WEEKLY DATA'!$A$11:$A$14576,'MONTHLY DATA'!$A183,'WEEKLY DATA'!$B$11:$B$14576,'MONTHLY DATA'!$B183)</f>
        <v>390</v>
      </c>
      <c r="CX183" s="78">
        <f>AVERAGEIFS('WEEKLY DATA'!CX$11:CX$14576,'WEEKLY DATA'!$A$11:$A$14576,'MONTHLY DATA'!$A183,'WEEKLY DATA'!$B$11:$B$14576,'MONTHLY DATA'!$B183)</f>
        <v>385</v>
      </c>
      <c r="CY183" s="154">
        <f t="shared" si="132"/>
        <v>9.4138543516873785E-2</v>
      </c>
      <c r="CZ183" s="169">
        <f>AVERAGEIFS('WEEKLY DATA'!CZ$11:CZ$14576,'WEEKLY DATA'!$A$11:$A$14576,'MONTHLY DATA'!$A183,'WEEKLY DATA'!$B$11:$B$14576,'MONTHLY DATA'!$B183)</f>
        <v>356.5</v>
      </c>
      <c r="DA183" s="78">
        <f>AVERAGEIFS('WEEKLY DATA'!DA$11:DA$14576,'WEEKLY DATA'!$A$11:$A$14576,'MONTHLY DATA'!$A183,'WEEKLY DATA'!$B$11:$B$14576,'MONTHLY DATA'!$B183)</f>
        <v>366.5</v>
      </c>
      <c r="DB183" s="78">
        <f>AVERAGEIFS('WEEKLY DATA'!DB$11:DB$14576,'WEEKLY DATA'!$A$11:$A$14576,'MONTHLY DATA'!$A183,'WEEKLY DATA'!$B$11:$B$14576,'MONTHLY DATA'!$B183)</f>
        <v>361.5</v>
      </c>
      <c r="DC183" s="154">
        <f t="shared" si="133"/>
        <v>5.5474452554744591E-2</v>
      </c>
      <c r="DD183" s="78">
        <f>AVERAGEIFS('WEEKLY DATA'!DD$11:DD$14576,'WEEKLY DATA'!$A$11:$A$14576,'MONTHLY DATA'!$A183,'WEEKLY DATA'!$B$11:$B$14576,'MONTHLY DATA'!$B183)</f>
        <v>351.5</v>
      </c>
      <c r="DE183" s="78">
        <f>AVERAGEIFS('WEEKLY DATA'!DE$11:DE$14576,'WEEKLY DATA'!$A$11:$A$14576,'MONTHLY DATA'!$A183,'WEEKLY DATA'!$B$11:$B$14576,'MONTHLY DATA'!$B183)</f>
        <v>361.5</v>
      </c>
      <c r="DF183" s="78">
        <f>AVERAGEIFS('WEEKLY DATA'!DF$11:DF$14576,'WEEKLY DATA'!$A$11:$A$14576,'MONTHLY DATA'!$A183,'WEEKLY DATA'!$B$11:$B$14576,'MONTHLY DATA'!$B183)</f>
        <v>356.5</v>
      </c>
      <c r="DG183" s="154">
        <f t="shared" si="134"/>
        <v>6.8164794007490537E-2</v>
      </c>
      <c r="DH183" s="78">
        <f>AVERAGEIFS('WEEKLY DATA'!DH$11:DH$14576,'WEEKLY DATA'!$A$11:$A$14576,'MONTHLY DATA'!$A183,'WEEKLY DATA'!$B$11:$B$14576,'MONTHLY DATA'!$B183)</f>
        <v>530.5</v>
      </c>
      <c r="DI183" s="78">
        <f>AVERAGEIFS('WEEKLY DATA'!DI$11:DI$14576,'WEEKLY DATA'!$A$11:$A$14576,'MONTHLY DATA'!$A183,'WEEKLY DATA'!$B$11:$B$14576,'MONTHLY DATA'!$B183)</f>
        <v>540.5</v>
      </c>
      <c r="DJ183" s="78">
        <f>AVERAGEIFS('WEEKLY DATA'!DJ$11:DJ$14576,'WEEKLY DATA'!$A$11:$A$14576,'MONTHLY DATA'!$A183,'WEEKLY DATA'!$B$11:$B$14576,'MONTHLY DATA'!$B183)</f>
        <v>535.5</v>
      </c>
      <c r="DK183" s="154">
        <f t="shared" si="135"/>
        <v>5.7777777777777706E-2</v>
      </c>
      <c r="DL183" s="169">
        <f>AVERAGEIFS('WEEKLY DATA'!DL$11:DL$14576,'WEEKLY DATA'!$A$11:$A$14576,'MONTHLY DATA'!$A183,'WEEKLY DATA'!$B$11:$B$14576,'MONTHLY DATA'!$B183)</f>
        <v>346.5</v>
      </c>
      <c r="DM183" s="78">
        <f>AVERAGEIFS('WEEKLY DATA'!DM$11:DM$14576,'WEEKLY DATA'!$A$11:$A$14576,'MONTHLY DATA'!$A183,'WEEKLY DATA'!$B$11:$B$14576,'MONTHLY DATA'!$B183)</f>
        <v>356.5</v>
      </c>
      <c r="DN183" s="78">
        <f>AVERAGEIFS('WEEKLY DATA'!DN$11:DN$14576,'WEEKLY DATA'!$A$11:$A$14576,'MONTHLY DATA'!$A183,'WEEKLY DATA'!$B$11:$B$14576,'MONTHLY DATA'!$B183)</f>
        <v>351.5</v>
      </c>
      <c r="DO183" s="154">
        <f t="shared" si="136"/>
        <v>0.12031872509960162</v>
      </c>
      <c r="DP183" s="78">
        <f>AVERAGEIFS('WEEKLY DATA'!DP$11:DP$14576,'WEEKLY DATA'!$A$11:$A$14576,'MONTHLY DATA'!$A183,'WEEKLY DATA'!$B$11:$B$14576,'MONTHLY DATA'!$B183)</f>
        <v>322</v>
      </c>
      <c r="DQ183" s="78">
        <f>AVERAGEIFS('WEEKLY DATA'!DQ$11:DQ$14576,'WEEKLY DATA'!$A$11:$A$14576,'MONTHLY DATA'!$A183,'WEEKLY DATA'!$B$11:$B$14576,'MONTHLY DATA'!$B183)</f>
        <v>332</v>
      </c>
      <c r="DR183" s="78">
        <f>AVERAGEIFS('WEEKLY DATA'!DR$11:DR$14576,'WEEKLY DATA'!$A$11:$A$14576,'MONTHLY DATA'!$A183,'WEEKLY DATA'!$B$11:$B$14576,'MONTHLY DATA'!$B183)</f>
        <v>327</v>
      </c>
      <c r="DS183" s="154">
        <f t="shared" si="137"/>
        <v>4.4311377245509043E-2</v>
      </c>
      <c r="DT183" s="78">
        <f>AVERAGEIFS('WEEKLY DATA'!DT$11:DT$14576,'WEEKLY DATA'!$A$11:$A$14576,'MONTHLY DATA'!$A183,'WEEKLY DATA'!$B$11:$B$14576,'MONTHLY DATA'!$B183)</f>
        <v>351.5</v>
      </c>
      <c r="DU183" s="78">
        <f>AVERAGEIFS('WEEKLY DATA'!DU$11:DU$14576,'WEEKLY DATA'!$A$11:$A$14576,'MONTHLY DATA'!$A183,'WEEKLY DATA'!$B$11:$B$14576,'MONTHLY DATA'!$B183)</f>
        <v>361.5</v>
      </c>
      <c r="DV183" s="78">
        <f>AVERAGEIFS('WEEKLY DATA'!DV$11:DV$14576,'WEEKLY DATA'!$A$11:$A$14576,'MONTHLY DATA'!$A183,'WEEKLY DATA'!$B$11:$B$14576,'MONTHLY DATA'!$B183)</f>
        <v>356.5</v>
      </c>
      <c r="DW183" s="154">
        <f t="shared" si="138"/>
        <v>6.8164794007490537E-2</v>
      </c>
      <c r="DX183" s="78">
        <f>AVERAGEIFS('WEEKLY DATA'!DX$11:DX$14576,'WEEKLY DATA'!$A$11:$A$14576,'MONTHLY DATA'!$A183,'WEEKLY DATA'!$B$11:$B$14576,'MONTHLY DATA'!$B183)</f>
        <v>515.5</v>
      </c>
      <c r="DY183" s="78">
        <f>AVERAGEIFS('WEEKLY DATA'!DY$11:DY$14576,'WEEKLY DATA'!$A$11:$A$14576,'MONTHLY DATA'!$A183,'WEEKLY DATA'!$B$11:$B$14576,'MONTHLY DATA'!$B183)</f>
        <v>525.5</v>
      </c>
      <c r="DZ183" s="78">
        <f>AVERAGEIFS('WEEKLY DATA'!DZ$11:DZ$14576,'WEEKLY DATA'!$A$11:$A$14576,'MONTHLY DATA'!$A183,'WEEKLY DATA'!$B$11:$B$14576,'MONTHLY DATA'!$B183)</f>
        <v>520.5</v>
      </c>
      <c r="EA183" s="154">
        <f t="shared" si="139"/>
        <v>5.954198473282446E-2</v>
      </c>
      <c r="EB183" s="78">
        <f>AVERAGEIFS('WEEKLY DATA'!EB$11:EB$14576,'WEEKLY DATA'!$A$11:$A$14576,'MONTHLY DATA'!$A183,'WEEKLY DATA'!$B$11:$B$14576,'MONTHLY DATA'!$B183)</f>
        <v>374</v>
      </c>
      <c r="EC183" s="78">
        <f>AVERAGEIFS('WEEKLY DATA'!EC$11:EC$14576,'WEEKLY DATA'!$A$11:$A$14576,'MONTHLY DATA'!$A183,'WEEKLY DATA'!$B$11:$B$14576,'MONTHLY DATA'!$B183)</f>
        <v>384</v>
      </c>
      <c r="ED183" s="78">
        <f>AVERAGEIFS('WEEKLY DATA'!ED$11:ED$14576,'WEEKLY DATA'!$A$11:$A$14576,'MONTHLY DATA'!$A183,'WEEKLY DATA'!$B$11:$B$14576,'MONTHLY DATA'!$B183)</f>
        <v>379</v>
      </c>
      <c r="EE183" s="154">
        <f t="shared" si="140"/>
        <v>7.708703374777981E-2</v>
      </c>
      <c r="EF183" s="169">
        <f>AVERAGEIFS('WEEKLY DATA'!EF$11:EF$14576,'WEEKLY DATA'!$A$11:$A$14576,'MONTHLY DATA'!$A183,'WEEKLY DATA'!$B$11:$B$14576,'MONTHLY DATA'!$B183)</f>
        <v>333</v>
      </c>
      <c r="EG183" s="78">
        <f>AVERAGEIFS('WEEKLY DATA'!EG$11:EG$14576,'WEEKLY DATA'!$A$11:$A$14576,'MONTHLY DATA'!$A183,'WEEKLY DATA'!$B$11:$B$14576,'MONTHLY DATA'!$B183)</f>
        <v>343</v>
      </c>
      <c r="EH183" s="78">
        <f>AVERAGEIFS('WEEKLY DATA'!EH$11:EH$14576,'WEEKLY DATA'!$A$11:$A$14576,'MONTHLY DATA'!$A183,'WEEKLY DATA'!$B$11:$B$14576,'MONTHLY DATA'!$B183)</f>
        <v>338</v>
      </c>
      <c r="EI183" s="154">
        <f t="shared" si="141"/>
        <v>3.6015325670498033E-2</v>
      </c>
      <c r="EJ183" s="78">
        <f>AVERAGEIFS('WEEKLY DATA'!EJ$11:EJ$14576,'WEEKLY DATA'!$A$11:$A$14576,'MONTHLY DATA'!$A183,'WEEKLY DATA'!$B$11:$B$14576,'MONTHLY DATA'!$B183)</f>
        <v>346.5</v>
      </c>
      <c r="EK183" s="78">
        <f>AVERAGEIFS('WEEKLY DATA'!EK$11:EK$14576,'WEEKLY DATA'!$A$11:$A$14576,'MONTHLY DATA'!$A183,'WEEKLY DATA'!$B$11:$B$14576,'MONTHLY DATA'!$B183)</f>
        <v>356.5</v>
      </c>
      <c r="EL183" s="78">
        <f>AVERAGEIFS('WEEKLY DATA'!EL$11:EL$14576,'WEEKLY DATA'!$A$11:$A$14576,'MONTHLY DATA'!$A183,'WEEKLY DATA'!$B$11:$B$14576,'MONTHLY DATA'!$B183)</f>
        <v>351.5</v>
      </c>
      <c r="EM183" s="154">
        <f t="shared" si="142"/>
        <v>5.9133709981167515E-2</v>
      </c>
      <c r="EN183" s="78">
        <f>AVERAGEIFS('WEEKLY DATA'!EN$11:EN$14576,'WEEKLY DATA'!$A$11:$A$14576,'MONTHLY DATA'!$A183,'WEEKLY DATA'!$B$11:$B$14576,'MONTHLY DATA'!$B183)</f>
        <v>560.5</v>
      </c>
      <c r="EO183" s="78">
        <f>AVERAGEIFS('WEEKLY DATA'!EO$11:EO$14576,'WEEKLY DATA'!$A$11:$A$14576,'MONTHLY DATA'!$A183,'WEEKLY DATA'!$B$11:$B$14576,'MONTHLY DATA'!$B183)</f>
        <v>570.5</v>
      </c>
      <c r="EP183" s="78">
        <f>AVERAGEIFS('WEEKLY DATA'!EP$11:EP$14576,'WEEKLY DATA'!$A$11:$A$14576,'MONTHLY DATA'!$A183,'WEEKLY DATA'!$B$11:$B$14576,'MONTHLY DATA'!$B183)</f>
        <v>565.5</v>
      </c>
      <c r="EQ183" s="154">
        <f t="shared" si="143"/>
        <v>5.4545454545454453E-2</v>
      </c>
      <c r="ER183" s="78">
        <f>AVERAGEIFS('WEEKLY DATA'!ER$11:ER$14576,'WEEKLY DATA'!$A$11:$A$14576,'MONTHLY DATA'!$A183,'WEEKLY DATA'!$B$11:$B$14576,'MONTHLY DATA'!$B183)</f>
        <v>360.5</v>
      </c>
      <c r="ES183" s="78">
        <f>AVERAGEIFS('WEEKLY DATA'!ES$11:ES$14576,'WEEKLY DATA'!$A$11:$A$14576,'MONTHLY DATA'!$A183,'WEEKLY DATA'!$B$11:$B$14576,'MONTHLY DATA'!$B183)</f>
        <v>370.5</v>
      </c>
      <c r="ET183" s="78">
        <f>AVERAGEIFS('WEEKLY DATA'!ET$11:ET$14576,'WEEKLY DATA'!$A$11:$A$14576,'MONTHLY DATA'!$A183,'WEEKLY DATA'!$B$11:$B$14576,'MONTHLY DATA'!$B183)</f>
        <v>365.5</v>
      </c>
      <c r="EU183" s="154">
        <f t="shared" si="144"/>
        <v>0.13996101364522406</v>
      </c>
      <c r="EV183" s="78">
        <f>AVERAGEIFS('WEEKLY DATA'!EV$11:EV$14576,'WEEKLY DATA'!$A$11:$A$14576,'MONTHLY DATA'!$A183,'WEEKLY DATA'!$B$11:$B$14576,'MONTHLY DATA'!$B183)</f>
        <v>317.5</v>
      </c>
      <c r="EW183" s="78">
        <f>AVERAGEIFS('WEEKLY DATA'!EW$11:EW$14576,'WEEKLY DATA'!$A$11:$A$14576,'MONTHLY DATA'!$A183,'WEEKLY DATA'!$B$11:$B$14576,'MONTHLY DATA'!$B183)</f>
        <v>327.5</v>
      </c>
      <c r="EX183" s="78">
        <f>AVERAGEIFS('WEEKLY DATA'!EX$11:EX$14576,'WEEKLY DATA'!$A$11:$A$14576,'MONTHLY DATA'!$A183,'WEEKLY DATA'!$B$11:$B$14576,'MONTHLY DATA'!$B183)</f>
        <v>322.5</v>
      </c>
      <c r="EY183" s="154">
        <f t="shared" si="145"/>
        <v>7.7244258872651406E-2</v>
      </c>
      <c r="EZ183" s="78">
        <f>AVERAGEIFS('WEEKLY DATA'!EZ$11:EZ$14576,'WEEKLY DATA'!$A$11:$A$14576,'MONTHLY DATA'!$A183,'WEEKLY DATA'!$B$11:$B$14576,'MONTHLY DATA'!$B183)</f>
        <v>346.5</v>
      </c>
      <c r="FA183" s="78">
        <f>AVERAGEIFS('WEEKLY DATA'!FA$11:FA$14576,'WEEKLY DATA'!$A$11:$A$14576,'MONTHLY DATA'!$A183,'WEEKLY DATA'!$B$11:$B$14576,'MONTHLY DATA'!$B183)</f>
        <v>356.5</v>
      </c>
      <c r="FB183" s="78">
        <f>AVERAGEIFS('WEEKLY DATA'!FB$11:FB$14576,'WEEKLY DATA'!$A$11:$A$14576,'MONTHLY DATA'!$A183,'WEEKLY DATA'!$B$11:$B$14576,'MONTHLY DATA'!$B183)</f>
        <v>351.5</v>
      </c>
      <c r="FC183" s="154">
        <f t="shared" si="146"/>
        <v>5.9133709981167515E-2</v>
      </c>
      <c r="FD183" s="78">
        <f>AVERAGEIFS('WEEKLY DATA'!FD$11:FD$14576,'WEEKLY DATA'!$A$11:$A$14576,'MONTHLY DATA'!$A183,'WEEKLY DATA'!$B$11:$B$14576,'MONTHLY DATA'!$B183)</f>
        <v>475</v>
      </c>
      <c r="FE183" s="78">
        <f>AVERAGEIFS('WEEKLY DATA'!FE$11:FE$14576,'WEEKLY DATA'!$A$11:$A$14576,'MONTHLY DATA'!$A183,'WEEKLY DATA'!$B$11:$B$14576,'MONTHLY DATA'!$B183)</f>
        <v>485</v>
      </c>
      <c r="FF183" s="78">
        <f>AVERAGEIFS('WEEKLY DATA'!FF$11:FF$14576,'WEEKLY DATA'!$A$11:$A$14576,'MONTHLY DATA'!$A183,'WEEKLY DATA'!$B$11:$B$14576,'MONTHLY DATA'!$B183)</f>
        <v>480</v>
      </c>
      <c r="FG183" s="154">
        <f t="shared" si="147"/>
        <v>0</v>
      </c>
      <c r="FH183" s="78">
        <f>AVERAGEIFS('WEEKLY DATA'!FH$11:FH$14576,'WEEKLY DATA'!$A$11:$A$14576,'MONTHLY DATA'!$A183,'WEEKLY DATA'!$B$11:$B$14576,'MONTHLY DATA'!$B183)</f>
        <v>385</v>
      </c>
      <c r="FI183" s="78">
        <f>AVERAGEIFS('WEEKLY DATA'!FI$11:FI$14576,'WEEKLY DATA'!$A$11:$A$14576,'MONTHLY DATA'!$A183,'WEEKLY DATA'!$B$11:$B$14576,'MONTHLY DATA'!$B183)</f>
        <v>395</v>
      </c>
      <c r="FJ183" s="78">
        <f>AVERAGEIFS('WEEKLY DATA'!FJ$11:FJ$14576,'WEEKLY DATA'!$A$11:$A$14576,'MONTHLY DATA'!$A183,'WEEKLY DATA'!$B$11:$B$14576,'MONTHLY DATA'!$B183)</f>
        <v>390</v>
      </c>
      <c r="FK183" s="154">
        <f t="shared" si="148"/>
        <v>5.227655986509272E-2</v>
      </c>
      <c r="FL183" s="169">
        <f>AVERAGEIFS('WEEKLY DATA'!FL$11:FL$14576,'WEEKLY DATA'!$A$11:$A$14576,'MONTHLY DATA'!$A183,'WEEKLY DATA'!$B$11:$B$14576,'MONTHLY DATA'!$B183)</f>
        <v>354</v>
      </c>
      <c r="FM183" s="78">
        <f>AVERAGEIFS('WEEKLY DATA'!FM$11:FM$14576,'WEEKLY DATA'!$A$11:$A$14576,'MONTHLY DATA'!$A183,'WEEKLY DATA'!$B$11:$B$14576,'MONTHLY DATA'!$B183)</f>
        <v>364</v>
      </c>
      <c r="FN183" s="78">
        <f>AVERAGEIFS('WEEKLY DATA'!FN$11:FN$14576,'WEEKLY DATA'!$A$11:$A$14576,'MONTHLY DATA'!$A183,'WEEKLY DATA'!$B$11:$B$14576,'MONTHLY DATA'!$B183)</f>
        <v>359</v>
      </c>
      <c r="FO183" s="154">
        <f t="shared" si="149"/>
        <v>2.5714285714285801E-2</v>
      </c>
      <c r="FP183" s="78"/>
      <c r="FQ183" s="78"/>
      <c r="FR183" s="78"/>
      <c r="FS183" s="154"/>
      <c r="FT183" s="78">
        <f>AVERAGEIFS('WEEKLY DATA'!FT$11:FT$14576,'WEEKLY DATA'!$A$11:$A$14576,'MONTHLY DATA'!$A183,'WEEKLY DATA'!$B$11:$B$14576,'MONTHLY DATA'!$B183)</f>
        <v>529.5</v>
      </c>
      <c r="FU183" s="78">
        <f>AVERAGEIFS('WEEKLY DATA'!FU$11:FU$14576,'WEEKLY DATA'!$A$11:$A$14576,'MONTHLY DATA'!$A183,'WEEKLY DATA'!$B$11:$B$14576,'MONTHLY DATA'!$B183)</f>
        <v>539.5</v>
      </c>
      <c r="FV183" s="78">
        <f>AVERAGEIFS('WEEKLY DATA'!FV$11:FV$14576,'WEEKLY DATA'!$A$11:$A$14576,'MONTHLY DATA'!$A183,'WEEKLY DATA'!$B$11:$B$14576,'MONTHLY DATA'!$B183)</f>
        <v>534.5</v>
      </c>
      <c r="FW183" s="154">
        <f t="shared" si="151"/>
        <v>6.368159203980106E-2</v>
      </c>
      <c r="FX183" s="78">
        <f>AVERAGEIFS('WEEKLY DATA'!FX$11:FX$14576,'WEEKLY DATA'!$A$11:$A$14576,'MONTHLY DATA'!$A183,'WEEKLY DATA'!$B$11:$B$14576,'MONTHLY DATA'!$B183)</f>
        <v>493.5</v>
      </c>
      <c r="FY183" s="78">
        <f>AVERAGEIFS('WEEKLY DATA'!FY$11:FY$14576,'WEEKLY DATA'!$A$11:$A$14576,'MONTHLY DATA'!$A183,'WEEKLY DATA'!$B$11:$B$14576,'MONTHLY DATA'!$B183)</f>
        <v>503.5</v>
      </c>
      <c r="FZ183" s="78">
        <f>AVERAGEIFS('WEEKLY DATA'!FZ$11:FZ$14576,'WEEKLY DATA'!$A$11:$A$14576,'MONTHLY DATA'!$A183,'WEEKLY DATA'!$B$11:$B$14576,'MONTHLY DATA'!$B183)</f>
        <v>498.5</v>
      </c>
      <c r="GA183" s="154">
        <f t="shared" si="152"/>
        <v>6.0638297872340319E-2</v>
      </c>
      <c r="GB183" s="78">
        <f>AVERAGEIFS('WEEKLY DATA'!GB$11:GB$14576,'WEEKLY DATA'!$A$11:$A$14576,'MONTHLY DATA'!$A183,'WEEKLY DATA'!$B$11:$B$14576,'MONTHLY DATA'!$B183)</f>
        <v>470</v>
      </c>
      <c r="GC183" s="78">
        <f>AVERAGEIFS('WEEKLY DATA'!GC$11:GC$14576,'WEEKLY DATA'!$A$11:$A$14576,'MONTHLY DATA'!$A183,'WEEKLY DATA'!$B$11:$B$14576,'MONTHLY DATA'!$B183)</f>
        <v>480</v>
      </c>
      <c r="GD183" s="78">
        <f>AVERAGEIFS('WEEKLY DATA'!GD$11:GD$14576,'WEEKLY DATA'!$A$11:$A$14576,'MONTHLY DATA'!$A183,'WEEKLY DATA'!$B$11:$B$14576,'MONTHLY DATA'!$B183)</f>
        <v>475</v>
      </c>
      <c r="GE183" s="154">
        <f t="shared" si="153"/>
        <v>7.4964639321075E-2</v>
      </c>
      <c r="GF183" s="169">
        <f>AVERAGEIFS('WEEKLY DATA'!GF$11:GF$14576,'WEEKLY DATA'!$A$11:$A$14576,'MONTHLY DATA'!$A183,'WEEKLY DATA'!$B$11:$B$14576,'MONTHLY DATA'!$B183)</f>
        <v>446.5</v>
      </c>
      <c r="GG183" s="78">
        <f>AVERAGEIFS('WEEKLY DATA'!GG$11:GG$14576,'WEEKLY DATA'!$A$11:$A$14576,'MONTHLY DATA'!$A183,'WEEKLY DATA'!$B$11:$B$14576,'MONTHLY DATA'!$B183)</f>
        <v>456.5</v>
      </c>
      <c r="GH183" s="78">
        <f>AVERAGEIFS('WEEKLY DATA'!GH$11:GH$14576,'WEEKLY DATA'!$A$11:$A$14576,'MONTHLY DATA'!$A183,'WEEKLY DATA'!$B$11:$B$14576,'MONTHLY DATA'!$B183)</f>
        <v>451.5</v>
      </c>
      <c r="GI183" s="154">
        <f t="shared" si="154"/>
        <v>4.3930635838150378E-2</v>
      </c>
      <c r="GJ183" s="78">
        <f>AVERAGEIFS('WEEKLY DATA'!GJ$11:GJ$14576,'WEEKLY DATA'!$A$11:$A$14576,'MONTHLY DATA'!$A183,'WEEKLY DATA'!$B$11:$B$14576,'MONTHLY DATA'!$B183)</f>
        <v>361.5</v>
      </c>
      <c r="GK183" s="78">
        <f>AVERAGEIFS('WEEKLY DATA'!GK$11:GK$14576,'WEEKLY DATA'!$A$11:$A$14576,'MONTHLY DATA'!$A183,'WEEKLY DATA'!$B$11:$B$14576,'MONTHLY DATA'!$B183)</f>
        <v>371.5</v>
      </c>
      <c r="GL183" s="78">
        <f>AVERAGEIFS('WEEKLY DATA'!GL$11:GL$14576,'WEEKLY DATA'!$A$11:$A$14576,'MONTHLY DATA'!$A183,'WEEKLY DATA'!$B$11:$B$14576,'MONTHLY DATA'!$B183)</f>
        <v>366.5</v>
      </c>
      <c r="GM183" s="154">
        <f t="shared" si="155"/>
        <v>6.6181818181818119E-2</v>
      </c>
      <c r="GN183" s="78">
        <f>AVERAGEIFS('WEEKLY DATA'!GN$11:GN$14576,'WEEKLY DATA'!$A$11:$A$14576,'MONTHLY DATA'!$A183,'WEEKLY DATA'!$B$11:$B$14576,'MONTHLY DATA'!$B183)</f>
        <v>620.5</v>
      </c>
      <c r="GO183" s="78">
        <f>AVERAGEIFS('WEEKLY DATA'!GO$11:GO$14576,'WEEKLY DATA'!$A$11:$A$14576,'MONTHLY DATA'!$A183,'WEEKLY DATA'!$B$11:$B$14576,'MONTHLY DATA'!$B183)</f>
        <v>630.5</v>
      </c>
      <c r="GP183" s="78">
        <f>AVERAGEIFS('WEEKLY DATA'!GP$11:GP$14576,'WEEKLY DATA'!$A$11:$A$14576,'MONTHLY DATA'!$A183,'WEEKLY DATA'!$B$11:$B$14576,'MONTHLY DATA'!$B183)</f>
        <v>625.5</v>
      </c>
      <c r="GQ183" s="154">
        <f t="shared" si="156"/>
        <v>4.9056603773584895E-2</v>
      </c>
      <c r="GR183" s="78"/>
    </row>
    <row r="184" spans="1:200" ht="15.75" x14ac:dyDescent="0.25">
      <c r="A184">
        <f t="shared" si="106"/>
        <v>6</v>
      </c>
      <c r="B184">
        <f t="shared" si="107"/>
        <v>2024</v>
      </c>
      <c r="C184" s="86">
        <v>45444</v>
      </c>
      <c r="D184" s="78">
        <f>AVERAGEIFS('WEEKLY DATA'!D$11:D$14576,'WEEKLY DATA'!$A$11:$A$14576,'MONTHLY DATA'!$A184,'WEEKLY DATA'!$B$11:$B$14576,'MONTHLY DATA'!$B184)</f>
        <v>393.75</v>
      </c>
      <c r="E184" s="78">
        <f>AVERAGEIFS('WEEKLY DATA'!E$11:E$14576,'WEEKLY DATA'!$A$11:$A$14576,'MONTHLY DATA'!$A184,'WEEKLY DATA'!$B$11:$B$14576,'MONTHLY DATA'!$B184)</f>
        <v>403.75</v>
      </c>
      <c r="F184" s="78">
        <f>AVERAGEIFS('WEEKLY DATA'!F$11:F$14576,'WEEKLY DATA'!$A$11:$A$14576,'MONTHLY DATA'!$A184,'WEEKLY DATA'!$B$11:$B$14576,'MONTHLY DATA'!$B184)</f>
        <v>398.75</v>
      </c>
      <c r="G184" s="154">
        <f t="shared" si="108"/>
        <v>-3.3333333333333326E-2</v>
      </c>
      <c r="H184" s="169">
        <f>AVERAGEIFS('WEEKLY DATA'!H$11:H$14576,'WEEKLY DATA'!$A$11:$A$14576,'MONTHLY DATA'!$A184,'WEEKLY DATA'!$B$11:$B$14576,'MONTHLY DATA'!$B184)</f>
        <v>400.625</v>
      </c>
      <c r="I184" s="78">
        <f>AVERAGEIFS('WEEKLY DATA'!I$11:I$14576,'WEEKLY DATA'!$A$11:$A$14576,'MONTHLY DATA'!$A184,'WEEKLY DATA'!$B$11:$B$14576,'MONTHLY DATA'!$B184)</f>
        <v>410.625</v>
      </c>
      <c r="J184" s="78">
        <f>AVERAGEIFS('WEEKLY DATA'!J$11:J$14576,'WEEKLY DATA'!$A$11:$A$14576,'MONTHLY DATA'!$A184,'WEEKLY DATA'!$B$11:$B$14576,'MONTHLY DATA'!$B184)</f>
        <v>405.625</v>
      </c>
      <c r="K184" s="154">
        <f t="shared" si="109"/>
        <v>-1.7857142857142905E-2</v>
      </c>
      <c r="L184" s="169">
        <f>AVERAGEIFS('WEEKLY DATA'!L$11:L$14576,'WEEKLY DATA'!$A$11:$A$14576,'MONTHLY DATA'!$A184,'WEEKLY DATA'!$B$11:$B$14576,'MONTHLY DATA'!$B184)</f>
        <v>428.75</v>
      </c>
      <c r="M184" s="78">
        <f>AVERAGEIFS('WEEKLY DATA'!M$11:M$14576,'WEEKLY DATA'!$A$11:$A$14576,'MONTHLY DATA'!$A184,'WEEKLY DATA'!$B$11:$B$14576,'MONTHLY DATA'!$B184)</f>
        <v>438.75</v>
      </c>
      <c r="N184" s="78">
        <f>AVERAGEIFS('WEEKLY DATA'!N$11:N$14576,'WEEKLY DATA'!$A$11:$A$14576,'MONTHLY DATA'!$A184,'WEEKLY DATA'!$B$11:$B$14576,'MONTHLY DATA'!$B184)</f>
        <v>433.75</v>
      </c>
      <c r="O184" s="154">
        <f t="shared" si="110"/>
        <v>7.8980099502487633E-2</v>
      </c>
      <c r="P184" s="169">
        <f>AVERAGEIFS('WEEKLY DATA'!P$11:P$14576,'WEEKLY DATA'!$A$11:$A$14576,'MONTHLY DATA'!$A184,'WEEKLY DATA'!$B$11:$B$14576,'MONTHLY DATA'!$B184)</f>
        <v>378.75</v>
      </c>
      <c r="Q184" s="78">
        <f>AVERAGEIFS('WEEKLY DATA'!Q$11:Q$14576,'WEEKLY DATA'!$A$11:$A$14576,'MONTHLY DATA'!$A184,'WEEKLY DATA'!$B$11:$B$14576,'MONTHLY DATA'!$B184)</f>
        <v>388.75</v>
      </c>
      <c r="R184" s="78">
        <f>AVERAGEIFS('WEEKLY DATA'!R$11:R$14576,'WEEKLY DATA'!$A$11:$A$14576,'MONTHLY DATA'!$A184,'WEEKLY DATA'!$B$11:$B$14576,'MONTHLY DATA'!$B184)</f>
        <v>383.75</v>
      </c>
      <c r="S184" s="154">
        <f t="shared" si="111"/>
        <v>-1.2226512226512276E-2</v>
      </c>
      <c r="T184" s="169">
        <f>AVERAGEIFS('WEEKLY DATA'!T$11:T$14576,'WEEKLY DATA'!$A$11:$A$14576,'MONTHLY DATA'!$A184,'WEEKLY DATA'!$B$11:$B$14576,'MONTHLY DATA'!$B184)</f>
        <v>400</v>
      </c>
      <c r="U184" s="78">
        <f>AVERAGEIFS('WEEKLY DATA'!U$11:U$14576,'WEEKLY DATA'!$A$11:$A$14576,'MONTHLY DATA'!$A184,'WEEKLY DATA'!$B$11:$B$14576,'MONTHLY DATA'!$B184)</f>
        <v>410</v>
      </c>
      <c r="V184" s="78">
        <f>AVERAGEIFS('WEEKLY DATA'!V$11:V$14576,'WEEKLY DATA'!$A$11:$A$14576,'MONTHLY DATA'!$A184,'WEEKLY DATA'!$B$11:$B$14576,'MONTHLY DATA'!$B184)</f>
        <v>405</v>
      </c>
      <c r="W184" s="154">
        <f t="shared" si="112"/>
        <v>-1.4598540145985384E-2</v>
      </c>
      <c r="X184" s="169">
        <f>AVERAGEIFS('WEEKLY DATA'!X$11:X$14576,'WEEKLY DATA'!$A$11:$A$14576,'MONTHLY DATA'!$A184,'WEEKLY DATA'!$B$11:$B$14576,'MONTHLY DATA'!$B184)</f>
        <v>401.875</v>
      </c>
      <c r="Y184" s="78">
        <f>AVERAGEIFS('WEEKLY DATA'!Y$11:Y$14576,'WEEKLY DATA'!$A$11:$A$14576,'MONTHLY DATA'!$A184,'WEEKLY DATA'!$B$11:$B$14576,'MONTHLY DATA'!$B184)</f>
        <v>411.875</v>
      </c>
      <c r="Z184" s="78">
        <f>AVERAGEIFS('WEEKLY DATA'!Z$11:Z$14576,'WEEKLY DATA'!$A$11:$A$14576,'MONTHLY DATA'!$A184,'WEEKLY DATA'!$B$11:$B$14576,'MONTHLY DATA'!$B184)</f>
        <v>406.875</v>
      </c>
      <c r="AA184" s="154">
        <f t="shared" si="113"/>
        <v>-1.1239368165249064E-2</v>
      </c>
      <c r="AB184" s="169">
        <f>AVERAGEIFS('WEEKLY DATA'!AB$11:AB$14576,'WEEKLY DATA'!$A$11:$A$14576,'MONTHLY DATA'!$A184,'WEEKLY DATA'!$B$11:$B$14576,'MONTHLY DATA'!$B184)</f>
        <v>398.75</v>
      </c>
      <c r="AC184" s="78">
        <f>AVERAGEIFS('WEEKLY DATA'!AC$11:AC$14576,'WEEKLY DATA'!$A$11:$A$14576,'MONTHLY DATA'!$A184,'WEEKLY DATA'!$B$11:$B$14576,'MONTHLY DATA'!$B184)</f>
        <v>408.75</v>
      </c>
      <c r="AD184" s="78">
        <f>AVERAGEIFS('WEEKLY DATA'!AD$11:AD$14576,'WEEKLY DATA'!$A$11:$A$14576,'MONTHLY DATA'!$A184,'WEEKLY DATA'!$B$11:$B$14576,'MONTHLY DATA'!$B184)</f>
        <v>403.75</v>
      </c>
      <c r="AE184" s="154">
        <f t="shared" si="114"/>
        <v>8.1148564294630798E-3</v>
      </c>
      <c r="AF184" s="169">
        <f>AVERAGEIFS('WEEKLY DATA'!AF$11:AF$14576,'WEEKLY DATA'!$A$11:$A$14576,'MONTHLY DATA'!$A184,'WEEKLY DATA'!$B$11:$B$14576,'MONTHLY DATA'!$B184)</f>
        <v>348.75</v>
      </c>
      <c r="AG184" s="78">
        <f>AVERAGEIFS('WEEKLY DATA'!AG$11:AG$14576,'WEEKLY DATA'!$A$11:$A$14576,'MONTHLY DATA'!$A184,'WEEKLY DATA'!$B$11:$B$14576,'MONTHLY DATA'!$B184)</f>
        <v>358.75</v>
      </c>
      <c r="AH184" s="78">
        <f>AVERAGEIFS('WEEKLY DATA'!AH$11:AH$14576,'WEEKLY DATA'!$A$11:$A$14576,'MONTHLY DATA'!$A184,'WEEKLY DATA'!$B$11:$B$14576,'MONTHLY DATA'!$B184)</f>
        <v>353.75</v>
      </c>
      <c r="AI184" s="154">
        <f t="shared" si="115"/>
        <v>-1.3249651324965139E-2</v>
      </c>
      <c r="AJ184" s="169">
        <f>AVERAGEIFS('WEEKLY DATA'!AJ$11:AJ$14576,'WEEKLY DATA'!$A$11:$A$14576,'MONTHLY DATA'!$A184,'WEEKLY DATA'!$B$11:$B$14576,'MONTHLY DATA'!$B184)</f>
        <v>362.5</v>
      </c>
      <c r="AK184" s="78">
        <f>AVERAGEIFS('WEEKLY DATA'!AK$11:AK$14576,'WEEKLY DATA'!$A$11:$A$14576,'MONTHLY DATA'!$A184,'WEEKLY DATA'!$B$11:$B$14576,'MONTHLY DATA'!$B184)</f>
        <v>372.5</v>
      </c>
      <c r="AL184" s="78">
        <f>AVERAGEIFS('WEEKLY DATA'!AL$11:AL$14576,'WEEKLY DATA'!$A$11:$A$14576,'MONTHLY DATA'!$A184,'WEEKLY DATA'!$B$11:$B$14576,'MONTHLY DATA'!$B184)</f>
        <v>367.5</v>
      </c>
      <c r="AM184" s="154">
        <f t="shared" si="116"/>
        <v>-4.4213263979193784E-2</v>
      </c>
      <c r="AN184" s="169">
        <f>AVERAGEIFS('WEEKLY DATA'!AN$11:AN$14576,'WEEKLY DATA'!$A$11:$A$14576,'MONTHLY DATA'!$A184,'WEEKLY DATA'!$B$11:$B$14576,'MONTHLY DATA'!$B184)</f>
        <v>345.625</v>
      </c>
      <c r="AO184" s="78">
        <f>AVERAGEIFS('WEEKLY DATA'!AO$11:AO$14576,'WEEKLY DATA'!$A$11:$A$14576,'MONTHLY DATA'!$A184,'WEEKLY DATA'!$B$11:$B$14576,'MONTHLY DATA'!$B184)</f>
        <v>355.625</v>
      </c>
      <c r="AP184" s="78">
        <f>AVERAGEIFS('WEEKLY DATA'!AP$11:AP$14576,'WEEKLY DATA'!$A$11:$A$14576,'MONTHLY DATA'!$A184,'WEEKLY DATA'!$B$11:$B$14576,'MONTHLY DATA'!$B184)</f>
        <v>350.625</v>
      </c>
      <c r="AQ184" s="154">
        <f t="shared" si="117"/>
        <v>-5.6191117092866727E-2</v>
      </c>
      <c r="AR184" s="169">
        <f>AVERAGEIFS('WEEKLY DATA'!AR$11:AR$14576,'WEEKLY DATA'!$A$11:$A$14576,'MONTHLY DATA'!$A184,'WEEKLY DATA'!$B$11:$B$14576,'MONTHLY DATA'!$B184)</f>
        <v>428.75</v>
      </c>
      <c r="AS184" s="78">
        <f>AVERAGEIFS('WEEKLY DATA'!AS$11:AS$14576,'WEEKLY DATA'!$A$11:$A$14576,'MONTHLY DATA'!$A184,'WEEKLY DATA'!$B$11:$B$14576,'MONTHLY DATA'!$B184)</f>
        <v>438.75</v>
      </c>
      <c r="AT184" s="78">
        <f>AVERAGEIFS('WEEKLY DATA'!AT$11:AT$14576,'WEEKLY DATA'!$A$11:$A$14576,'MONTHLY DATA'!$A184,'WEEKLY DATA'!$B$11:$B$14576,'MONTHLY DATA'!$B184)</f>
        <v>433.75</v>
      </c>
      <c r="AU184" s="154">
        <f t="shared" si="118"/>
        <v>7.8980099502487633E-2</v>
      </c>
      <c r="AV184" s="169">
        <f>AVERAGEIFS('WEEKLY DATA'!AV$11:AV$14576,'WEEKLY DATA'!$A$11:$A$14576,'MONTHLY DATA'!$A184,'WEEKLY DATA'!$B$11:$B$14576,'MONTHLY DATA'!$B184)</f>
        <v>320</v>
      </c>
      <c r="AW184" s="78">
        <f>AVERAGEIFS('WEEKLY DATA'!AW$11:AW$14576,'WEEKLY DATA'!$A$11:$A$14576,'MONTHLY DATA'!$A184,'WEEKLY DATA'!$B$11:$B$14576,'MONTHLY DATA'!$B184)</f>
        <v>330</v>
      </c>
      <c r="AX184" s="78">
        <f>AVERAGEIFS('WEEKLY DATA'!AX$11:AX$14576,'WEEKLY DATA'!$A$11:$A$14576,'MONTHLY DATA'!$A184,'WEEKLY DATA'!$B$11:$B$14576,'MONTHLY DATA'!$B184)</f>
        <v>325</v>
      </c>
      <c r="AY184" s="154">
        <f t="shared" si="119"/>
        <v>-8.5794655414908605E-2</v>
      </c>
      <c r="AZ184" s="169">
        <f>AVERAGEIFS('WEEKLY DATA'!AZ$11:AZ$14576,'WEEKLY DATA'!$A$11:$A$14576,'MONTHLY DATA'!$A184,'WEEKLY DATA'!$B$11:$B$14576,'MONTHLY DATA'!$B184)</f>
        <v>343.75</v>
      </c>
      <c r="BA184" s="78">
        <f>AVERAGEIFS('WEEKLY DATA'!BA$11:BA$14576,'WEEKLY DATA'!$A$11:$A$14576,'MONTHLY DATA'!$A184,'WEEKLY DATA'!$B$11:$B$14576,'MONTHLY DATA'!$B184)</f>
        <v>353.75</v>
      </c>
      <c r="BB184" s="78">
        <f>AVERAGEIFS('WEEKLY DATA'!BB$11:BB$14576,'WEEKLY DATA'!$A$11:$A$14576,'MONTHLY DATA'!$A184,'WEEKLY DATA'!$B$11:$B$14576,'MONTHLY DATA'!$B184)</f>
        <v>348.75</v>
      </c>
      <c r="BC184" s="154">
        <f t="shared" si="120"/>
        <v>-4.3209876543209846E-2</v>
      </c>
      <c r="BD184" s="169">
        <f>AVERAGEIFS('WEEKLY DATA'!BD$11:BD$14576,'WEEKLY DATA'!$A$11:$A$14576,'MONTHLY DATA'!$A184,'WEEKLY DATA'!$B$11:$B$14576,'MONTHLY DATA'!$B184)</f>
        <v>321.25</v>
      </c>
      <c r="BE184" s="78">
        <f>AVERAGEIFS('WEEKLY DATA'!BE$11:BE$14576,'WEEKLY DATA'!$A$11:$A$14576,'MONTHLY DATA'!$A184,'WEEKLY DATA'!$B$11:$B$14576,'MONTHLY DATA'!$B184)</f>
        <v>331.25</v>
      </c>
      <c r="BF184" s="78">
        <f>AVERAGEIFS('WEEKLY DATA'!BF$11:BF$14576,'WEEKLY DATA'!$A$11:$A$14576,'MONTHLY DATA'!$A184,'WEEKLY DATA'!$B$11:$B$14576,'MONTHLY DATA'!$B184)</f>
        <v>326.25</v>
      </c>
      <c r="BG184" s="154">
        <f t="shared" si="121"/>
        <v>-7.1834992887624516E-2</v>
      </c>
      <c r="BH184" s="169">
        <f>AVERAGEIFS('WEEKLY DATA'!BH$11:BH$14576,'WEEKLY DATA'!$A$11:$A$14576,'MONTHLY DATA'!$A184,'WEEKLY DATA'!$B$11:$B$14576,'MONTHLY DATA'!$B184)</f>
        <v>383.75</v>
      </c>
      <c r="BI184" s="78">
        <f>AVERAGEIFS('WEEKLY DATA'!BI$11:BI$14576,'WEEKLY DATA'!$A$11:$A$14576,'MONTHLY DATA'!$A184,'WEEKLY DATA'!$B$11:$B$14576,'MONTHLY DATA'!$B184)</f>
        <v>393.75</v>
      </c>
      <c r="BJ184" s="78">
        <f>AVERAGEIFS('WEEKLY DATA'!BJ$11:BJ$14576,'WEEKLY DATA'!$A$11:$A$14576,'MONTHLY DATA'!$A184,'WEEKLY DATA'!$B$11:$B$14576,'MONTHLY DATA'!$B184)</f>
        <v>388.75</v>
      </c>
      <c r="BK184" s="154">
        <f t="shared" si="122"/>
        <v>8.4379358437935759E-2</v>
      </c>
      <c r="BL184" s="169">
        <f>AVERAGEIFS('WEEKLY DATA'!BL$11:BL$14576,'WEEKLY DATA'!$A$11:$A$14576,'MONTHLY DATA'!$A184,'WEEKLY DATA'!$B$11:$B$14576,'MONTHLY DATA'!$B184)</f>
        <v>353.75</v>
      </c>
      <c r="BM184" s="78">
        <f>AVERAGEIFS('WEEKLY DATA'!BM$11:BM$14576,'WEEKLY DATA'!$A$11:$A$14576,'MONTHLY DATA'!$A184,'WEEKLY DATA'!$B$11:$B$14576,'MONTHLY DATA'!$B184)</f>
        <v>363.75</v>
      </c>
      <c r="BN184" s="78">
        <f>AVERAGEIFS('WEEKLY DATA'!BN$11:BN$14576,'WEEKLY DATA'!$A$11:$A$14576,'MONTHLY DATA'!$A184,'WEEKLY DATA'!$B$11:$B$14576,'MONTHLY DATA'!$B184)</f>
        <v>358.75</v>
      </c>
      <c r="BO184" s="154">
        <f t="shared" si="123"/>
        <v>-6.2091503267973858E-2</v>
      </c>
      <c r="BP184" s="78">
        <f>AVERAGEIFS('WEEKLY DATA'!BP$11:BP$14576,'WEEKLY DATA'!$A$11:$A$14576,'MONTHLY DATA'!$A184,'WEEKLY DATA'!$B$11:$B$14576,'MONTHLY DATA'!$B184)</f>
        <v>371.875</v>
      </c>
      <c r="BQ184" s="78">
        <f>AVERAGEIFS('WEEKLY DATA'!BQ$11:BQ$14576,'WEEKLY DATA'!$A$11:$A$14576,'MONTHLY DATA'!$A184,'WEEKLY DATA'!$B$11:$B$14576,'MONTHLY DATA'!$B184)</f>
        <v>381.875</v>
      </c>
      <c r="BR184" s="78">
        <f>AVERAGEIFS('WEEKLY DATA'!BR$11:BR$14576,'WEEKLY DATA'!$A$11:$A$14576,'MONTHLY DATA'!$A184,'WEEKLY DATA'!$B$11:$B$14576,'MONTHLY DATA'!$B184)</f>
        <v>376.875</v>
      </c>
      <c r="BS184" s="154">
        <f t="shared" si="124"/>
        <v>-2.9761904761904656E-3</v>
      </c>
      <c r="BT184" s="78">
        <f>AVERAGEIFS('WEEKLY DATA'!BT$11:BT$14576,'WEEKLY DATA'!$A$11:$A$14576,'MONTHLY DATA'!$A184,'WEEKLY DATA'!$B$11:$B$14576,'MONTHLY DATA'!$B184)</f>
        <v>320</v>
      </c>
      <c r="BU184" s="78">
        <f>AVERAGEIFS('WEEKLY DATA'!BU$11:BU$14576,'WEEKLY DATA'!$A$11:$A$14576,'MONTHLY DATA'!$A184,'WEEKLY DATA'!$B$11:$B$14576,'MONTHLY DATA'!$B184)</f>
        <v>330</v>
      </c>
      <c r="BV184" s="78">
        <f>AVERAGEIFS('WEEKLY DATA'!BV$11:BV$14576,'WEEKLY DATA'!$A$11:$A$14576,'MONTHLY DATA'!$A184,'WEEKLY DATA'!$B$11:$B$14576,'MONTHLY DATA'!$B184)</f>
        <v>325</v>
      </c>
      <c r="BW184" s="154">
        <f t="shared" si="125"/>
        <v>-6.7431850789096082E-2</v>
      </c>
      <c r="BX184" s="78">
        <f>AVERAGEIFS('WEEKLY DATA'!BX$11:BX$14576,'WEEKLY DATA'!$A$11:$A$14576,'MONTHLY DATA'!$A184,'WEEKLY DATA'!$B$11:$B$14576,'MONTHLY DATA'!$B184)</f>
        <v>370.625</v>
      </c>
      <c r="BY184" s="78">
        <f>AVERAGEIFS('WEEKLY DATA'!BY$11:BY$14576,'WEEKLY DATA'!$A$11:$A$14576,'MONTHLY DATA'!$A184,'WEEKLY DATA'!$B$11:$B$14576,'MONTHLY DATA'!$B184)</f>
        <v>380.625</v>
      </c>
      <c r="BZ184" s="78">
        <f>AVERAGEIFS('WEEKLY DATA'!BZ$11:BZ$14576,'WEEKLY DATA'!$A$11:$A$14576,'MONTHLY DATA'!$A184,'WEEKLY DATA'!$B$11:$B$14576,'MONTHLY DATA'!$B184)</f>
        <v>375.625</v>
      </c>
      <c r="CA184" s="154">
        <f t="shared" si="126"/>
        <v>5.3646563814866655E-2</v>
      </c>
      <c r="CB184" s="78">
        <f>AVERAGEIFS('WEEKLY DATA'!CB$11:CB$14576,'WEEKLY DATA'!$A$11:$A$14576,'MONTHLY DATA'!$A184,'WEEKLY DATA'!$B$11:$B$14576,'MONTHLY DATA'!$B184)</f>
        <v>533.125</v>
      </c>
      <c r="CC184" s="78">
        <f>AVERAGEIFS('WEEKLY DATA'!CC$11:CC$14576,'WEEKLY DATA'!$A$11:$A$14576,'MONTHLY DATA'!$A184,'WEEKLY DATA'!$B$11:$B$14576,'MONTHLY DATA'!$B184)</f>
        <v>543.125</v>
      </c>
      <c r="CD184" s="78">
        <f>AVERAGEIFS('WEEKLY DATA'!CD$11:CD$14576,'WEEKLY DATA'!$A$11:$A$14576,'MONTHLY DATA'!$A184,'WEEKLY DATA'!$B$11:$B$14576,'MONTHLY DATA'!$B184)</f>
        <v>538.125</v>
      </c>
      <c r="CE184" s="154">
        <f t="shared" si="127"/>
        <v>5.4113614103819874E-2</v>
      </c>
      <c r="CF184" s="78">
        <f>AVERAGEIFS('WEEKLY DATA'!CF$11:CF$14576,'WEEKLY DATA'!$A$11:$A$14576,'MONTHLY DATA'!$A184,'WEEKLY DATA'!$B$11:$B$14576,'MONTHLY DATA'!$B184)</f>
        <v>353.125</v>
      </c>
      <c r="CG184" s="78">
        <f>AVERAGEIFS('WEEKLY DATA'!CG$11:CG$14576,'WEEKLY DATA'!$A$11:$A$14576,'MONTHLY DATA'!$A184,'WEEKLY DATA'!$B$11:$B$14576,'MONTHLY DATA'!$B184)</f>
        <v>363.125</v>
      </c>
      <c r="CH184" s="78">
        <f>AVERAGEIFS('WEEKLY DATA'!CH$11:CH$14576,'WEEKLY DATA'!$A$11:$A$14576,'MONTHLY DATA'!$A184,'WEEKLY DATA'!$B$11:$B$14576,'MONTHLY DATA'!$B184)</f>
        <v>358.125</v>
      </c>
      <c r="CI184" s="154">
        <f t="shared" si="128"/>
        <v>-1.2068965517241348E-2</v>
      </c>
      <c r="CJ184" s="78">
        <f>AVERAGEIFS('WEEKLY DATA'!CJ$11:CJ$14576,'WEEKLY DATA'!$A$11:$A$14576,'MONTHLY DATA'!$A184,'WEEKLY DATA'!$B$11:$B$14576,'MONTHLY DATA'!$B184)</f>
        <v>338.75</v>
      </c>
      <c r="CK184" s="78">
        <f>AVERAGEIFS('WEEKLY DATA'!CK$11:CK$14576,'WEEKLY DATA'!$A$11:$A$14576,'MONTHLY DATA'!$A184,'WEEKLY DATA'!$B$11:$B$14576,'MONTHLY DATA'!$B184)</f>
        <v>348.75</v>
      </c>
      <c r="CL184" s="78">
        <f>AVERAGEIFS('WEEKLY DATA'!CL$11:CL$14576,'WEEKLY DATA'!$A$11:$A$14576,'MONTHLY DATA'!$A184,'WEEKLY DATA'!$B$11:$B$14576,'MONTHLY DATA'!$B184)</f>
        <v>343.75</v>
      </c>
      <c r="CM184" s="154">
        <f t="shared" si="129"/>
        <v>-9.365994236311237E-3</v>
      </c>
      <c r="CN184" s="78">
        <f>AVERAGEIFS('WEEKLY DATA'!CN$11:CN$14576,'WEEKLY DATA'!$A$11:$A$14576,'MONTHLY DATA'!$A184,'WEEKLY DATA'!$B$11:$B$14576,'MONTHLY DATA'!$B184)</f>
        <v>370.625</v>
      </c>
      <c r="CO184" s="78">
        <f>AVERAGEIFS('WEEKLY DATA'!CO$11:CO$14576,'WEEKLY DATA'!$A$11:$A$14576,'MONTHLY DATA'!$A184,'WEEKLY DATA'!$B$11:$B$14576,'MONTHLY DATA'!$B184)</f>
        <v>380.625</v>
      </c>
      <c r="CP184" s="78">
        <f>AVERAGEIFS('WEEKLY DATA'!CP$11:CP$14576,'WEEKLY DATA'!$A$11:$A$14576,'MONTHLY DATA'!$A184,'WEEKLY DATA'!$B$11:$B$14576,'MONTHLY DATA'!$B184)</f>
        <v>375.625</v>
      </c>
      <c r="CQ184" s="154">
        <f t="shared" si="130"/>
        <v>5.3646563814866655E-2</v>
      </c>
      <c r="CR184" s="78">
        <f>AVERAGEIFS('WEEKLY DATA'!CR$11:CR$14576,'WEEKLY DATA'!$A$11:$A$14576,'MONTHLY DATA'!$A184,'WEEKLY DATA'!$B$11:$B$14576,'MONTHLY DATA'!$B184)</f>
        <v>543.125</v>
      </c>
      <c r="CS184" s="78">
        <f>AVERAGEIFS('WEEKLY DATA'!CS$11:CS$14576,'WEEKLY DATA'!$A$11:$A$14576,'MONTHLY DATA'!$A184,'WEEKLY DATA'!$B$11:$B$14576,'MONTHLY DATA'!$B184)</f>
        <v>553.125</v>
      </c>
      <c r="CT184" s="78">
        <f>AVERAGEIFS('WEEKLY DATA'!CT$11:CT$14576,'WEEKLY DATA'!$A$11:$A$14576,'MONTHLY DATA'!$A184,'WEEKLY DATA'!$B$11:$B$14576,'MONTHLY DATA'!$B184)</f>
        <v>548.125</v>
      </c>
      <c r="CU184" s="154">
        <f t="shared" si="131"/>
        <v>5.3073967339096972E-2</v>
      </c>
      <c r="CV184" s="169">
        <f>AVERAGEIFS('WEEKLY DATA'!CV$11:CV$14576,'WEEKLY DATA'!$A$11:$A$14576,'MONTHLY DATA'!$A184,'WEEKLY DATA'!$B$11:$B$14576,'MONTHLY DATA'!$B184)</f>
        <v>378.125</v>
      </c>
      <c r="CW184" s="78">
        <f>AVERAGEIFS('WEEKLY DATA'!CW$11:CW$14576,'WEEKLY DATA'!$A$11:$A$14576,'MONTHLY DATA'!$A184,'WEEKLY DATA'!$B$11:$B$14576,'MONTHLY DATA'!$B184)</f>
        <v>388.125</v>
      </c>
      <c r="CX184" s="78">
        <f>AVERAGEIFS('WEEKLY DATA'!CX$11:CX$14576,'WEEKLY DATA'!$A$11:$A$14576,'MONTHLY DATA'!$A184,'WEEKLY DATA'!$B$11:$B$14576,'MONTHLY DATA'!$B184)</f>
        <v>383.125</v>
      </c>
      <c r="CY184" s="154">
        <f t="shared" si="132"/>
        <v>-4.8701298701299134E-3</v>
      </c>
      <c r="CZ184" s="169">
        <f>AVERAGEIFS('WEEKLY DATA'!CZ$11:CZ$14576,'WEEKLY DATA'!$A$11:$A$14576,'MONTHLY DATA'!$A184,'WEEKLY DATA'!$B$11:$B$14576,'MONTHLY DATA'!$B184)</f>
        <v>349.375</v>
      </c>
      <c r="DA184" s="78">
        <f>AVERAGEIFS('WEEKLY DATA'!DA$11:DA$14576,'WEEKLY DATA'!$A$11:$A$14576,'MONTHLY DATA'!$A184,'WEEKLY DATA'!$B$11:$B$14576,'MONTHLY DATA'!$B184)</f>
        <v>359.375</v>
      </c>
      <c r="DB184" s="78">
        <f>AVERAGEIFS('WEEKLY DATA'!DB$11:DB$14576,'WEEKLY DATA'!$A$11:$A$14576,'MONTHLY DATA'!$A184,'WEEKLY DATA'!$B$11:$B$14576,'MONTHLY DATA'!$B184)</f>
        <v>354.375</v>
      </c>
      <c r="DC184" s="154">
        <f t="shared" si="133"/>
        <v>-1.9709543568464771E-2</v>
      </c>
      <c r="DD184" s="78">
        <f>AVERAGEIFS('WEEKLY DATA'!DD$11:DD$14576,'WEEKLY DATA'!$A$11:$A$14576,'MONTHLY DATA'!$A184,'WEEKLY DATA'!$B$11:$B$14576,'MONTHLY DATA'!$B184)</f>
        <v>370.625</v>
      </c>
      <c r="DE184" s="78">
        <f>AVERAGEIFS('WEEKLY DATA'!DE$11:DE$14576,'WEEKLY DATA'!$A$11:$A$14576,'MONTHLY DATA'!$A184,'WEEKLY DATA'!$B$11:$B$14576,'MONTHLY DATA'!$B184)</f>
        <v>380.625</v>
      </c>
      <c r="DF184" s="78">
        <f>AVERAGEIFS('WEEKLY DATA'!DF$11:DF$14576,'WEEKLY DATA'!$A$11:$A$14576,'MONTHLY DATA'!$A184,'WEEKLY DATA'!$B$11:$B$14576,'MONTHLY DATA'!$B184)</f>
        <v>375.625</v>
      </c>
      <c r="DG184" s="154">
        <f t="shared" si="134"/>
        <v>5.3646563814866655E-2</v>
      </c>
      <c r="DH184" s="78">
        <f>AVERAGEIFS('WEEKLY DATA'!DH$11:DH$14576,'WEEKLY DATA'!$A$11:$A$14576,'MONTHLY DATA'!$A184,'WEEKLY DATA'!$B$11:$B$14576,'MONTHLY DATA'!$B184)</f>
        <v>558.125</v>
      </c>
      <c r="DI184" s="78">
        <f>AVERAGEIFS('WEEKLY DATA'!DI$11:DI$14576,'WEEKLY DATA'!$A$11:$A$14576,'MONTHLY DATA'!$A184,'WEEKLY DATA'!$B$11:$B$14576,'MONTHLY DATA'!$B184)</f>
        <v>568.125</v>
      </c>
      <c r="DJ184" s="78">
        <f>AVERAGEIFS('WEEKLY DATA'!DJ$11:DJ$14576,'WEEKLY DATA'!$A$11:$A$14576,'MONTHLY DATA'!$A184,'WEEKLY DATA'!$B$11:$B$14576,'MONTHLY DATA'!$B184)</f>
        <v>563.125</v>
      </c>
      <c r="DK184" s="154">
        <f t="shared" si="135"/>
        <v>5.1587301587301626E-2</v>
      </c>
      <c r="DL184" s="169">
        <f>AVERAGEIFS('WEEKLY DATA'!DL$11:DL$14576,'WEEKLY DATA'!$A$11:$A$14576,'MONTHLY DATA'!$A184,'WEEKLY DATA'!$B$11:$B$14576,'MONTHLY DATA'!$B184)</f>
        <v>326.875</v>
      </c>
      <c r="DM184" s="78">
        <f>AVERAGEIFS('WEEKLY DATA'!DM$11:DM$14576,'WEEKLY DATA'!$A$11:$A$14576,'MONTHLY DATA'!$A184,'WEEKLY DATA'!$B$11:$B$14576,'MONTHLY DATA'!$B184)</f>
        <v>336.875</v>
      </c>
      <c r="DN184" s="78">
        <f>AVERAGEIFS('WEEKLY DATA'!DN$11:DN$14576,'WEEKLY DATA'!$A$11:$A$14576,'MONTHLY DATA'!$A184,'WEEKLY DATA'!$B$11:$B$14576,'MONTHLY DATA'!$B184)</f>
        <v>331.875</v>
      </c>
      <c r="DO184" s="154">
        <f t="shared" si="136"/>
        <v>-5.5832147937411092E-2</v>
      </c>
      <c r="DP184" s="78">
        <f>AVERAGEIFS('WEEKLY DATA'!DP$11:DP$14576,'WEEKLY DATA'!$A$11:$A$14576,'MONTHLY DATA'!$A184,'WEEKLY DATA'!$B$11:$B$14576,'MONTHLY DATA'!$B184)</f>
        <v>330</v>
      </c>
      <c r="DQ184" s="78">
        <f>AVERAGEIFS('WEEKLY DATA'!DQ$11:DQ$14576,'WEEKLY DATA'!$A$11:$A$14576,'MONTHLY DATA'!$A184,'WEEKLY DATA'!$B$11:$B$14576,'MONTHLY DATA'!$B184)</f>
        <v>340</v>
      </c>
      <c r="DR184" s="78">
        <f>AVERAGEIFS('WEEKLY DATA'!DR$11:DR$14576,'WEEKLY DATA'!$A$11:$A$14576,'MONTHLY DATA'!$A184,'WEEKLY DATA'!$B$11:$B$14576,'MONTHLY DATA'!$B184)</f>
        <v>335</v>
      </c>
      <c r="DS184" s="154">
        <f t="shared" si="137"/>
        <v>2.4464831804281273E-2</v>
      </c>
      <c r="DT184" s="78">
        <f>AVERAGEIFS('WEEKLY DATA'!DT$11:DT$14576,'WEEKLY DATA'!$A$11:$A$14576,'MONTHLY DATA'!$A184,'WEEKLY DATA'!$B$11:$B$14576,'MONTHLY DATA'!$B184)</f>
        <v>370.625</v>
      </c>
      <c r="DU184" s="78">
        <f>AVERAGEIFS('WEEKLY DATA'!DU$11:DU$14576,'WEEKLY DATA'!$A$11:$A$14576,'MONTHLY DATA'!$A184,'WEEKLY DATA'!$B$11:$B$14576,'MONTHLY DATA'!$B184)</f>
        <v>380.625</v>
      </c>
      <c r="DV184" s="78">
        <f>AVERAGEIFS('WEEKLY DATA'!DV$11:DV$14576,'WEEKLY DATA'!$A$11:$A$14576,'MONTHLY DATA'!$A184,'WEEKLY DATA'!$B$11:$B$14576,'MONTHLY DATA'!$B184)</f>
        <v>375.625</v>
      </c>
      <c r="DW184" s="154">
        <f t="shared" si="138"/>
        <v>5.3646563814866655E-2</v>
      </c>
      <c r="DX184" s="78">
        <f>AVERAGEIFS('WEEKLY DATA'!DX$11:DX$14576,'WEEKLY DATA'!$A$11:$A$14576,'MONTHLY DATA'!$A184,'WEEKLY DATA'!$B$11:$B$14576,'MONTHLY DATA'!$B184)</f>
        <v>543.125</v>
      </c>
      <c r="DY184" s="78">
        <f>AVERAGEIFS('WEEKLY DATA'!DY$11:DY$14576,'WEEKLY DATA'!$A$11:$A$14576,'MONTHLY DATA'!$A184,'WEEKLY DATA'!$B$11:$B$14576,'MONTHLY DATA'!$B184)</f>
        <v>553.125</v>
      </c>
      <c r="DZ184" s="78">
        <f>AVERAGEIFS('WEEKLY DATA'!DZ$11:DZ$14576,'WEEKLY DATA'!$A$11:$A$14576,'MONTHLY DATA'!$A184,'WEEKLY DATA'!$B$11:$B$14576,'MONTHLY DATA'!$B184)</f>
        <v>548.125</v>
      </c>
      <c r="EA184" s="154">
        <f t="shared" si="139"/>
        <v>5.3073967339096972E-2</v>
      </c>
      <c r="EB184" s="78">
        <f>AVERAGEIFS('WEEKLY DATA'!EB$11:EB$14576,'WEEKLY DATA'!$A$11:$A$14576,'MONTHLY DATA'!$A184,'WEEKLY DATA'!$B$11:$B$14576,'MONTHLY DATA'!$B184)</f>
        <v>374.375</v>
      </c>
      <c r="EC184" s="78">
        <f>AVERAGEIFS('WEEKLY DATA'!EC$11:EC$14576,'WEEKLY DATA'!$A$11:$A$14576,'MONTHLY DATA'!$A184,'WEEKLY DATA'!$B$11:$B$14576,'MONTHLY DATA'!$B184)</f>
        <v>384.375</v>
      </c>
      <c r="ED184" s="78">
        <f>AVERAGEIFS('WEEKLY DATA'!ED$11:ED$14576,'WEEKLY DATA'!$A$11:$A$14576,'MONTHLY DATA'!$A184,'WEEKLY DATA'!$B$11:$B$14576,'MONTHLY DATA'!$B184)</f>
        <v>379.375</v>
      </c>
      <c r="EE184" s="154">
        <f t="shared" si="140"/>
        <v>9.8944591029015427E-4</v>
      </c>
      <c r="EF184" s="169">
        <f>AVERAGEIFS('WEEKLY DATA'!EF$11:EF$14576,'WEEKLY DATA'!$A$11:$A$14576,'MONTHLY DATA'!$A184,'WEEKLY DATA'!$B$11:$B$14576,'MONTHLY DATA'!$B184)</f>
        <v>314.375</v>
      </c>
      <c r="EG184" s="78">
        <f>AVERAGEIFS('WEEKLY DATA'!EG$11:EG$14576,'WEEKLY DATA'!$A$11:$A$14576,'MONTHLY DATA'!$A184,'WEEKLY DATA'!$B$11:$B$14576,'MONTHLY DATA'!$B184)</f>
        <v>324.375</v>
      </c>
      <c r="EH184" s="78">
        <f>AVERAGEIFS('WEEKLY DATA'!EH$11:EH$14576,'WEEKLY DATA'!$A$11:$A$14576,'MONTHLY DATA'!$A184,'WEEKLY DATA'!$B$11:$B$14576,'MONTHLY DATA'!$B184)</f>
        <v>319.375</v>
      </c>
      <c r="EI184" s="154">
        <f t="shared" si="141"/>
        <v>-5.5103550295858006E-2</v>
      </c>
      <c r="EJ184" s="78">
        <f>AVERAGEIFS('WEEKLY DATA'!EJ$11:EJ$14576,'WEEKLY DATA'!$A$11:$A$14576,'MONTHLY DATA'!$A184,'WEEKLY DATA'!$B$11:$B$14576,'MONTHLY DATA'!$B184)</f>
        <v>365.625</v>
      </c>
      <c r="EK184" s="78">
        <f>AVERAGEIFS('WEEKLY DATA'!EK$11:EK$14576,'WEEKLY DATA'!$A$11:$A$14576,'MONTHLY DATA'!$A184,'WEEKLY DATA'!$B$11:$B$14576,'MONTHLY DATA'!$B184)</f>
        <v>375.625</v>
      </c>
      <c r="EL184" s="78">
        <f>AVERAGEIFS('WEEKLY DATA'!EL$11:EL$14576,'WEEKLY DATA'!$A$11:$A$14576,'MONTHLY DATA'!$A184,'WEEKLY DATA'!$B$11:$B$14576,'MONTHLY DATA'!$B184)</f>
        <v>370.625</v>
      </c>
      <c r="EM184" s="154">
        <f t="shared" si="142"/>
        <v>5.4409672830725508E-2</v>
      </c>
      <c r="EN184" s="78">
        <f>AVERAGEIFS('WEEKLY DATA'!EN$11:EN$14576,'WEEKLY DATA'!$A$11:$A$14576,'MONTHLY DATA'!$A184,'WEEKLY DATA'!$B$11:$B$14576,'MONTHLY DATA'!$B184)</f>
        <v>588.125</v>
      </c>
      <c r="EO184" s="78">
        <f>AVERAGEIFS('WEEKLY DATA'!EO$11:EO$14576,'WEEKLY DATA'!$A$11:$A$14576,'MONTHLY DATA'!$A184,'WEEKLY DATA'!$B$11:$B$14576,'MONTHLY DATA'!$B184)</f>
        <v>598.125</v>
      </c>
      <c r="EP184" s="78">
        <f>AVERAGEIFS('WEEKLY DATA'!EP$11:EP$14576,'WEEKLY DATA'!$A$11:$A$14576,'MONTHLY DATA'!$A184,'WEEKLY DATA'!$B$11:$B$14576,'MONTHLY DATA'!$B184)</f>
        <v>593.125</v>
      </c>
      <c r="EQ184" s="154">
        <f t="shared" si="143"/>
        <v>4.8850574712643757E-2</v>
      </c>
      <c r="ER184" s="78">
        <f>AVERAGEIFS('WEEKLY DATA'!ER$11:ER$14576,'WEEKLY DATA'!$A$11:$A$14576,'MONTHLY DATA'!$A184,'WEEKLY DATA'!$B$11:$B$14576,'MONTHLY DATA'!$B184)</f>
        <v>353.75</v>
      </c>
      <c r="ES184" s="78">
        <f>AVERAGEIFS('WEEKLY DATA'!ES$11:ES$14576,'WEEKLY DATA'!$A$11:$A$14576,'MONTHLY DATA'!$A184,'WEEKLY DATA'!$B$11:$B$14576,'MONTHLY DATA'!$B184)</f>
        <v>363.75</v>
      </c>
      <c r="ET184" s="78">
        <f>AVERAGEIFS('WEEKLY DATA'!ET$11:ET$14576,'WEEKLY DATA'!$A$11:$A$14576,'MONTHLY DATA'!$A184,'WEEKLY DATA'!$B$11:$B$14576,'MONTHLY DATA'!$B184)</f>
        <v>358.75</v>
      </c>
      <c r="EU184" s="154">
        <f t="shared" si="144"/>
        <v>-1.8467852257181949E-2</v>
      </c>
      <c r="EV184" s="78">
        <f>AVERAGEIFS('WEEKLY DATA'!EV$11:EV$14576,'WEEKLY DATA'!$A$11:$A$14576,'MONTHLY DATA'!$A184,'WEEKLY DATA'!$B$11:$B$14576,'MONTHLY DATA'!$B184)</f>
        <v>315.625</v>
      </c>
      <c r="EW184" s="78">
        <f>AVERAGEIFS('WEEKLY DATA'!EW$11:EW$14576,'WEEKLY DATA'!$A$11:$A$14576,'MONTHLY DATA'!$A184,'WEEKLY DATA'!$B$11:$B$14576,'MONTHLY DATA'!$B184)</f>
        <v>325.625</v>
      </c>
      <c r="EX184" s="78">
        <f>AVERAGEIFS('WEEKLY DATA'!EX$11:EX$14576,'WEEKLY DATA'!$A$11:$A$14576,'MONTHLY DATA'!$A184,'WEEKLY DATA'!$B$11:$B$14576,'MONTHLY DATA'!$B184)</f>
        <v>320.625</v>
      </c>
      <c r="EY184" s="154">
        <f t="shared" si="145"/>
        <v>-5.8139534883721034E-3</v>
      </c>
      <c r="EZ184" s="78">
        <f>AVERAGEIFS('WEEKLY DATA'!EZ$11:EZ$14576,'WEEKLY DATA'!$A$11:$A$14576,'MONTHLY DATA'!$A184,'WEEKLY DATA'!$B$11:$B$14576,'MONTHLY DATA'!$B184)</f>
        <v>365.625</v>
      </c>
      <c r="FA184" s="78">
        <f>AVERAGEIFS('WEEKLY DATA'!FA$11:FA$14576,'WEEKLY DATA'!$A$11:$A$14576,'MONTHLY DATA'!$A184,'WEEKLY DATA'!$B$11:$B$14576,'MONTHLY DATA'!$B184)</f>
        <v>375.625</v>
      </c>
      <c r="FB184" s="78">
        <f>AVERAGEIFS('WEEKLY DATA'!FB$11:FB$14576,'WEEKLY DATA'!$A$11:$A$14576,'MONTHLY DATA'!$A184,'WEEKLY DATA'!$B$11:$B$14576,'MONTHLY DATA'!$B184)</f>
        <v>370.625</v>
      </c>
      <c r="FC184" s="154">
        <f t="shared" si="146"/>
        <v>5.4409672830725508E-2</v>
      </c>
      <c r="FD184" s="78">
        <f>AVERAGEIFS('WEEKLY DATA'!FD$11:FD$14576,'WEEKLY DATA'!$A$11:$A$14576,'MONTHLY DATA'!$A184,'WEEKLY DATA'!$B$11:$B$14576,'MONTHLY DATA'!$B184)</f>
        <v>475</v>
      </c>
      <c r="FE184" s="78">
        <f>AVERAGEIFS('WEEKLY DATA'!FE$11:FE$14576,'WEEKLY DATA'!$A$11:$A$14576,'MONTHLY DATA'!$A184,'WEEKLY DATA'!$B$11:$B$14576,'MONTHLY DATA'!$B184)</f>
        <v>485</v>
      </c>
      <c r="FF184" s="78">
        <f>AVERAGEIFS('WEEKLY DATA'!FF$11:FF$14576,'WEEKLY DATA'!$A$11:$A$14576,'MONTHLY DATA'!$A184,'WEEKLY DATA'!$B$11:$B$14576,'MONTHLY DATA'!$B184)</f>
        <v>480</v>
      </c>
      <c r="FG184" s="154">
        <f t="shared" si="147"/>
        <v>0</v>
      </c>
      <c r="FH184" s="78">
        <f>AVERAGEIFS('WEEKLY DATA'!FH$11:FH$14576,'WEEKLY DATA'!$A$11:$A$14576,'MONTHLY DATA'!$A184,'WEEKLY DATA'!$B$11:$B$14576,'MONTHLY DATA'!$B184)</f>
        <v>376.875</v>
      </c>
      <c r="FI184" s="78">
        <f>AVERAGEIFS('WEEKLY DATA'!FI$11:FI$14576,'WEEKLY DATA'!$A$11:$A$14576,'MONTHLY DATA'!$A184,'WEEKLY DATA'!$B$11:$B$14576,'MONTHLY DATA'!$B184)</f>
        <v>386.875</v>
      </c>
      <c r="FJ184" s="78">
        <f>AVERAGEIFS('WEEKLY DATA'!FJ$11:FJ$14576,'WEEKLY DATA'!$A$11:$A$14576,'MONTHLY DATA'!$A184,'WEEKLY DATA'!$B$11:$B$14576,'MONTHLY DATA'!$B184)</f>
        <v>381.875</v>
      </c>
      <c r="FK184" s="154">
        <f t="shared" si="148"/>
        <v>-2.083333333333337E-2</v>
      </c>
      <c r="FL184" s="169">
        <f>AVERAGEIFS('WEEKLY DATA'!FL$11:FL$14576,'WEEKLY DATA'!$A$11:$A$14576,'MONTHLY DATA'!$A184,'WEEKLY DATA'!$B$11:$B$14576,'MONTHLY DATA'!$B184)</f>
        <v>338.75</v>
      </c>
      <c r="FM184" s="78">
        <f>AVERAGEIFS('WEEKLY DATA'!FM$11:FM$14576,'WEEKLY DATA'!$A$11:$A$14576,'MONTHLY DATA'!$A184,'WEEKLY DATA'!$B$11:$B$14576,'MONTHLY DATA'!$B184)</f>
        <v>348.75</v>
      </c>
      <c r="FN184" s="78">
        <f>AVERAGEIFS('WEEKLY DATA'!FN$11:FN$14576,'WEEKLY DATA'!$A$11:$A$14576,'MONTHLY DATA'!$A184,'WEEKLY DATA'!$B$11:$B$14576,'MONTHLY DATA'!$B184)</f>
        <v>343.75</v>
      </c>
      <c r="FO184" s="154">
        <f t="shared" si="149"/>
        <v>-4.2479108635097518E-2</v>
      </c>
      <c r="FP184" s="78"/>
      <c r="FQ184" s="78"/>
      <c r="FR184" s="78"/>
      <c r="FS184" s="154"/>
      <c r="FT184" s="78">
        <f>AVERAGEIFS('WEEKLY DATA'!FT$11:FT$14576,'WEEKLY DATA'!$A$11:$A$14576,'MONTHLY DATA'!$A184,'WEEKLY DATA'!$B$11:$B$14576,'MONTHLY DATA'!$B184)</f>
        <v>545</v>
      </c>
      <c r="FU184" s="78">
        <f>AVERAGEIFS('WEEKLY DATA'!FU$11:FU$14576,'WEEKLY DATA'!$A$11:$A$14576,'MONTHLY DATA'!$A184,'WEEKLY DATA'!$B$11:$B$14576,'MONTHLY DATA'!$B184)</f>
        <v>555</v>
      </c>
      <c r="FV184" s="78">
        <f>AVERAGEIFS('WEEKLY DATA'!FV$11:FV$14576,'WEEKLY DATA'!$A$11:$A$14576,'MONTHLY DATA'!$A184,'WEEKLY DATA'!$B$11:$B$14576,'MONTHLY DATA'!$B184)</f>
        <v>550</v>
      </c>
      <c r="FW184" s="154">
        <f t="shared" si="151"/>
        <v>2.8999064546304965E-2</v>
      </c>
      <c r="FX184" s="78">
        <f>AVERAGEIFS('WEEKLY DATA'!FX$11:FX$14576,'WEEKLY DATA'!$A$11:$A$14576,'MONTHLY DATA'!$A184,'WEEKLY DATA'!$B$11:$B$14576,'MONTHLY DATA'!$B184)</f>
        <v>507.5</v>
      </c>
      <c r="FY184" s="78">
        <f>AVERAGEIFS('WEEKLY DATA'!FY$11:FY$14576,'WEEKLY DATA'!$A$11:$A$14576,'MONTHLY DATA'!$A184,'WEEKLY DATA'!$B$11:$B$14576,'MONTHLY DATA'!$B184)</f>
        <v>517.5</v>
      </c>
      <c r="FZ184" s="78">
        <f>AVERAGEIFS('WEEKLY DATA'!FZ$11:FZ$14576,'WEEKLY DATA'!$A$11:$A$14576,'MONTHLY DATA'!$A184,'WEEKLY DATA'!$B$11:$B$14576,'MONTHLY DATA'!$B184)</f>
        <v>512.5</v>
      </c>
      <c r="GA184" s="154">
        <f t="shared" si="152"/>
        <v>2.8084252758274753E-2</v>
      </c>
      <c r="GB184" s="78">
        <f>AVERAGEIFS('WEEKLY DATA'!GB$11:GB$14576,'WEEKLY DATA'!$A$11:$A$14576,'MONTHLY DATA'!$A184,'WEEKLY DATA'!$B$11:$B$14576,'MONTHLY DATA'!$B184)</f>
        <v>468.125</v>
      </c>
      <c r="GC184" s="78">
        <f>AVERAGEIFS('WEEKLY DATA'!GC$11:GC$14576,'WEEKLY DATA'!$A$11:$A$14576,'MONTHLY DATA'!$A184,'WEEKLY DATA'!$B$11:$B$14576,'MONTHLY DATA'!$B184)</f>
        <v>478.125</v>
      </c>
      <c r="GD184" s="78">
        <f>AVERAGEIFS('WEEKLY DATA'!GD$11:GD$14576,'WEEKLY DATA'!$A$11:$A$14576,'MONTHLY DATA'!$A184,'WEEKLY DATA'!$B$11:$B$14576,'MONTHLY DATA'!$B184)</f>
        <v>473.125</v>
      </c>
      <c r="GE184" s="154">
        <f t="shared" si="153"/>
        <v>-3.9473684210525883E-3</v>
      </c>
      <c r="GF184" s="169">
        <f>AVERAGEIFS('WEEKLY DATA'!GF$11:GF$14576,'WEEKLY DATA'!$A$11:$A$14576,'MONTHLY DATA'!$A184,'WEEKLY DATA'!$B$11:$B$14576,'MONTHLY DATA'!$B184)</f>
        <v>439.375</v>
      </c>
      <c r="GG184" s="78">
        <f>AVERAGEIFS('WEEKLY DATA'!GG$11:GG$14576,'WEEKLY DATA'!$A$11:$A$14576,'MONTHLY DATA'!$A184,'WEEKLY DATA'!$B$11:$B$14576,'MONTHLY DATA'!$B184)</f>
        <v>449.375</v>
      </c>
      <c r="GH184" s="78">
        <f>AVERAGEIFS('WEEKLY DATA'!GH$11:GH$14576,'WEEKLY DATA'!$A$11:$A$14576,'MONTHLY DATA'!$A184,'WEEKLY DATA'!$B$11:$B$14576,'MONTHLY DATA'!$B184)</f>
        <v>444.375</v>
      </c>
      <c r="GI184" s="154">
        <f t="shared" si="154"/>
        <v>-1.5780730897009931E-2</v>
      </c>
      <c r="GJ184" s="78">
        <f>AVERAGEIFS('WEEKLY DATA'!GJ$11:GJ$14576,'WEEKLY DATA'!$A$11:$A$14576,'MONTHLY DATA'!$A184,'WEEKLY DATA'!$B$11:$B$14576,'MONTHLY DATA'!$B184)</f>
        <v>380.625</v>
      </c>
      <c r="GK184" s="78">
        <f>AVERAGEIFS('WEEKLY DATA'!GK$11:GK$14576,'WEEKLY DATA'!$A$11:$A$14576,'MONTHLY DATA'!$A184,'WEEKLY DATA'!$B$11:$B$14576,'MONTHLY DATA'!$B184)</f>
        <v>390.625</v>
      </c>
      <c r="GL184" s="78">
        <f>AVERAGEIFS('WEEKLY DATA'!GL$11:GL$14576,'WEEKLY DATA'!$A$11:$A$14576,'MONTHLY DATA'!$A184,'WEEKLY DATA'!$B$11:$B$14576,'MONTHLY DATA'!$B184)</f>
        <v>385.625</v>
      </c>
      <c r="GM184" s="154">
        <f t="shared" si="155"/>
        <v>5.2182810368349264E-2</v>
      </c>
      <c r="GN184" s="78">
        <f>AVERAGEIFS('WEEKLY DATA'!GN$11:GN$14576,'WEEKLY DATA'!$A$11:$A$14576,'MONTHLY DATA'!$A184,'WEEKLY DATA'!$B$11:$B$14576,'MONTHLY DATA'!$B184)</f>
        <v>648.125</v>
      </c>
      <c r="GO184" s="78">
        <f>AVERAGEIFS('WEEKLY DATA'!GO$11:GO$14576,'WEEKLY DATA'!$A$11:$A$14576,'MONTHLY DATA'!$A184,'WEEKLY DATA'!$B$11:$B$14576,'MONTHLY DATA'!$B184)</f>
        <v>658.125</v>
      </c>
      <c r="GP184" s="78">
        <f>AVERAGEIFS('WEEKLY DATA'!GP$11:GP$14576,'WEEKLY DATA'!$A$11:$A$14576,'MONTHLY DATA'!$A184,'WEEKLY DATA'!$B$11:$B$14576,'MONTHLY DATA'!$B184)</f>
        <v>653.125</v>
      </c>
      <c r="GQ184" s="154">
        <f t="shared" si="156"/>
        <v>4.4164668265387785E-2</v>
      </c>
      <c r="GR184" s="78"/>
    </row>
    <row r="185" spans="1:200" ht="15.75" x14ac:dyDescent="0.25">
      <c r="A185">
        <f t="shared" si="106"/>
        <v>7</v>
      </c>
      <c r="B185">
        <f t="shared" si="107"/>
        <v>2024</v>
      </c>
      <c r="C185" s="86">
        <v>45474</v>
      </c>
      <c r="D185" s="78">
        <f>AVERAGEIFS('WEEKLY DATA'!D$11:D$14576,'WEEKLY DATA'!$A$11:$A$14576,'MONTHLY DATA'!$A185,'WEEKLY DATA'!$B$11:$B$14576,'MONTHLY DATA'!$B185)</f>
        <v>375</v>
      </c>
      <c r="E185" s="78">
        <f>AVERAGEIFS('WEEKLY DATA'!E$11:E$14576,'WEEKLY DATA'!$A$11:$A$14576,'MONTHLY DATA'!$A185,'WEEKLY DATA'!$B$11:$B$14576,'MONTHLY DATA'!$B185)</f>
        <v>385</v>
      </c>
      <c r="F185" s="78">
        <f>AVERAGEIFS('WEEKLY DATA'!F$11:F$14576,'WEEKLY DATA'!$A$11:$A$14576,'MONTHLY DATA'!$A185,'WEEKLY DATA'!$B$11:$B$14576,'MONTHLY DATA'!$B185)</f>
        <v>380</v>
      </c>
      <c r="G185" s="154">
        <f t="shared" ref="G185" si="157">F185/F184-1</f>
        <v>-4.7021943573667735E-2</v>
      </c>
      <c r="H185" s="169">
        <f>AVERAGEIFS('WEEKLY DATA'!H$11:H$14576,'WEEKLY DATA'!$A$11:$A$14576,'MONTHLY DATA'!$A185,'WEEKLY DATA'!$B$11:$B$14576,'MONTHLY DATA'!$B185)</f>
        <v>375</v>
      </c>
      <c r="I185" s="78">
        <f>AVERAGEIFS('WEEKLY DATA'!I$11:I$14576,'WEEKLY DATA'!$A$11:$A$14576,'MONTHLY DATA'!$A185,'WEEKLY DATA'!$B$11:$B$14576,'MONTHLY DATA'!$B185)</f>
        <v>385</v>
      </c>
      <c r="J185" s="78">
        <f>AVERAGEIFS('WEEKLY DATA'!J$11:J$14576,'WEEKLY DATA'!$A$11:$A$14576,'MONTHLY DATA'!$A185,'WEEKLY DATA'!$B$11:$B$14576,'MONTHLY DATA'!$B185)</f>
        <v>380</v>
      </c>
      <c r="K185" s="154">
        <f t="shared" ref="K185" si="158">J185/J184-1</f>
        <v>-6.3174114021571692E-2</v>
      </c>
      <c r="L185" s="169">
        <f>AVERAGEIFS('WEEKLY DATA'!L$11:L$14576,'WEEKLY DATA'!$A$11:$A$14576,'MONTHLY DATA'!$A185,'WEEKLY DATA'!$B$11:$B$14576,'MONTHLY DATA'!$B185)</f>
        <v>430</v>
      </c>
      <c r="M185" s="78">
        <f>AVERAGEIFS('WEEKLY DATA'!M$11:M$14576,'WEEKLY DATA'!$A$11:$A$14576,'MONTHLY DATA'!$A185,'WEEKLY DATA'!$B$11:$B$14576,'MONTHLY DATA'!$B185)</f>
        <v>440</v>
      </c>
      <c r="N185" s="78">
        <f>AVERAGEIFS('WEEKLY DATA'!N$11:N$14576,'WEEKLY DATA'!$A$11:$A$14576,'MONTHLY DATA'!$A185,'WEEKLY DATA'!$B$11:$B$14576,'MONTHLY DATA'!$B185)</f>
        <v>435</v>
      </c>
      <c r="O185" s="154">
        <f t="shared" ref="O185" si="159">N185/N184-1</f>
        <v>2.8818443804035088E-3</v>
      </c>
      <c r="P185" s="169">
        <f>AVERAGEIFS('WEEKLY DATA'!P$11:P$14576,'WEEKLY DATA'!$A$11:$A$14576,'MONTHLY DATA'!$A185,'WEEKLY DATA'!$B$11:$B$14576,'MONTHLY DATA'!$B185)</f>
        <v>358.125</v>
      </c>
      <c r="Q185" s="78">
        <f>AVERAGEIFS('WEEKLY DATA'!Q$11:Q$14576,'WEEKLY DATA'!$A$11:$A$14576,'MONTHLY DATA'!$A185,'WEEKLY DATA'!$B$11:$B$14576,'MONTHLY DATA'!$B185)</f>
        <v>368.125</v>
      </c>
      <c r="R185" s="78">
        <f>AVERAGEIFS('WEEKLY DATA'!R$11:R$14576,'WEEKLY DATA'!$A$11:$A$14576,'MONTHLY DATA'!$A185,'WEEKLY DATA'!$B$11:$B$14576,'MONTHLY DATA'!$B185)</f>
        <v>363.125</v>
      </c>
      <c r="S185" s="154">
        <f t="shared" ref="S185" si="160">R185/R184-1</f>
        <v>-5.3745928338762239E-2</v>
      </c>
      <c r="T185" s="169">
        <f>AVERAGEIFS('WEEKLY DATA'!T$11:T$14576,'WEEKLY DATA'!$A$11:$A$14576,'MONTHLY DATA'!$A185,'WEEKLY DATA'!$B$11:$B$14576,'MONTHLY DATA'!$B185)</f>
        <v>376.25</v>
      </c>
      <c r="U185" s="78">
        <f>AVERAGEIFS('WEEKLY DATA'!U$11:U$14576,'WEEKLY DATA'!$A$11:$A$14576,'MONTHLY DATA'!$A185,'WEEKLY DATA'!$B$11:$B$14576,'MONTHLY DATA'!$B185)</f>
        <v>386.25</v>
      </c>
      <c r="V185" s="78">
        <f>AVERAGEIFS('WEEKLY DATA'!V$11:V$14576,'WEEKLY DATA'!$A$11:$A$14576,'MONTHLY DATA'!$A185,'WEEKLY DATA'!$B$11:$B$14576,'MONTHLY DATA'!$B185)</f>
        <v>381.25</v>
      </c>
      <c r="W185" s="154">
        <f t="shared" ref="W185" si="161">V185/V184-1</f>
        <v>-5.8641975308642014E-2</v>
      </c>
      <c r="X185" s="169">
        <f>AVERAGEIFS('WEEKLY DATA'!X$11:X$14576,'WEEKLY DATA'!$A$11:$A$14576,'MONTHLY DATA'!$A185,'WEEKLY DATA'!$B$11:$B$14576,'MONTHLY DATA'!$B185)</f>
        <v>378.125</v>
      </c>
      <c r="Y185" s="78">
        <f>AVERAGEIFS('WEEKLY DATA'!Y$11:Y$14576,'WEEKLY DATA'!$A$11:$A$14576,'MONTHLY DATA'!$A185,'WEEKLY DATA'!$B$11:$B$14576,'MONTHLY DATA'!$B185)</f>
        <v>388.125</v>
      </c>
      <c r="Z185" s="78">
        <f>AVERAGEIFS('WEEKLY DATA'!Z$11:Z$14576,'WEEKLY DATA'!$A$11:$A$14576,'MONTHLY DATA'!$A185,'WEEKLY DATA'!$B$11:$B$14576,'MONTHLY DATA'!$B185)</f>
        <v>383.125</v>
      </c>
      <c r="AA185" s="154">
        <f t="shared" ref="AA185" si="162">Z185/Z184-1</f>
        <v>-5.8371735791090673E-2</v>
      </c>
      <c r="AB185" s="169">
        <f>AVERAGEIFS('WEEKLY DATA'!AB$11:AB$14576,'WEEKLY DATA'!$A$11:$A$14576,'MONTHLY DATA'!$A185,'WEEKLY DATA'!$B$11:$B$14576,'MONTHLY DATA'!$B185)</f>
        <v>405</v>
      </c>
      <c r="AC185" s="78">
        <f>AVERAGEIFS('WEEKLY DATA'!AC$11:AC$14576,'WEEKLY DATA'!$A$11:$A$14576,'MONTHLY DATA'!$A185,'WEEKLY DATA'!$B$11:$B$14576,'MONTHLY DATA'!$B185)</f>
        <v>415</v>
      </c>
      <c r="AD185" s="78">
        <f>AVERAGEIFS('WEEKLY DATA'!AD$11:AD$14576,'WEEKLY DATA'!$A$11:$A$14576,'MONTHLY DATA'!$A185,'WEEKLY DATA'!$B$11:$B$14576,'MONTHLY DATA'!$B185)</f>
        <v>410</v>
      </c>
      <c r="AE185" s="154">
        <f t="shared" ref="AE185" si="163">AD185/AD184-1</f>
        <v>1.5479876160990669E-2</v>
      </c>
      <c r="AF185" s="169">
        <f>AVERAGEIFS('WEEKLY DATA'!AF$11:AF$14576,'WEEKLY DATA'!$A$11:$A$14576,'MONTHLY DATA'!$A185,'WEEKLY DATA'!$B$11:$B$14576,'MONTHLY DATA'!$B185)</f>
        <v>338.125</v>
      </c>
      <c r="AG185" s="78">
        <f>AVERAGEIFS('WEEKLY DATA'!AG$11:AG$14576,'WEEKLY DATA'!$A$11:$A$14576,'MONTHLY DATA'!$A185,'WEEKLY DATA'!$B$11:$B$14576,'MONTHLY DATA'!$B185)</f>
        <v>348.125</v>
      </c>
      <c r="AH185" s="78">
        <f>AVERAGEIFS('WEEKLY DATA'!AH$11:AH$14576,'WEEKLY DATA'!$A$11:$A$14576,'MONTHLY DATA'!$A185,'WEEKLY DATA'!$B$11:$B$14576,'MONTHLY DATA'!$B185)</f>
        <v>343.125</v>
      </c>
      <c r="AI185" s="154">
        <f t="shared" ref="AI185" si="164">AH185/AH184-1</f>
        <v>-3.0035335689045928E-2</v>
      </c>
      <c r="AJ185" s="169">
        <f>AVERAGEIFS('WEEKLY DATA'!AJ$11:AJ$14576,'WEEKLY DATA'!$A$11:$A$14576,'MONTHLY DATA'!$A185,'WEEKLY DATA'!$B$11:$B$14576,'MONTHLY DATA'!$B185)</f>
        <v>353.75</v>
      </c>
      <c r="AK185" s="78">
        <f>AVERAGEIFS('WEEKLY DATA'!AK$11:AK$14576,'WEEKLY DATA'!$A$11:$A$14576,'MONTHLY DATA'!$A185,'WEEKLY DATA'!$B$11:$B$14576,'MONTHLY DATA'!$B185)</f>
        <v>363.75</v>
      </c>
      <c r="AL185" s="78">
        <f>AVERAGEIFS('WEEKLY DATA'!AL$11:AL$14576,'WEEKLY DATA'!$A$11:$A$14576,'MONTHLY DATA'!$A185,'WEEKLY DATA'!$B$11:$B$14576,'MONTHLY DATA'!$B185)</f>
        <v>358.75</v>
      </c>
      <c r="AM185" s="154">
        <f t="shared" ref="AM185" si="165">AL185/AL184-1</f>
        <v>-2.3809523809523836E-2</v>
      </c>
      <c r="AN185" s="169">
        <f>AVERAGEIFS('WEEKLY DATA'!AN$11:AN$14576,'WEEKLY DATA'!$A$11:$A$14576,'MONTHLY DATA'!$A185,'WEEKLY DATA'!$B$11:$B$14576,'MONTHLY DATA'!$B185)</f>
        <v>343.125</v>
      </c>
      <c r="AO185" s="78">
        <f>AVERAGEIFS('WEEKLY DATA'!AO$11:AO$14576,'WEEKLY DATA'!$A$11:$A$14576,'MONTHLY DATA'!$A185,'WEEKLY DATA'!$B$11:$B$14576,'MONTHLY DATA'!$B185)</f>
        <v>353.125</v>
      </c>
      <c r="AP185" s="78">
        <f>AVERAGEIFS('WEEKLY DATA'!AP$11:AP$14576,'WEEKLY DATA'!$A$11:$A$14576,'MONTHLY DATA'!$A185,'WEEKLY DATA'!$B$11:$B$14576,'MONTHLY DATA'!$B185)</f>
        <v>348.125</v>
      </c>
      <c r="AQ185" s="154">
        <f t="shared" ref="AQ185" si="166">AP185/AP184-1</f>
        <v>-7.1301247771835552E-3</v>
      </c>
      <c r="AR185" s="169">
        <f>AVERAGEIFS('WEEKLY DATA'!AR$11:AR$14576,'WEEKLY DATA'!$A$11:$A$14576,'MONTHLY DATA'!$A185,'WEEKLY DATA'!$B$11:$B$14576,'MONTHLY DATA'!$B185)</f>
        <v>427.5</v>
      </c>
      <c r="AS185" s="78">
        <f>AVERAGEIFS('WEEKLY DATA'!AS$11:AS$14576,'WEEKLY DATA'!$A$11:$A$14576,'MONTHLY DATA'!$A185,'WEEKLY DATA'!$B$11:$B$14576,'MONTHLY DATA'!$B185)</f>
        <v>437.5</v>
      </c>
      <c r="AT185" s="78">
        <f>AVERAGEIFS('WEEKLY DATA'!AT$11:AT$14576,'WEEKLY DATA'!$A$11:$A$14576,'MONTHLY DATA'!$A185,'WEEKLY DATA'!$B$11:$B$14576,'MONTHLY DATA'!$B185)</f>
        <v>432.5</v>
      </c>
      <c r="AU185" s="154">
        <f t="shared" ref="AU185" si="167">AT185/AT184-1</f>
        <v>-2.8818443804035088E-3</v>
      </c>
      <c r="AV185" s="169">
        <f>AVERAGEIFS('WEEKLY DATA'!AV$11:AV$14576,'WEEKLY DATA'!$A$11:$A$14576,'MONTHLY DATA'!$A185,'WEEKLY DATA'!$B$11:$B$14576,'MONTHLY DATA'!$B185)</f>
        <v>311.25</v>
      </c>
      <c r="AW185" s="78">
        <f>AVERAGEIFS('WEEKLY DATA'!AW$11:AW$14576,'WEEKLY DATA'!$A$11:$A$14576,'MONTHLY DATA'!$A185,'WEEKLY DATA'!$B$11:$B$14576,'MONTHLY DATA'!$B185)</f>
        <v>321.25</v>
      </c>
      <c r="AX185" s="78">
        <f>AVERAGEIFS('WEEKLY DATA'!AX$11:AX$14576,'WEEKLY DATA'!$A$11:$A$14576,'MONTHLY DATA'!$A185,'WEEKLY DATA'!$B$11:$B$14576,'MONTHLY DATA'!$B185)</f>
        <v>316.25</v>
      </c>
      <c r="AY185" s="154">
        <f t="shared" ref="AY185" si="168">AX185/AX184-1</f>
        <v>-2.6923076923076938E-2</v>
      </c>
      <c r="AZ185" s="169">
        <f>AVERAGEIFS('WEEKLY DATA'!AZ$11:AZ$14576,'WEEKLY DATA'!$A$11:$A$14576,'MONTHLY DATA'!$A185,'WEEKLY DATA'!$B$11:$B$14576,'MONTHLY DATA'!$B185)</f>
        <v>331.25</v>
      </c>
      <c r="BA185" s="78">
        <f>AVERAGEIFS('WEEKLY DATA'!BA$11:BA$14576,'WEEKLY DATA'!$A$11:$A$14576,'MONTHLY DATA'!$A185,'WEEKLY DATA'!$B$11:$B$14576,'MONTHLY DATA'!$B185)</f>
        <v>341.25</v>
      </c>
      <c r="BB185" s="78">
        <f>AVERAGEIFS('WEEKLY DATA'!BB$11:BB$14576,'WEEKLY DATA'!$A$11:$A$14576,'MONTHLY DATA'!$A185,'WEEKLY DATA'!$B$11:$B$14576,'MONTHLY DATA'!$B185)</f>
        <v>336.25</v>
      </c>
      <c r="BC185" s="154">
        <f t="shared" ref="BC185" si="169">BB185/BB184-1</f>
        <v>-3.5842293906810041E-2</v>
      </c>
      <c r="BD185" s="169">
        <f>AVERAGEIFS('WEEKLY DATA'!BD$11:BD$14576,'WEEKLY DATA'!$A$11:$A$14576,'MONTHLY DATA'!$A185,'WEEKLY DATA'!$B$11:$B$14576,'MONTHLY DATA'!$B185)</f>
        <v>306.875</v>
      </c>
      <c r="BE185" s="78">
        <f>AVERAGEIFS('WEEKLY DATA'!BE$11:BE$14576,'WEEKLY DATA'!$A$11:$A$14576,'MONTHLY DATA'!$A185,'WEEKLY DATA'!$B$11:$B$14576,'MONTHLY DATA'!$B185)</f>
        <v>316.875</v>
      </c>
      <c r="BF185" s="78">
        <f>AVERAGEIFS('WEEKLY DATA'!BF$11:BF$14576,'WEEKLY DATA'!$A$11:$A$14576,'MONTHLY DATA'!$A185,'WEEKLY DATA'!$B$11:$B$14576,'MONTHLY DATA'!$B185)</f>
        <v>311.875</v>
      </c>
      <c r="BG185" s="154">
        <f t="shared" ref="BG185" si="170">BF185/BF184-1</f>
        <v>-4.4061302681992376E-2</v>
      </c>
      <c r="BH185" s="169">
        <f>AVERAGEIFS('WEEKLY DATA'!BH$11:BH$14576,'WEEKLY DATA'!$A$11:$A$14576,'MONTHLY DATA'!$A185,'WEEKLY DATA'!$B$11:$B$14576,'MONTHLY DATA'!$B185)</f>
        <v>390</v>
      </c>
      <c r="BI185" s="78">
        <f>AVERAGEIFS('WEEKLY DATA'!BI$11:BI$14576,'WEEKLY DATA'!$A$11:$A$14576,'MONTHLY DATA'!$A185,'WEEKLY DATA'!$B$11:$B$14576,'MONTHLY DATA'!$B185)</f>
        <v>400</v>
      </c>
      <c r="BJ185" s="78">
        <f>AVERAGEIFS('WEEKLY DATA'!BJ$11:BJ$14576,'WEEKLY DATA'!$A$11:$A$14576,'MONTHLY DATA'!$A185,'WEEKLY DATA'!$B$11:$B$14576,'MONTHLY DATA'!$B185)</f>
        <v>395</v>
      </c>
      <c r="BK185" s="154">
        <f t="shared" ref="BK185" si="171">BJ185/BJ184-1</f>
        <v>1.6077170418006492E-2</v>
      </c>
      <c r="BL185" s="169">
        <f>AVERAGEIFS('WEEKLY DATA'!BL$11:BL$14576,'WEEKLY DATA'!$A$11:$A$14576,'MONTHLY DATA'!$A185,'WEEKLY DATA'!$B$11:$B$14576,'MONTHLY DATA'!$B185)</f>
        <v>349.375</v>
      </c>
      <c r="BM185" s="78">
        <f>AVERAGEIFS('WEEKLY DATA'!BM$11:BM$14576,'WEEKLY DATA'!$A$11:$A$14576,'MONTHLY DATA'!$A185,'WEEKLY DATA'!$B$11:$B$14576,'MONTHLY DATA'!$B185)</f>
        <v>359.375</v>
      </c>
      <c r="BN185" s="78">
        <f>AVERAGEIFS('WEEKLY DATA'!BN$11:BN$14576,'WEEKLY DATA'!$A$11:$A$14576,'MONTHLY DATA'!$A185,'WEEKLY DATA'!$B$11:$B$14576,'MONTHLY DATA'!$B185)</f>
        <v>354.375</v>
      </c>
      <c r="BO185" s="154">
        <f t="shared" ref="BO185" si="172">BN185/BN184-1</f>
        <v>-1.2195121951219523E-2</v>
      </c>
      <c r="BP185" s="78">
        <f>AVERAGEIFS('WEEKLY DATA'!BP$11:BP$14576,'WEEKLY DATA'!$A$11:$A$14576,'MONTHLY DATA'!$A185,'WEEKLY DATA'!$B$11:$B$14576,'MONTHLY DATA'!$B185)</f>
        <v>353.75</v>
      </c>
      <c r="BQ185" s="78">
        <f>AVERAGEIFS('WEEKLY DATA'!BQ$11:BQ$14576,'WEEKLY DATA'!$A$11:$A$14576,'MONTHLY DATA'!$A185,'WEEKLY DATA'!$B$11:$B$14576,'MONTHLY DATA'!$B185)</f>
        <v>363.75</v>
      </c>
      <c r="BR185" s="78">
        <f>AVERAGEIFS('WEEKLY DATA'!BR$11:BR$14576,'WEEKLY DATA'!$A$11:$A$14576,'MONTHLY DATA'!$A185,'WEEKLY DATA'!$B$11:$B$14576,'MONTHLY DATA'!$B185)</f>
        <v>358.75</v>
      </c>
      <c r="BS185" s="154">
        <f t="shared" ref="BS185" si="173">BR185/BR184-1</f>
        <v>-4.809286898839138E-2</v>
      </c>
      <c r="BT185" s="78">
        <f>AVERAGEIFS('WEEKLY DATA'!BT$11:BT$14576,'WEEKLY DATA'!$A$11:$A$14576,'MONTHLY DATA'!$A185,'WEEKLY DATA'!$B$11:$B$14576,'MONTHLY DATA'!$B185)</f>
        <v>305</v>
      </c>
      <c r="BU185" s="78">
        <f>AVERAGEIFS('WEEKLY DATA'!BU$11:BU$14576,'WEEKLY DATA'!$A$11:$A$14576,'MONTHLY DATA'!$A185,'WEEKLY DATA'!$B$11:$B$14576,'MONTHLY DATA'!$B185)</f>
        <v>315</v>
      </c>
      <c r="BV185" s="78">
        <f>AVERAGEIFS('WEEKLY DATA'!BV$11:BV$14576,'WEEKLY DATA'!$A$11:$A$14576,'MONTHLY DATA'!$A185,'WEEKLY DATA'!$B$11:$B$14576,'MONTHLY DATA'!$B185)</f>
        <v>310</v>
      </c>
      <c r="BW185" s="154">
        <f t="shared" ref="BW185" si="174">BV185/BV184-1</f>
        <v>-4.6153846153846101E-2</v>
      </c>
      <c r="BX185" s="78">
        <f>AVERAGEIFS('WEEKLY DATA'!BX$11:BX$14576,'WEEKLY DATA'!$A$11:$A$14576,'MONTHLY DATA'!$A185,'WEEKLY DATA'!$B$11:$B$14576,'MONTHLY DATA'!$B185)</f>
        <v>357.5</v>
      </c>
      <c r="BY185" s="78">
        <f>AVERAGEIFS('WEEKLY DATA'!BY$11:BY$14576,'WEEKLY DATA'!$A$11:$A$14576,'MONTHLY DATA'!$A185,'WEEKLY DATA'!$B$11:$B$14576,'MONTHLY DATA'!$B185)</f>
        <v>367.5</v>
      </c>
      <c r="BZ185" s="78">
        <f>AVERAGEIFS('WEEKLY DATA'!BZ$11:BZ$14576,'WEEKLY DATA'!$A$11:$A$14576,'MONTHLY DATA'!$A185,'WEEKLY DATA'!$B$11:$B$14576,'MONTHLY DATA'!$B185)</f>
        <v>362.5</v>
      </c>
      <c r="CA185" s="154">
        <f t="shared" ref="CA185" si="175">BZ185/BZ184-1</f>
        <v>-3.4941763727121433E-2</v>
      </c>
      <c r="CB185" s="78">
        <f>AVERAGEIFS('WEEKLY DATA'!CB$11:CB$14576,'WEEKLY DATA'!$A$11:$A$14576,'MONTHLY DATA'!$A185,'WEEKLY DATA'!$B$11:$B$14576,'MONTHLY DATA'!$B185)</f>
        <v>539.375</v>
      </c>
      <c r="CC185" s="78">
        <f>AVERAGEIFS('WEEKLY DATA'!CC$11:CC$14576,'WEEKLY DATA'!$A$11:$A$14576,'MONTHLY DATA'!$A185,'WEEKLY DATA'!$B$11:$B$14576,'MONTHLY DATA'!$B185)</f>
        <v>549.375</v>
      </c>
      <c r="CD185" s="78">
        <f>AVERAGEIFS('WEEKLY DATA'!CD$11:CD$14576,'WEEKLY DATA'!$A$11:$A$14576,'MONTHLY DATA'!$A185,'WEEKLY DATA'!$B$11:$B$14576,'MONTHLY DATA'!$B185)</f>
        <v>544.375</v>
      </c>
      <c r="CE185" s="154">
        <f t="shared" ref="CE185" si="176">CD185/CD184-1</f>
        <v>1.1614401858304202E-2</v>
      </c>
      <c r="CF185" s="78">
        <f>AVERAGEIFS('WEEKLY DATA'!CF$11:CF$14576,'WEEKLY DATA'!$A$11:$A$14576,'MONTHLY DATA'!$A185,'WEEKLY DATA'!$B$11:$B$14576,'MONTHLY DATA'!$B185)</f>
        <v>339.375</v>
      </c>
      <c r="CG185" s="78">
        <f>AVERAGEIFS('WEEKLY DATA'!CG$11:CG$14576,'WEEKLY DATA'!$A$11:$A$14576,'MONTHLY DATA'!$A185,'WEEKLY DATA'!$B$11:$B$14576,'MONTHLY DATA'!$B185)</f>
        <v>349.375</v>
      </c>
      <c r="CH185" s="78">
        <f>AVERAGEIFS('WEEKLY DATA'!CH$11:CH$14576,'WEEKLY DATA'!$A$11:$A$14576,'MONTHLY DATA'!$A185,'WEEKLY DATA'!$B$11:$B$14576,'MONTHLY DATA'!$B185)</f>
        <v>344.375</v>
      </c>
      <c r="CI185" s="154">
        <f t="shared" ref="CI185" si="177">CH185/CH184-1</f>
        <v>-3.839441535776611E-2</v>
      </c>
      <c r="CJ185" s="78">
        <f>AVERAGEIFS('WEEKLY DATA'!CJ$11:CJ$14576,'WEEKLY DATA'!$A$11:$A$14576,'MONTHLY DATA'!$A185,'WEEKLY DATA'!$B$11:$B$14576,'MONTHLY DATA'!$B185)</f>
        <v>324.375</v>
      </c>
      <c r="CK185" s="78">
        <f>AVERAGEIFS('WEEKLY DATA'!CK$11:CK$14576,'WEEKLY DATA'!$A$11:$A$14576,'MONTHLY DATA'!$A185,'WEEKLY DATA'!$B$11:$B$14576,'MONTHLY DATA'!$B185)</f>
        <v>334.375</v>
      </c>
      <c r="CL185" s="78">
        <f>AVERAGEIFS('WEEKLY DATA'!CL$11:CL$14576,'WEEKLY DATA'!$A$11:$A$14576,'MONTHLY DATA'!$A185,'WEEKLY DATA'!$B$11:$B$14576,'MONTHLY DATA'!$B185)</f>
        <v>329.375</v>
      </c>
      <c r="CM185" s="154">
        <f t="shared" ref="CM185" si="178">CL185/CL184-1</f>
        <v>-4.1818181818181865E-2</v>
      </c>
      <c r="CN185" s="78">
        <f>AVERAGEIFS('WEEKLY DATA'!CN$11:CN$14576,'WEEKLY DATA'!$A$11:$A$14576,'MONTHLY DATA'!$A185,'WEEKLY DATA'!$B$11:$B$14576,'MONTHLY DATA'!$B185)</f>
        <v>357.5</v>
      </c>
      <c r="CO185" s="78">
        <f>AVERAGEIFS('WEEKLY DATA'!CO$11:CO$14576,'WEEKLY DATA'!$A$11:$A$14576,'MONTHLY DATA'!$A185,'WEEKLY DATA'!$B$11:$B$14576,'MONTHLY DATA'!$B185)</f>
        <v>367.5</v>
      </c>
      <c r="CP185" s="78">
        <f>AVERAGEIFS('WEEKLY DATA'!CP$11:CP$14576,'WEEKLY DATA'!$A$11:$A$14576,'MONTHLY DATA'!$A185,'WEEKLY DATA'!$B$11:$B$14576,'MONTHLY DATA'!$B185)</f>
        <v>362.5</v>
      </c>
      <c r="CQ185" s="154">
        <f t="shared" ref="CQ185" si="179">CP185/CP184-1</f>
        <v>-3.4941763727121433E-2</v>
      </c>
      <c r="CR185" s="78">
        <f>AVERAGEIFS('WEEKLY DATA'!CR$11:CR$14576,'WEEKLY DATA'!$A$11:$A$14576,'MONTHLY DATA'!$A185,'WEEKLY DATA'!$B$11:$B$14576,'MONTHLY DATA'!$B185)</f>
        <v>549.375</v>
      </c>
      <c r="CS185" s="78">
        <f>AVERAGEIFS('WEEKLY DATA'!CS$11:CS$14576,'WEEKLY DATA'!$A$11:$A$14576,'MONTHLY DATA'!$A185,'WEEKLY DATA'!$B$11:$B$14576,'MONTHLY DATA'!$B185)</f>
        <v>559.375</v>
      </c>
      <c r="CT185" s="78">
        <f>AVERAGEIFS('WEEKLY DATA'!CT$11:CT$14576,'WEEKLY DATA'!$A$11:$A$14576,'MONTHLY DATA'!$A185,'WEEKLY DATA'!$B$11:$B$14576,'MONTHLY DATA'!$B185)</f>
        <v>554.375</v>
      </c>
      <c r="CU185" s="154">
        <f t="shared" ref="CU185" si="180">CT185/CT184-1</f>
        <v>1.1402508551881407E-2</v>
      </c>
      <c r="CV185" s="169">
        <f>AVERAGEIFS('WEEKLY DATA'!CV$11:CV$14576,'WEEKLY DATA'!$A$11:$A$14576,'MONTHLY DATA'!$A185,'WEEKLY DATA'!$B$11:$B$14576,'MONTHLY DATA'!$B185)</f>
        <v>361.875</v>
      </c>
      <c r="CW185" s="78">
        <f>AVERAGEIFS('WEEKLY DATA'!CW$11:CW$14576,'WEEKLY DATA'!$A$11:$A$14576,'MONTHLY DATA'!$A185,'WEEKLY DATA'!$B$11:$B$14576,'MONTHLY DATA'!$B185)</f>
        <v>371.875</v>
      </c>
      <c r="CX185" s="78">
        <f>AVERAGEIFS('WEEKLY DATA'!CX$11:CX$14576,'WEEKLY DATA'!$A$11:$A$14576,'MONTHLY DATA'!$A185,'WEEKLY DATA'!$B$11:$B$14576,'MONTHLY DATA'!$B185)</f>
        <v>366.875</v>
      </c>
      <c r="CY185" s="154">
        <f t="shared" ref="CY185" si="181">CX185/CX184-1</f>
        <v>-4.2414355628058731E-2</v>
      </c>
      <c r="CZ185" s="169">
        <f>AVERAGEIFS('WEEKLY DATA'!CZ$11:CZ$14576,'WEEKLY DATA'!$A$11:$A$14576,'MONTHLY DATA'!$A185,'WEEKLY DATA'!$B$11:$B$14576,'MONTHLY DATA'!$B185)</f>
        <v>338.125</v>
      </c>
      <c r="DA185" s="78">
        <f>AVERAGEIFS('WEEKLY DATA'!DA$11:DA$14576,'WEEKLY DATA'!$A$11:$A$14576,'MONTHLY DATA'!$A185,'WEEKLY DATA'!$B$11:$B$14576,'MONTHLY DATA'!$B185)</f>
        <v>348.125</v>
      </c>
      <c r="DB185" s="78">
        <f>AVERAGEIFS('WEEKLY DATA'!DB$11:DB$14576,'WEEKLY DATA'!$A$11:$A$14576,'MONTHLY DATA'!$A185,'WEEKLY DATA'!$B$11:$B$14576,'MONTHLY DATA'!$B185)</f>
        <v>343.125</v>
      </c>
      <c r="DC185" s="154">
        <f t="shared" ref="DC185" si="182">DB185/DB184-1</f>
        <v>-3.1746031746031744E-2</v>
      </c>
      <c r="DD185" s="78">
        <f>AVERAGEIFS('WEEKLY DATA'!DD$11:DD$14576,'WEEKLY DATA'!$A$11:$A$14576,'MONTHLY DATA'!$A185,'WEEKLY DATA'!$B$11:$B$14576,'MONTHLY DATA'!$B185)</f>
        <v>357.5</v>
      </c>
      <c r="DE185" s="78">
        <f>AVERAGEIFS('WEEKLY DATA'!DE$11:DE$14576,'WEEKLY DATA'!$A$11:$A$14576,'MONTHLY DATA'!$A185,'WEEKLY DATA'!$B$11:$B$14576,'MONTHLY DATA'!$B185)</f>
        <v>367.5</v>
      </c>
      <c r="DF185" s="78">
        <f>AVERAGEIFS('WEEKLY DATA'!DF$11:DF$14576,'WEEKLY DATA'!$A$11:$A$14576,'MONTHLY DATA'!$A185,'WEEKLY DATA'!$B$11:$B$14576,'MONTHLY DATA'!$B185)</f>
        <v>362.5</v>
      </c>
      <c r="DG185" s="154">
        <f t="shared" ref="DG185" si="183">DF185/DF184-1</f>
        <v>-3.4941763727121433E-2</v>
      </c>
      <c r="DH185" s="78">
        <f>AVERAGEIFS('WEEKLY DATA'!DH$11:DH$14576,'WEEKLY DATA'!$A$11:$A$14576,'MONTHLY DATA'!$A185,'WEEKLY DATA'!$B$11:$B$14576,'MONTHLY DATA'!$B185)</f>
        <v>564.375</v>
      </c>
      <c r="DI185" s="78">
        <f>AVERAGEIFS('WEEKLY DATA'!DI$11:DI$14576,'WEEKLY DATA'!$A$11:$A$14576,'MONTHLY DATA'!$A185,'WEEKLY DATA'!$B$11:$B$14576,'MONTHLY DATA'!$B185)</f>
        <v>574.375</v>
      </c>
      <c r="DJ185" s="78">
        <f>AVERAGEIFS('WEEKLY DATA'!DJ$11:DJ$14576,'WEEKLY DATA'!$A$11:$A$14576,'MONTHLY DATA'!$A185,'WEEKLY DATA'!$B$11:$B$14576,'MONTHLY DATA'!$B185)</f>
        <v>569.375</v>
      </c>
      <c r="DK185" s="154">
        <f t="shared" ref="DK185" si="184">DJ185/DJ184-1</f>
        <v>1.1098779134295134E-2</v>
      </c>
      <c r="DL185" s="169">
        <f>AVERAGEIFS('WEEKLY DATA'!DL$11:DL$14576,'WEEKLY DATA'!$A$11:$A$14576,'MONTHLY DATA'!$A185,'WEEKLY DATA'!$B$11:$B$14576,'MONTHLY DATA'!$B185)</f>
        <v>316.875</v>
      </c>
      <c r="DM185" s="78">
        <f>AVERAGEIFS('WEEKLY DATA'!DM$11:DM$14576,'WEEKLY DATA'!$A$11:$A$14576,'MONTHLY DATA'!$A185,'WEEKLY DATA'!$B$11:$B$14576,'MONTHLY DATA'!$B185)</f>
        <v>326.875</v>
      </c>
      <c r="DN185" s="78">
        <f>AVERAGEIFS('WEEKLY DATA'!DN$11:DN$14576,'WEEKLY DATA'!$A$11:$A$14576,'MONTHLY DATA'!$A185,'WEEKLY DATA'!$B$11:$B$14576,'MONTHLY DATA'!$B185)</f>
        <v>321.875</v>
      </c>
      <c r="DO185" s="154">
        <f t="shared" ref="DO185" si="185">DN185/DN184-1</f>
        <v>-3.0131826741996215E-2</v>
      </c>
      <c r="DP185" s="78">
        <f>AVERAGEIFS('WEEKLY DATA'!DP$11:DP$14576,'WEEKLY DATA'!$A$11:$A$14576,'MONTHLY DATA'!$A185,'WEEKLY DATA'!$B$11:$B$14576,'MONTHLY DATA'!$B185)</f>
        <v>320.625</v>
      </c>
      <c r="DQ185" s="78">
        <f>AVERAGEIFS('WEEKLY DATA'!DQ$11:DQ$14576,'WEEKLY DATA'!$A$11:$A$14576,'MONTHLY DATA'!$A185,'WEEKLY DATA'!$B$11:$B$14576,'MONTHLY DATA'!$B185)</f>
        <v>330.625</v>
      </c>
      <c r="DR185" s="78">
        <f>AVERAGEIFS('WEEKLY DATA'!DR$11:DR$14576,'WEEKLY DATA'!$A$11:$A$14576,'MONTHLY DATA'!$A185,'WEEKLY DATA'!$B$11:$B$14576,'MONTHLY DATA'!$B185)</f>
        <v>325.625</v>
      </c>
      <c r="DS185" s="154">
        <f t="shared" ref="DS185" si="186">DR185/DR184-1</f>
        <v>-2.7985074626865725E-2</v>
      </c>
      <c r="DT185" s="78">
        <f>AVERAGEIFS('WEEKLY DATA'!DT$11:DT$14576,'WEEKLY DATA'!$A$11:$A$14576,'MONTHLY DATA'!$A185,'WEEKLY DATA'!$B$11:$B$14576,'MONTHLY DATA'!$B185)</f>
        <v>357.5</v>
      </c>
      <c r="DU185" s="78">
        <f>AVERAGEIFS('WEEKLY DATA'!DU$11:DU$14576,'WEEKLY DATA'!$A$11:$A$14576,'MONTHLY DATA'!$A185,'WEEKLY DATA'!$B$11:$B$14576,'MONTHLY DATA'!$B185)</f>
        <v>367.5</v>
      </c>
      <c r="DV185" s="78">
        <f>AVERAGEIFS('WEEKLY DATA'!DV$11:DV$14576,'WEEKLY DATA'!$A$11:$A$14576,'MONTHLY DATA'!$A185,'WEEKLY DATA'!$B$11:$B$14576,'MONTHLY DATA'!$B185)</f>
        <v>362.5</v>
      </c>
      <c r="DW185" s="154">
        <f t="shared" ref="DW185" si="187">DV185/DV184-1</f>
        <v>-3.4941763727121433E-2</v>
      </c>
      <c r="DX185" s="78">
        <f>AVERAGEIFS('WEEKLY DATA'!DX$11:DX$14576,'WEEKLY DATA'!$A$11:$A$14576,'MONTHLY DATA'!$A185,'WEEKLY DATA'!$B$11:$B$14576,'MONTHLY DATA'!$B185)</f>
        <v>549.375</v>
      </c>
      <c r="DY185" s="78">
        <f>AVERAGEIFS('WEEKLY DATA'!DY$11:DY$14576,'WEEKLY DATA'!$A$11:$A$14576,'MONTHLY DATA'!$A185,'WEEKLY DATA'!$B$11:$B$14576,'MONTHLY DATA'!$B185)</f>
        <v>559.375</v>
      </c>
      <c r="DZ185" s="78">
        <f>AVERAGEIFS('WEEKLY DATA'!DZ$11:DZ$14576,'WEEKLY DATA'!$A$11:$A$14576,'MONTHLY DATA'!$A185,'WEEKLY DATA'!$B$11:$B$14576,'MONTHLY DATA'!$B185)</f>
        <v>554.375</v>
      </c>
      <c r="EA185" s="154">
        <f t="shared" ref="EA185" si="188">DZ185/DZ184-1</f>
        <v>1.1402508551881407E-2</v>
      </c>
      <c r="EB185" s="78">
        <f>AVERAGEIFS('WEEKLY DATA'!EB$11:EB$14576,'WEEKLY DATA'!$A$11:$A$14576,'MONTHLY DATA'!$A185,'WEEKLY DATA'!$B$11:$B$14576,'MONTHLY DATA'!$B185)</f>
        <v>358.75</v>
      </c>
      <c r="EC185" s="78">
        <f>AVERAGEIFS('WEEKLY DATA'!EC$11:EC$14576,'WEEKLY DATA'!$A$11:$A$14576,'MONTHLY DATA'!$A185,'WEEKLY DATA'!$B$11:$B$14576,'MONTHLY DATA'!$B185)</f>
        <v>368.75</v>
      </c>
      <c r="ED185" s="78">
        <f>AVERAGEIFS('WEEKLY DATA'!ED$11:ED$14576,'WEEKLY DATA'!$A$11:$A$14576,'MONTHLY DATA'!$A185,'WEEKLY DATA'!$B$11:$B$14576,'MONTHLY DATA'!$B185)</f>
        <v>363.75</v>
      </c>
      <c r="EE185" s="154">
        <f t="shared" ref="EE185" si="189">ED185/ED184-1</f>
        <v>-4.1186161449752845E-2</v>
      </c>
      <c r="EF185" s="169">
        <f>AVERAGEIFS('WEEKLY DATA'!EF$11:EF$14576,'WEEKLY DATA'!$A$11:$A$14576,'MONTHLY DATA'!$A185,'WEEKLY DATA'!$B$11:$B$14576,'MONTHLY DATA'!$B185)</f>
        <v>310.625</v>
      </c>
      <c r="EG185" s="78">
        <f>AVERAGEIFS('WEEKLY DATA'!EG$11:EG$14576,'WEEKLY DATA'!$A$11:$A$14576,'MONTHLY DATA'!$A185,'WEEKLY DATA'!$B$11:$B$14576,'MONTHLY DATA'!$B185)</f>
        <v>320.625</v>
      </c>
      <c r="EH185" s="78">
        <f>AVERAGEIFS('WEEKLY DATA'!EH$11:EH$14576,'WEEKLY DATA'!$A$11:$A$14576,'MONTHLY DATA'!$A185,'WEEKLY DATA'!$B$11:$B$14576,'MONTHLY DATA'!$B185)</f>
        <v>315.625</v>
      </c>
      <c r="EI185" s="154">
        <f t="shared" ref="EI185" si="190">EH185/EH184-1</f>
        <v>-1.1741682974559686E-2</v>
      </c>
      <c r="EJ185" s="78">
        <f>AVERAGEIFS('WEEKLY DATA'!EJ$11:EJ$14576,'WEEKLY DATA'!$A$11:$A$14576,'MONTHLY DATA'!$A185,'WEEKLY DATA'!$B$11:$B$14576,'MONTHLY DATA'!$B185)</f>
        <v>352.5</v>
      </c>
      <c r="EK185" s="78">
        <f>AVERAGEIFS('WEEKLY DATA'!EK$11:EK$14576,'WEEKLY DATA'!$A$11:$A$14576,'MONTHLY DATA'!$A185,'WEEKLY DATA'!$B$11:$B$14576,'MONTHLY DATA'!$B185)</f>
        <v>362.5</v>
      </c>
      <c r="EL185" s="78">
        <f>AVERAGEIFS('WEEKLY DATA'!EL$11:EL$14576,'WEEKLY DATA'!$A$11:$A$14576,'MONTHLY DATA'!$A185,'WEEKLY DATA'!$B$11:$B$14576,'MONTHLY DATA'!$B185)</f>
        <v>357.5</v>
      </c>
      <c r="EM185" s="154">
        <f t="shared" ref="EM185" si="191">EL185/EL184-1</f>
        <v>-3.5413153456998359E-2</v>
      </c>
      <c r="EN185" s="78">
        <f>AVERAGEIFS('WEEKLY DATA'!EN$11:EN$14576,'WEEKLY DATA'!$A$11:$A$14576,'MONTHLY DATA'!$A185,'WEEKLY DATA'!$B$11:$B$14576,'MONTHLY DATA'!$B185)</f>
        <v>594.375</v>
      </c>
      <c r="EO185" s="78">
        <f>AVERAGEIFS('WEEKLY DATA'!EO$11:EO$14576,'WEEKLY DATA'!$A$11:$A$14576,'MONTHLY DATA'!$A185,'WEEKLY DATA'!$B$11:$B$14576,'MONTHLY DATA'!$B185)</f>
        <v>604.375</v>
      </c>
      <c r="EP185" s="78">
        <f>AVERAGEIFS('WEEKLY DATA'!EP$11:EP$14576,'WEEKLY DATA'!$A$11:$A$14576,'MONTHLY DATA'!$A185,'WEEKLY DATA'!$B$11:$B$14576,'MONTHLY DATA'!$B185)</f>
        <v>599.375</v>
      </c>
      <c r="EQ185" s="154">
        <f t="shared" ref="EQ185" si="192">EP185/EP184-1</f>
        <v>1.0537407797681864E-2</v>
      </c>
      <c r="ER185" s="78">
        <f>AVERAGEIFS('WEEKLY DATA'!ER$11:ER$14576,'WEEKLY DATA'!$A$11:$A$14576,'MONTHLY DATA'!$A185,'WEEKLY DATA'!$B$11:$B$14576,'MONTHLY DATA'!$B185)</f>
        <v>328.125</v>
      </c>
      <c r="ES185" s="78">
        <f>AVERAGEIFS('WEEKLY DATA'!ES$11:ES$14576,'WEEKLY DATA'!$A$11:$A$14576,'MONTHLY DATA'!$A185,'WEEKLY DATA'!$B$11:$B$14576,'MONTHLY DATA'!$B185)</f>
        <v>338.125</v>
      </c>
      <c r="ET185" s="78">
        <f>AVERAGEIFS('WEEKLY DATA'!ET$11:ET$14576,'WEEKLY DATA'!$A$11:$A$14576,'MONTHLY DATA'!$A185,'WEEKLY DATA'!$B$11:$B$14576,'MONTHLY DATA'!$B185)</f>
        <v>333.125</v>
      </c>
      <c r="EU185" s="154">
        <f t="shared" ref="EU185" si="193">ET185/ET184-1</f>
        <v>-7.1428571428571397E-2</v>
      </c>
      <c r="EV185" s="78">
        <f>AVERAGEIFS('WEEKLY DATA'!EV$11:EV$14576,'WEEKLY DATA'!$A$11:$A$14576,'MONTHLY DATA'!$A185,'WEEKLY DATA'!$B$11:$B$14576,'MONTHLY DATA'!$B185)</f>
        <v>323.75</v>
      </c>
      <c r="EW185" s="78">
        <f>AVERAGEIFS('WEEKLY DATA'!EW$11:EW$14576,'WEEKLY DATA'!$A$11:$A$14576,'MONTHLY DATA'!$A185,'WEEKLY DATA'!$B$11:$B$14576,'MONTHLY DATA'!$B185)</f>
        <v>333.75</v>
      </c>
      <c r="EX185" s="78">
        <f>AVERAGEIFS('WEEKLY DATA'!EX$11:EX$14576,'WEEKLY DATA'!$A$11:$A$14576,'MONTHLY DATA'!$A185,'WEEKLY DATA'!$B$11:$B$14576,'MONTHLY DATA'!$B185)</f>
        <v>328.75</v>
      </c>
      <c r="EY185" s="154">
        <f t="shared" ref="EY185" si="194">EX185/EX184-1</f>
        <v>2.5341130604288553E-2</v>
      </c>
      <c r="EZ185" s="78">
        <f>AVERAGEIFS('WEEKLY DATA'!EZ$11:EZ$14576,'WEEKLY DATA'!$A$11:$A$14576,'MONTHLY DATA'!$A185,'WEEKLY DATA'!$B$11:$B$14576,'MONTHLY DATA'!$B185)</f>
        <v>352.5</v>
      </c>
      <c r="FA185" s="78">
        <f>AVERAGEIFS('WEEKLY DATA'!FA$11:FA$14576,'WEEKLY DATA'!$A$11:$A$14576,'MONTHLY DATA'!$A185,'WEEKLY DATA'!$B$11:$B$14576,'MONTHLY DATA'!$B185)</f>
        <v>362.5</v>
      </c>
      <c r="FB185" s="78">
        <f>AVERAGEIFS('WEEKLY DATA'!FB$11:FB$14576,'WEEKLY DATA'!$A$11:$A$14576,'MONTHLY DATA'!$A185,'WEEKLY DATA'!$B$11:$B$14576,'MONTHLY DATA'!$B185)</f>
        <v>357.5</v>
      </c>
      <c r="FC185" s="154">
        <f t="shared" ref="FC185" si="195">FB185/FB184-1</f>
        <v>-3.5413153456998359E-2</v>
      </c>
      <c r="FD185" s="78">
        <f>AVERAGEIFS('WEEKLY DATA'!FD$11:FD$14576,'WEEKLY DATA'!$A$11:$A$14576,'MONTHLY DATA'!$A185,'WEEKLY DATA'!$B$11:$B$14576,'MONTHLY DATA'!$B185)</f>
        <v>475.625</v>
      </c>
      <c r="FE185" s="78">
        <f>AVERAGEIFS('WEEKLY DATA'!FE$11:FE$14576,'WEEKLY DATA'!$A$11:$A$14576,'MONTHLY DATA'!$A185,'WEEKLY DATA'!$B$11:$B$14576,'MONTHLY DATA'!$B185)</f>
        <v>485.625</v>
      </c>
      <c r="FF185" s="78">
        <f>AVERAGEIFS('WEEKLY DATA'!FF$11:FF$14576,'WEEKLY DATA'!$A$11:$A$14576,'MONTHLY DATA'!$A185,'WEEKLY DATA'!$B$11:$B$14576,'MONTHLY DATA'!$B185)</f>
        <v>480.625</v>
      </c>
      <c r="FG185" s="154">
        <f t="shared" ref="FG185" si="196">FF185/FF184-1</f>
        <v>1.3020833333332593E-3</v>
      </c>
      <c r="FH185" s="78">
        <f>AVERAGEIFS('WEEKLY DATA'!FH$11:FH$14576,'WEEKLY DATA'!$A$11:$A$14576,'MONTHLY DATA'!$A185,'WEEKLY DATA'!$B$11:$B$14576,'MONTHLY DATA'!$B185)</f>
        <v>386.875</v>
      </c>
      <c r="FI185" s="78">
        <f>AVERAGEIFS('WEEKLY DATA'!FI$11:FI$14576,'WEEKLY DATA'!$A$11:$A$14576,'MONTHLY DATA'!$A185,'WEEKLY DATA'!$B$11:$B$14576,'MONTHLY DATA'!$B185)</f>
        <v>396.875</v>
      </c>
      <c r="FJ185" s="78">
        <f>AVERAGEIFS('WEEKLY DATA'!FJ$11:FJ$14576,'WEEKLY DATA'!$A$11:$A$14576,'MONTHLY DATA'!$A185,'WEEKLY DATA'!$B$11:$B$14576,'MONTHLY DATA'!$B185)</f>
        <v>391.875</v>
      </c>
      <c r="FK185" s="154">
        <f t="shared" ref="FK185" si="197">FJ185/FJ184-1</f>
        <v>2.6186579378068675E-2</v>
      </c>
      <c r="FL185" s="169">
        <f>AVERAGEIFS('WEEKLY DATA'!FL$11:FL$14576,'WEEKLY DATA'!$A$11:$A$14576,'MONTHLY DATA'!$A185,'WEEKLY DATA'!$B$11:$B$14576,'MONTHLY DATA'!$B185)</f>
        <v>331.875</v>
      </c>
      <c r="FM185" s="78">
        <f>AVERAGEIFS('WEEKLY DATA'!FM$11:FM$14576,'WEEKLY DATA'!$A$11:$A$14576,'MONTHLY DATA'!$A185,'WEEKLY DATA'!$B$11:$B$14576,'MONTHLY DATA'!$B185)</f>
        <v>341.875</v>
      </c>
      <c r="FN185" s="78">
        <f>AVERAGEIFS('WEEKLY DATA'!FN$11:FN$14576,'WEEKLY DATA'!$A$11:$A$14576,'MONTHLY DATA'!$A185,'WEEKLY DATA'!$B$11:$B$14576,'MONTHLY DATA'!$B185)</f>
        <v>336.875</v>
      </c>
      <c r="FO185" s="154">
        <f t="shared" ref="FO185" si="198">FN185/FN184-1</f>
        <v>-2.0000000000000018E-2</v>
      </c>
      <c r="FP185" s="78"/>
      <c r="FQ185" s="78"/>
      <c r="FR185" s="78"/>
      <c r="FS185" s="154"/>
      <c r="FT185" s="78">
        <f>AVERAGEIFS('WEEKLY DATA'!FT$11:FT$14576,'WEEKLY DATA'!$A$11:$A$14576,'MONTHLY DATA'!$A185,'WEEKLY DATA'!$B$11:$B$14576,'MONTHLY DATA'!$B185)</f>
        <v>560</v>
      </c>
      <c r="FU185" s="78">
        <f>AVERAGEIFS('WEEKLY DATA'!FU$11:FU$14576,'WEEKLY DATA'!$A$11:$A$14576,'MONTHLY DATA'!$A185,'WEEKLY DATA'!$B$11:$B$14576,'MONTHLY DATA'!$B185)</f>
        <v>570</v>
      </c>
      <c r="FV185" s="78">
        <f>AVERAGEIFS('WEEKLY DATA'!FV$11:FV$14576,'WEEKLY DATA'!$A$11:$A$14576,'MONTHLY DATA'!$A185,'WEEKLY DATA'!$B$11:$B$14576,'MONTHLY DATA'!$B185)</f>
        <v>565</v>
      </c>
      <c r="FW185" s="154">
        <f t="shared" ref="FW185" si="199">FV185/FV184-1</f>
        <v>2.7272727272727337E-2</v>
      </c>
      <c r="FX185" s="78">
        <f>AVERAGEIFS('WEEKLY DATA'!FX$11:FX$14576,'WEEKLY DATA'!$A$11:$A$14576,'MONTHLY DATA'!$A185,'WEEKLY DATA'!$B$11:$B$14576,'MONTHLY DATA'!$B185)</f>
        <v>500</v>
      </c>
      <c r="FY185" s="78">
        <f>AVERAGEIFS('WEEKLY DATA'!FY$11:FY$14576,'WEEKLY DATA'!$A$11:$A$14576,'MONTHLY DATA'!$A185,'WEEKLY DATA'!$B$11:$B$14576,'MONTHLY DATA'!$B185)</f>
        <v>510</v>
      </c>
      <c r="FZ185" s="78">
        <f>AVERAGEIFS('WEEKLY DATA'!FZ$11:FZ$14576,'WEEKLY DATA'!$A$11:$A$14576,'MONTHLY DATA'!$A185,'WEEKLY DATA'!$B$11:$B$14576,'MONTHLY DATA'!$B185)</f>
        <v>505</v>
      </c>
      <c r="GA185" s="154">
        <f t="shared" ref="GA185" si="200">FZ185/FZ184-1</f>
        <v>-1.4634146341463428E-2</v>
      </c>
      <c r="GB185" s="78">
        <f>AVERAGEIFS('WEEKLY DATA'!GB$11:GB$14576,'WEEKLY DATA'!$A$11:$A$14576,'MONTHLY DATA'!$A185,'WEEKLY DATA'!$B$11:$B$14576,'MONTHLY DATA'!$B185)</f>
        <v>451.875</v>
      </c>
      <c r="GC185" s="78">
        <f>AVERAGEIFS('WEEKLY DATA'!GC$11:GC$14576,'WEEKLY DATA'!$A$11:$A$14576,'MONTHLY DATA'!$A185,'WEEKLY DATA'!$B$11:$B$14576,'MONTHLY DATA'!$B185)</f>
        <v>461.875</v>
      </c>
      <c r="GD185" s="78">
        <f>AVERAGEIFS('WEEKLY DATA'!GD$11:GD$14576,'WEEKLY DATA'!$A$11:$A$14576,'MONTHLY DATA'!$A185,'WEEKLY DATA'!$B$11:$B$14576,'MONTHLY DATA'!$B185)</f>
        <v>456.875</v>
      </c>
      <c r="GE185" s="154">
        <f t="shared" ref="GE185" si="201">GD185/GD184-1</f>
        <v>-3.4346103038309095E-2</v>
      </c>
      <c r="GF185" s="169">
        <f>AVERAGEIFS('WEEKLY DATA'!GF$11:GF$14576,'WEEKLY DATA'!$A$11:$A$14576,'MONTHLY DATA'!$A185,'WEEKLY DATA'!$B$11:$B$14576,'MONTHLY DATA'!$B185)</f>
        <v>428.125</v>
      </c>
      <c r="GG185" s="78">
        <f>AVERAGEIFS('WEEKLY DATA'!GG$11:GG$14576,'WEEKLY DATA'!$A$11:$A$14576,'MONTHLY DATA'!$A185,'WEEKLY DATA'!$B$11:$B$14576,'MONTHLY DATA'!$B185)</f>
        <v>438.125</v>
      </c>
      <c r="GH185" s="78">
        <f>AVERAGEIFS('WEEKLY DATA'!GH$11:GH$14576,'WEEKLY DATA'!$A$11:$A$14576,'MONTHLY DATA'!$A185,'WEEKLY DATA'!$B$11:$B$14576,'MONTHLY DATA'!$B185)</f>
        <v>433.125</v>
      </c>
      <c r="GI185" s="154">
        <f t="shared" ref="GI185" si="202">GH185/GH184-1</f>
        <v>-2.5316455696202556E-2</v>
      </c>
      <c r="GJ185" s="78">
        <f>AVERAGEIFS('WEEKLY DATA'!GJ$11:GJ$14576,'WEEKLY DATA'!$A$11:$A$14576,'MONTHLY DATA'!$A185,'WEEKLY DATA'!$B$11:$B$14576,'MONTHLY DATA'!$B185)</f>
        <v>367.5</v>
      </c>
      <c r="GK185" s="78">
        <f>AVERAGEIFS('WEEKLY DATA'!GK$11:GK$14576,'WEEKLY DATA'!$A$11:$A$14576,'MONTHLY DATA'!$A185,'WEEKLY DATA'!$B$11:$B$14576,'MONTHLY DATA'!$B185)</f>
        <v>377.5</v>
      </c>
      <c r="GL185" s="78">
        <f>AVERAGEIFS('WEEKLY DATA'!GL$11:GL$14576,'WEEKLY DATA'!$A$11:$A$14576,'MONTHLY DATA'!$A185,'WEEKLY DATA'!$B$11:$B$14576,'MONTHLY DATA'!$B185)</f>
        <v>372.5</v>
      </c>
      <c r="GM185" s="154">
        <f t="shared" ref="GM185" si="203">GL185/GL184-1</f>
        <v>-3.4035656401944947E-2</v>
      </c>
      <c r="GN185" s="78">
        <f>AVERAGEIFS('WEEKLY DATA'!GN$11:GN$14576,'WEEKLY DATA'!$A$11:$A$14576,'MONTHLY DATA'!$A185,'WEEKLY DATA'!$B$11:$B$14576,'MONTHLY DATA'!$B185)</f>
        <v>654.375</v>
      </c>
      <c r="GO185" s="78">
        <f>AVERAGEIFS('WEEKLY DATA'!GO$11:GO$14576,'WEEKLY DATA'!$A$11:$A$14576,'MONTHLY DATA'!$A185,'WEEKLY DATA'!$B$11:$B$14576,'MONTHLY DATA'!$B185)</f>
        <v>664.375</v>
      </c>
      <c r="GP185" s="78">
        <f>AVERAGEIFS('WEEKLY DATA'!GP$11:GP$14576,'WEEKLY DATA'!$A$11:$A$14576,'MONTHLY DATA'!$A185,'WEEKLY DATA'!$B$11:$B$14576,'MONTHLY DATA'!$B185)</f>
        <v>659.375</v>
      </c>
      <c r="GQ185" s="154">
        <f t="shared" ref="GQ185" si="204">GP185/GP184-1</f>
        <v>9.5693779904306719E-3</v>
      </c>
      <c r="GR185" s="78"/>
    </row>
    <row r="186" spans="1:200" ht="15.75" x14ac:dyDescent="0.25">
      <c r="A186">
        <f t="shared" si="106"/>
        <v>8</v>
      </c>
      <c r="B186">
        <f t="shared" si="107"/>
        <v>2024</v>
      </c>
      <c r="C186" s="86">
        <v>45505</v>
      </c>
      <c r="D186" s="78">
        <f>AVERAGEIFS('WEEKLY DATA'!D$11:D$14576,'WEEKLY DATA'!$A$11:$A$14576,'MONTHLY DATA'!$A186,'WEEKLY DATA'!$B$11:$B$14576,'MONTHLY DATA'!$B186)</f>
        <v>334.5</v>
      </c>
      <c r="E186" s="78">
        <f>AVERAGEIFS('WEEKLY DATA'!E$11:E$14576,'WEEKLY DATA'!$A$11:$A$14576,'MONTHLY DATA'!$A186,'WEEKLY DATA'!$B$11:$B$14576,'MONTHLY DATA'!$B186)</f>
        <v>344.5</v>
      </c>
      <c r="F186" s="78">
        <f>AVERAGEIFS('WEEKLY DATA'!F$11:F$14576,'WEEKLY DATA'!$A$11:$A$14576,'MONTHLY DATA'!$A186,'WEEKLY DATA'!$B$11:$B$14576,'MONTHLY DATA'!$B186)</f>
        <v>339.5</v>
      </c>
      <c r="G186" s="154">
        <f t="shared" ref="G186" si="205">F186/F185-1</f>
        <v>-0.10657894736842111</v>
      </c>
      <c r="H186" s="169">
        <f>AVERAGEIFS('WEEKLY DATA'!H$11:H$14576,'WEEKLY DATA'!$A$11:$A$14576,'MONTHLY DATA'!$A186,'WEEKLY DATA'!$B$11:$B$14576,'MONTHLY DATA'!$B186)</f>
        <v>330.5</v>
      </c>
      <c r="I186" s="78">
        <f>AVERAGEIFS('WEEKLY DATA'!I$11:I$14576,'WEEKLY DATA'!$A$11:$A$14576,'MONTHLY DATA'!$A186,'WEEKLY DATA'!$B$11:$B$14576,'MONTHLY DATA'!$B186)</f>
        <v>340.5</v>
      </c>
      <c r="J186" s="78">
        <f>AVERAGEIFS('WEEKLY DATA'!J$11:J$14576,'WEEKLY DATA'!$A$11:$A$14576,'MONTHLY DATA'!$A186,'WEEKLY DATA'!$B$11:$B$14576,'MONTHLY DATA'!$B186)</f>
        <v>335.5</v>
      </c>
      <c r="K186" s="154">
        <f t="shared" ref="K186" si="206">J186/J185-1</f>
        <v>-0.11710526315789471</v>
      </c>
      <c r="L186" s="169">
        <f>AVERAGEIFS('WEEKLY DATA'!L$11:L$14576,'WEEKLY DATA'!$A$11:$A$14576,'MONTHLY DATA'!$A186,'WEEKLY DATA'!$B$11:$B$14576,'MONTHLY DATA'!$B186)</f>
        <v>418</v>
      </c>
      <c r="M186" s="78">
        <f>AVERAGEIFS('WEEKLY DATA'!M$11:M$14576,'WEEKLY DATA'!$A$11:$A$14576,'MONTHLY DATA'!$A186,'WEEKLY DATA'!$B$11:$B$14576,'MONTHLY DATA'!$B186)</f>
        <v>428</v>
      </c>
      <c r="N186" s="78">
        <f>AVERAGEIFS('WEEKLY DATA'!N$11:N$14576,'WEEKLY DATA'!$A$11:$A$14576,'MONTHLY DATA'!$A186,'WEEKLY DATA'!$B$11:$B$14576,'MONTHLY DATA'!$B186)</f>
        <v>423</v>
      </c>
      <c r="O186" s="154">
        <f t="shared" ref="O186" si="207">N186/N185-1</f>
        <v>-2.7586206896551779E-2</v>
      </c>
      <c r="P186" s="169">
        <f>AVERAGEIFS('WEEKLY DATA'!P$11:P$14576,'WEEKLY DATA'!$A$11:$A$14576,'MONTHLY DATA'!$A186,'WEEKLY DATA'!$B$11:$B$14576,'MONTHLY DATA'!$B186)</f>
        <v>330</v>
      </c>
      <c r="Q186" s="78">
        <f>AVERAGEIFS('WEEKLY DATA'!Q$11:Q$14576,'WEEKLY DATA'!$A$11:$A$14576,'MONTHLY DATA'!$A186,'WEEKLY DATA'!$B$11:$B$14576,'MONTHLY DATA'!$B186)</f>
        <v>340</v>
      </c>
      <c r="R186" s="78">
        <f>AVERAGEIFS('WEEKLY DATA'!R$11:R$14576,'WEEKLY DATA'!$A$11:$A$14576,'MONTHLY DATA'!$A186,'WEEKLY DATA'!$B$11:$B$14576,'MONTHLY DATA'!$B186)</f>
        <v>335</v>
      </c>
      <c r="S186" s="154">
        <f t="shared" ref="S186" si="208">R186/R185-1</f>
        <v>-7.745266781411364E-2</v>
      </c>
      <c r="T186" s="169">
        <f>AVERAGEIFS('WEEKLY DATA'!T$11:T$14576,'WEEKLY DATA'!$A$11:$A$14576,'MONTHLY DATA'!$A186,'WEEKLY DATA'!$B$11:$B$14576,'MONTHLY DATA'!$B186)</f>
        <v>344.5</v>
      </c>
      <c r="U186" s="78">
        <f>AVERAGEIFS('WEEKLY DATA'!U$11:U$14576,'WEEKLY DATA'!$A$11:$A$14576,'MONTHLY DATA'!$A186,'WEEKLY DATA'!$B$11:$B$14576,'MONTHLY DATA'!$B186)</f>
        <v>354.5</v>
      </c>
      <c r="V186" s="78">
        <f>AVERAGEIFS('WEEKLY DATA'!V$11:V$14576,'WEEKLY DATA'!$A$11:$A$14576,'MONTHLY DATA'!$A186,'WEEKLY DATA'!$B$11:$B$14576,'MONTHLY DATA'!$B186)</f>
        <v>349.5</v>
      </c>
      <c r="W186" s="154">
        <f t="shared" ref="W186" si="209">V186/V185-1</f>
        <v>-8.3278688524590194E-2</v>
      </c>
      <c r="X186" s="169">
        <f>AVERAGEIFS('WEEKLY DATA'!X$11:X$14576,'WEEKLY DATA'!$A$11:$A$14576,'MONTHLY DATA'!$A186,'WEEKLY DATA'!$B$11:$B$14576,'MONTHLY DATA'!$B186)</f>
        <v>340.5</v>
      </c>
      <c r="Y186" s="78">
        <f>AVERAGEIFS('WEEKLY DATA'!Y$11:Y$14576,'WEEKLY DATA'!$A$11:$A$14576,'MONTHLY DATA'!$A186,'WEEKLY DATA'!$B$11:$B$14576,'MONTHLY DATA'!$B186)</f>
        <v>350.5</v>
      </c>
      <c r="Z186" s="78">
        <f>AVERAGEIFS('WEEKLY DATA'!Z$11:Z$14576,'WEEKLY DATA'!$A$11:$A$14576,'MONTHLY DATA'!$A186,'WEEKLY DATA'!$B$11:$B$14576,'MONTHLY DATA'!$B186)</f>
        <v>345.5</v>
      </c>
      <c r="AA186" s="154">
        <f t="shared" ref="AA186" si="210">Z186/Z185-1</f>
        <v>-9.8205546492659002E-2</v>
      </c>
      <c r="AB186" s="169">
        <f>AVERAGEIFS('WEEKLY DATA'!AB$11:AB$14576,'WEEKLY DATA'!$A$11:$A$14576,'MONTHLY DATA'!$A186,'WEEKLY DATA'!$B$11:$B$14576,'MONTHLY DATA'!$B186)</f>
        <v>393</v>
      </c>
      <c r="AC186" s="78">
        <f>AVERAGEIFS('WEEKLY DATA'!AC$11:AC$14576,'WEEKLY DATA'!$A$11:$A$14576,'MONTHLY DATA'!$A186,'WEEKLY DATA'!$B$11:$B$14576,'MONTHLY DATA'!$B186)</f>
        <v>403</v>
      </c>
      <c r="AD186" s="78">
        <f>AVERAGEIFS('WEEKLY DATA'!AD$11:AD$14576,'WEEKLY DATA'!$A$11:$A$14576,'MONTHLY DATA'!$A186,'WEEKLY DATA'!$B$11:$B$14576,'MONTHLY DATA'!$B186)</f>
        <v>398</v>
      </c>
      <c r="AE186" s="154">
        <f t="shared" ref="AE186" si="211">AD186/AD185-1</f>
        <v>-2.9268292682926855E-2</v>
      </c>
      <c r="AF186" s="169">
        <f>AVERAGEIFS('WEEKLY DATA'!AF$11:AF$14576,'WEEKLY DATA'!$A$11:$A$14576,'MONTHLY DATA'!$A186,'WEEKLY DATA'!$B$11:$B$14576,'MONTHLY DATA'!$B186)</f>
        <v>328</v>
      </c>
      <c r="AG186" s="78">
        <f>AVERAGEIFS('WEEKLY DATA'!AG$11:AG$14576,'WEEKLY DATA'!$A$11:$A$14576,'MONTHLY DATA'!$A186,'WEEKLY DATA'!$B$11:$B$14576,'MONTHLY DATA'!$B186)</f>
        <v>338</v>
      </c>
      <c r="AH186" s="78">
        <f>AVERAGEIFS('WEEKLY DATA'!AH$11:AH$14576,'WEEKLY DATA'!$A$11:$A$14576,'MONTHLY DATA'!$A186,'WEEKLY DATA'!$B$11:$B$14576,'MONTHLY DATA'!$B186)</f>
        <v>333</v>
      </c>
      <c r="AI186" s="154">
        <f t="shared" ref="AI186" si="212">AH186/AH185-1</f>
        <v>-2.9508196721311442E-2</v>
      </c>
      <c r="AJ186" s="169">
        <f>AVERAGEIFS('WEEKLY DATA'!AJ$11:AJ$14576,'WEEKLY DATA'!$A$11:$A$14576,'MONTHLY DATA'!$A186,'WEEKLY DATA'!$B$11:$B$14576,'MONTHLY DATA'!$B186)</f>
        <v>328</v>
      </c>
      <c r="AK186" s="78">
        <f>AVERAGEIFS('WEEKLY DATA'!AK$11:AK$14576,'WEEKLY DATA'!$A$11:$A$14576,'MONTHLY DATA'!$A186,'WEEKLY DATA'!$B$11:$B$14576,'MONTHLY DATA'!$B186)</f>
        <v>338</v>
      </c>
      <c r="AL186" s="78">
        <f>AVERAGEIFS('WEEKLY DATA'!AL$11:AL$14576,'WEEKLY DATA'!$A$11:$A$14576,'MONTHLY DATA'!$A186,'WEEKLY DATA'!$B$11:$B$14576,'MONTHLY DATA'!$B186)</f>
        <v>333</v>
      </c>
      <c r="AM186" s="154">
        <f t="shared" ref="AM186" si="213">AL186/AL185-1</f>
        <v>-7.177700348432059E-2</v>
      </c>
      <c r="AN186" s="169">
        <f>AVERAGEIFS('WEEKLY DATA'!AN$11:AN$14576,'WEEKLY DATA'!$A$11:$A$14576,'MONTHLY DATA'!$A186,'WEEKLY DATA'!$B$11:$B$14576,'MONTHLY DATA'!$B186)</f>
        <v>306.5</v>
      </c>
      <c r="AO186" s="78">
        <f>AVERAGEIFS('WEEKLY DATA'!AO$11:AO$14576,'WEEKLY DATA'!$A$11:$A$14576,'MONTHLY DATA'!$A186,'WEEKLY DATA'!$B$11:$B$14576,'MONTHLY DATA'!$B186)</f>
        <v>316.5</v>
      </c>
      <c r="AP186" s="78">
        <f>AVERAGEIFS('WEEKLY DATA'!AP$11:AP$14576,'WEEKLY DATA'!$A$11:$A$14576,'MONTHLY DATA'!$A186,'WEEKLY DATA'!$B$11:$B$14576,'MONTHLY DATA'!$B186)</f>
        <v>311.5</v>
      </c>
      <c r="AQ186" s="154">
        <f t="shared" ref="AQ186" si="214">AP186/AP185-1</f>
        <v>-0.10520646319569116</v>
      </c>
      <c r="AR186" s="169">
        <f>AVERAGEIFS('WEEKLY DATA'!AR$11:AR$14576,'WEEKLY DATA'!$A$11:$A$14576,'MONTHLY DATA'!$A186,'WEEKLY DATA'!$B$11:$B$14576,'MONTHLY DATA'!$B186)</f>
        <v>418</v>
      </c>
      <c r="AS186" s="78">
        <f>AVERAGEIFS('WEEKLY DATA'!AS$11:AS$14576,'WEEKLY DATA'!$A$11:$A$14576,'MONTHLY DATA'!$A186,'WEEKLY DATA'!$B$11:$B$14576,'MONTHLY DATA'!$B186)</f>
        <v>428</v>
      </c>
      <c r="AT186" s="78">
        <f>AVERAGEIFS('WEEKLY DATA'!AT$11:AT$14576,'WEEKLY DATA'!$A$11:$A$14576,'MONTHLY DATA'!$A186,'WEEKLY DATA'!$B$11:$B$14576,'MONTHLY DATA'!$B186)</f>
        <v>423</v>
      </c>
      <c r="AU186" s="154">
        <f t="shared" ref="AU186" si="215">AT186/AT185-1</f>
        <v>-2.1965317919075189E-2</v>
      </c>
      <c r="AV186" s="169">
        <f>AVERAGEIFS('WEEKLY DATA'!AV$11:AV$14576,'WEEKLY DATA'!$A$11:$A$14576,'MONTHLY DATA'!$A186,'WEEKLY DATA'!$B$11:$B$14576,'MONTHLY DATA'!$B186)</f>
        <v>311.5</v>
      </c>
      <c r="AW186" s="78">
        <f>AVERAGEIFS('WEEKLY DATA'!AW$11:AW$14576,'WEEKLY DATA'!$A$11:$A$14576,'MONTHLY DATA'!$A186,'WEEKLY DATA'!$B$11:$B$14576,'MONTHLY DATA'!$B186)</f>
        <v>321.5</v>
      </c>
      <c r="AX186" s="78">
        <f>AVERAGEIFS('WEEKLY DATA'!AX$11:AX$14576,'WEEKLY DATA'!$A$11:$A$14576,'MONTHLY DATA'!$A186,'WEEKLY DATA'!$B$11:$B$14576,'MONTHLY DATA'!$B186)</f>
        <v>316.5</v>
      </c>
      <c r="AY186" s="154">
        <f t="shared" ref="AY186" si="216">AX186/AX185-1</f>
        <v>7.905138339920903E-4</v>
      </c>
      <c r="AZ186" s="169">
        <f>AVERAGEIFS('WEEKLY DATA'!AZ$11:AZ$14576,'WEEKLY DATA'!$A$11:$A$14576,'MONTHLY DATA'!$A186,'WEEKLY DATA'!$B$11:$B$14576,'MONTHLY DATA'!$B186)</f>
        <v>311.5</v>
      </c>
      <c r="BA186" s="78">
        <f>AVERAGEIFS('WEEKLY DATA'!BA$11:BA$14576,'WEEKLY DATA'!$A$11:$A$14576,'MONTHLY DATA'!$A186,'WEEKLY DATA'!$B$11:$B$14576,'MONTHLY DATA'!$B186)</f>
        <v>321.5</v>
      </c>
      <c r="BB186" s="78">
        <f>AVERAGEIFS('WEEKLY DATA'!BB$11:BB$14576,'WEEKLY DATA'!$A$11:$A$14576,'MONTHLY DATA'!$A186,'WEEKLY DATA'!$B$11:$B$14576,'MONTHLY DATA'!$B186)</f>
        <v>316.5</v>
      </c>
      <c r="BC186" s="154">
        <f t="shared" ref="BC186" si="217">BB186/BB185-1</f>
        <v>-5.8736059479553848E-2</v>
      </c>
      <c r="BD186" s="169">
        <f>AVERAGEIFS('WEEKLY DATA'!BD$11:BD$14576,'WEEKLY DATA'!$A$11:$A$14576,'MONTHLY DATA'!$A186,'WEEKLY DATA'!$B$11:$B$14576,'MONTHLY DATA'!$B186)</f>
        <v>286.5</v>
      </c>
      <c r="BE186" s="78">
        <f>AVERAGEIFS('WEEKLY DATA'!BE$11:BE$14576,'WEEKLY DATA'!$A$11:$A$14576,'MONTHLY DATA'!$A186,'WEEKLY DATA'!$B$11:$B$14576,'MONTHLY DATA'!$B186)</f>
        <v>296.5</v>
      </c>
      <c r="BF186" s="78">
        <f>AVERAGEIFS('WEEKLY DATA'!BF$11:BF$14576,'WEEKLY DATA'!$A$11:$A$14576,'MONTHLY DATA'!$A186,'WEEKLY DATA'!$B$11:$B$14576,'MONTHLY DATA'!$B186)</f>
        <v>291.5</v>
      </c>
      <c r="BG186" s="154">
        <f t="shared" ref="BG186" si="218">BF186/BF185-1</f>
        <v>-6.5330661322645311E-2</v>
      </c>
      <c r="BH186" s="169">
        <f>AVERAGEIFS('WEEKLY DATA'!BH$11:BH$14576,'WEEKLY DATA'!$A$11:$A$14576,'MONTHLY DATA'!$A186,'WEEKLY DATA'!$B$11:$B$14576,'MONTHLY DATA'!$B186)</f>
        <v>383</v>
      </c>
      <c r="BI186" s="78">
        <f>AVERAGEIFS('WEEKLY DATA'!BI$11:BI$14576,'WEEKLY DATA'!$A$11:$A$14576,'MONTHLY DATA'!$A186,'WEEKLY DATA'!$B$11:$B$14576,'MONTHLY DATA'!$B186)</f>
        <v>393</v>
      </c>
      <c r="BJ186" s="78">
        <f>AVERAGEIFS('WEEKLY DATA'!BJ$11:BJ$14576,'WEEKLY DATA'!$A$11:$A$14576,'MONTHLY DATA'!$A186,'WEEKLY DATA'!$B$11:$B$14576,'MONTHLY DATA'!$B186)</f>
        <v>388</v>
      </c>
      <c r="BK186" s="154">
        <f t="shared" ref="BK186" si="219">BJ186/BJ185-1</f>
        <v>-1.7721518987341756E-2</v>
      </c>
      <c r="BL186" s="169">
        <f>AVERAGEIFS('WEEKLY DATA'!BL$11:BL$14576,'WEEKLY DATA'!$A$11:$A$14576,'MONTHLY DATA'!$A186,'WEEKLY DATA'!$B$11:$B$14576,'MONTHLY DATA'!$B186)</f>
        <v>340</v>
      </c>
      <c r="BM186" s="78">
        <f>AVERAGEIFS('WEEKLY DATA'!BM$11:BM$14576,'WEEKLY DATA'!$A$11:$A$14576,'MONTHLY DATA'!$A186,'WEEKLY DATA'!$B$11:$B$14576,'MONTHLY DATA'!$B186)</f>
        <v>350</v>
      </c>
      <c r="BN186" s="78">
        <f>AVERAGEIFS('WEEKLY DATA'!BN$11:BN$14576,'WEEKLY DATA'!$A$11:$A$14576,'MONTHLY DATA'!$A186,'WEEKLY DATA'!$B$11:$B$14576,'MONTHLY DATA'!$B186)</f>
        <v>345</v>
      </c>
      <c r="BO186" s="154">
        <f t="shared" ref="BO186" si="220">BN186/BN185-1</f>
        <v>-2.6455026455026509E-2</v>
      </c>
      <c r="BP186" s="78">
        <f>AVERAGEIFS('WEEKLY DATA'!BP$11:BP$14576,'WEEKLY DATA'!$A$11:$A$14576,'MONTHLY DATA'!$A186,'WEEKLY DATA'!$B$11:$B$14576,'MONTHLY DATA'!$B186)</f>
        <v>335.5</v>
      </c>
      <c r="BQ186" s="78">
        <f>AVERAGEIFS('WEEKLY DATA'!BQ$11:BQ$14576,'WEEKLY DATA'!$A$11:$A$14576,'MONTHLY DATA'!$A186,'WEEKLY DATA'!$B$11:$B$14576,'MONTHLY DATA'!$B186)</f>
        <v>345.5</v>
      </c>
      <c r="BR186" s="78">
        <f>AVERAGEIFS('WEEKLY DATA'!BR$11:BR$14576,'WEEKLY DATA'!$A$11:$A$14576,'MONTHLY DATA'!$A186,'WEEKLY DATA'!$B$11:$B$14576,'MONTHLY DATA'!$B186)</f>
        <v>340.5</v>
      </c>
      <c r="BS186" s="154">
        <f t="shared" ref="BS186" si="221">BR186/BR185-1</f>
        <v>-5.0871080139372804E-2</v>
      </c>
      <c r="BT186" s="78">
        <f>AVERAGEIFS('WEEKLY DATA'!BT$11:BT$14576,'WEEKLY DATA'!$A$11:$A$14576,'MONTHLY DATA'!$A186,'WEEKLY DATA'!$B$11:$B$14576,'MONTHLY DATA'!$B186)</f>
        <v>286.5</v>
      </c>
      <c r="BU186" s="78">
        <f>AVERAGEIFS('WEEKLY DATA'!BU$11:BU$14576,'WEEKLY DATA'!$A$11:$A$14576,'MONTHLY DATA'!$A186,'WEEKLY DATA'!$B$11:$B$14576,'MONTHLY DATA'!$B186)</f>
        <v>296.5</v>
      </c>
      <c r="BV186" s="78">
        <f>AVERAGEIFS('WEEKLY DATA'!BV$11:BV$14576,'WEEKLY DATA'!$A$11:$A$14576,'MONTHLY DATA'!$A186,'WEEKLY DATA'!$B$11:$B$14576,'MONTHLY DATA'!$B186)</f>
        <v>291.5</v>
      </c>
      <c r="BW186" s="154">
        <f t="shared" ref="BW186" si="222">BV186/BV185-1</f>
        <v>-5.9677419354838723E-2</v>
      </c>
      <c r="BX186" s="78">
        <f>AVERAGEIFS('WEEKLY DATA'!BX$11:BX$14576,'WEEKLY DATA'!$A$11:$A$14576,'MONTHLY DATA'!$A186,'WEEKLY DATA'!$B$11:$B$14576,'MONTHLY DATA'!$B186)</f>
        <v>350</v>
      </c>
      <c r="BY186" s="78">
        <f>AVERAGEIFS('WEEKLY DATA'!BY$11:BY$14576,'WEEKLY DATA'!$A$11:$A$14576,'MONTHLY DATA'!$A186,'WEEKLY DATA'!$B$11:$B$14576,'MONTHLY DATA'!$B186)</f>
        <v>360</v>
      </c>
      <c r="BZ186" s="78">
        <f>AVERAGEIFS('WEEKLY DATA'!BZ$11:BZ$14576,'WEEKLY DATA'!$A$11:$A$14576,'MONTHLY DATA'!$A186,'WEEKLY DATA'!$B$11:$B$14576,'MONTHLY DATA'!$B186)</f>
        <v>355</v>
      </c>
      <c r="CA186" s="154">
        <f t="shared" ref="CA186" si="223">BZ186/BZ185-1</f>
        <v>-2.0689655172413834E-2</v>
      </c>
      <c r="CB186" s="78">
        <f>AVERAGEIFS('WEEKLY DATA'!CB$11:CB$14576,'WEEKLY DATA'!$A$11:$A$14576,'MONTHLY DATA'!$A186,'WEEKLY DATA'!$B$11:$B$14576,'MONTHLY DATA'!$B186)</f>
        <v>541</v>
      </c>
      <c r="CC186" s="78">
        <f>AVERAGEIFS('WEEKLY DATA'!CC$11:CC$14576,'WEEKLY DATA'!$A$11:$A$14576,'MONTHLY DATA'!$A186,'WEEKLY DATA'!$B$11:$B$14576,'MONTHLY DATA'!$B186)</f>
        <v>551</v>
      </c>
      <c r="CD186" s="78">
        <f>AVERAGEIFS('WEEKLY DATA'!CD$11:CD$14576,'WEEKLY DATA'!$A$11:$A$14576,'MONTHLY DATA'!$A186,'WEEKLY DATA'!$B$11:$B$14576,'MONTHLY DATA'!$B186)</f>
        <v>546</v>
      </c>
      <c r="CE186" s="154">
        <f t="shared" ref="CE186" si="224">CD186/CD185-1</f>
        <v>2.9850746268655914E-3</v>
      </c>
      <c r="CF186" s="78">
        <f>AVERAGEIFS('WEEKLY DATA'!CF$11:CF$14576,'WEEKLY DATA'!$A$11:$A$14576,'MONTHLY DATA'!$A186,'WEEKLY DATA'!$B$11:$B$14576,'MONTHLY DATA'!$B186)</f>
        <v>329</v>
      </c>
      <c r="CG186" s="78">
        <f>AVERAGEIFS('WEEKLY DATA'!CG$11:CG$14576,'WEEKLY DATA'!$A$11:$A$14576,'MONTHLY DATA'!$A186,'WEEKLY DATA'!$B$11:$B$14576,'MONTHLY DATA'!$B186)</f>
        <v>339</v>
      </c>
      <c r="CH186" s="78">
        <f>AVERAGEIFS('WEEKLY DATA'!CH$11:CH$14576,'WEEKLY DATA'!$A$11:$A$14576,'MONTHLY DATA'!$A186,'WEEKLY DATA'!$B$11:$B$14576,'MONTHLY DATA'!$B186)</f>
        <v>334</v>
      </c>
      <c r="CI186" s="154">
        <f t="shared" ref="CI186" si="225">CH186/CH185-1</f>
        <v>-3.0127041742286753E-2</v>
      </c>
      <c r="CJ186" s="78">
        <f>AVERAGEIFS('WEEKLY DATA'!CJ$11:CJ$14576,'WEEKLY DATA'!$A$11:$A$14576,'MONTHLY DATA'!$A186,'WEEKLY DATA'!$B$11:$B$14576,'MONTHLY DATA'!$B186)</f>
        <v>316.5</v>
      </c>
      <c r="CK186" s="78">
        <f>AVERAGEIFS('WEEKLY DATA'!CK$11:CK$14576,'WEEKLY DATA'!$A$11:$A$14576,'MONTHLY DATA'!$A186,'WEEKLY DATA'!$B$11:$B$14576,'MONTHLY DATA'!$B186)</f>
        <v>326.5</v>
      </c>
      <c r="CL186" s="78">
        <f>AVERAGEIFS('WEEKLY DATA'!CL$11:CL$14576,'WEEKLY DATA'!$A$11:$A$14576,'MONTHLY DATA'!$A186,'WEEKLY DATA'!$B$11:$B$14576,'MONTHLY DATA'!$B186)</f>
        <v>321.5</v>
      </c>
      <c r="CM186" s="154">
        <f t="shared" ref="CM186" si="226">CL186/CL185-1</f>
        <v>-2.3908918406072122E-2</v>
      </c>
      <c r="CN186" s="78">
        <f>AVERAGEIFS('WEEKLY DATA'!CN$11:CN$14576,'WEEKLY DATA'!$A$11:$A$14576,'MONTHLY DATA'!$A186,'WEEKLY DATA'!$B$11:$B$14576,'MONTHLY DATA'!$B186)</f>
        <v>350</v>
      </c>
      <c r="CO186" s="78">
        <f>AVERAGEIFS('WEEKLY DATA'!CO$11:CO$14576,'WEEKLY DATA'!$A$11:$A$14576,'MONTHLY DATA'!$A186,'WEEKLY DATA'!$B$11:$B$14576,'MONTHLY DATA'!$B186)</f>
        <v>360</v>
      </c>
      <c r="CP186" s="78">
        <f>AVERAGEIFS('WEEKLY DATA'!CP$11:CP$14576,'WEEKLY DATA'!$A$11:$A$14576,'MONTHLY DATA'!$A186,'WEEKLY DATA'!$B$11:$B$14576,'MONTHLY DATA'!$B186)</f>
        <v>355</v>
      </c>
      <c r="CQ186" s="154">
        <f t="shared" ref="CQ186" si="227">CP186/CP185-1</f>
        <v>-2.0689655172413834E-2</v>
      </c>
      <c r="CR186" s="78">
        <f>AVERAGEIFS('WEEKLY DATA'!CR$11:CR$14576,'WEEKLY DATA'!$A$11:$A$14576,'MONTHLY DATA'!$A186,'WEEKLY DATA'!$B$11:$B$14576,'MONTHLY DATA'!$B186)</f>
        <v>551</v>
      </c>
      <c r="CS186" s="78">
        <f>AVERAGEIFS('WEEKLY DATA'!CS$11:CS$14576,'WEEKLY DATA'!$A$11:$A$14576,'MONTHLY DATA'!$A186,'WEEKLY DATA'!$B$11:$B$14576,'MONTHLY DATA'!$B186)</f>
        <v>561</v>
      </c>
      <c r="CT186" s="78">
        <f>AVERAGEIFS('WEEKLY DATA'!CT$11:CT$14576,'WEEKLY DATA'!$A$11:$A$14576,'MONTHLY DATA'!$A186,'WEEKLY DATA'!$B$11:$B$14576,'MONTHLY DATA'!$B186)</f>
        <v>556</v>
      </c>
      <c r="CU186" s="154">
        <f t="shared" ref="CU186" si="228">CT186/CT185-1</f>
        <v>2.9312288613303483E-3</v>
      </c>
      <c r="CV186" s="169">
        <f>AVERAGEIFS('WEEKLY DATA'!CV$11:CV$14576,'WEEKLY DATA'!$A$11:$A$14576,'MONTHLY DATA'!$A186,'WEEKLY DATA'!$B$11:$B$14576,'MONTHLY DATA'!$B186)</f>
        <v>346</v>
      </c>
      <c r="CW186" s="78">
        <f>AVERAGEIFS('WEEKLY DATA'!CW$11:CW$14576,'WEEKLY DATA'!$A$11:$A$14576,'MONTHLY DATA'!$A186,'WEEKLY DATA'!$B$11:$B$14576,'MONTHLY DATA'!$B186)</f>
        <v>356</v>
      </c>
      <c r="CX186" s="78">
        <f>AVERAGEIFS('WEEKLY DATA'!CX$11:CX$14576,'WEEKLY DATA'!$A$11:$A$14576,'MONTHLY DATA'!$A186,'WEEKLY DATA'!$B$11:$B$14576,'MONTHLY DATA'!$B186)</f>
        <v>351</v>
      </c>
      <c r="CY186" s="154">
        <f t="shared" ref="CY186" si="229">CX186/CX185-1</f>
        <v>-4.3270868824531461E-2</v>
      </c>
      <c r="CZ186" s="169">
        <f>AVERAGEIFS('WEEKLY DATA'!CZ$11:CZ$14576,'WEEKLY DATA'!$A$11:$A$14576,'MONTHLY DATA'!$A186,'WEEKLY DATA'!$B$11:$B$14576,'MONTHLY DATA'!$B186)</f>
        <v>332.5</v>
      </c>
      <c r="DA186" s="78">
        <f>AVERAGEIFS('WEEKLY DATA'!DA$11:DA$14576,'WEEKLY DATA'!$A$11:$A$14576,'MONTHLY DATA'!$A186,'WEEKLY DATA'!$B$11:$B$14576,'MONTHLY DATA'!$B186)</f>
        <v>342.5</v>
      </c>
      <c r="DB186" s="78">
        <f>AVERAGEIFS('WEEKLY DATA'!DB$11:DB$14576,'WEEKLY DATA'!$A$11:$A$14576,'MONTHLY DATA'!$A186,'WEEKLY DATA'!$B$11:$B$14576,'MONTHLY DATA'!$B186)</f>
        <v>337.5</v>
      </c>
      <c r="DC186" s="154">
        <f t="shared" ref="DC186" si="230">DB186/DB185-1</f>
        <v>-1.6393442622950838E-2</v>
      </c>
      <c r="DD186" s="78">
        <f>AVERAGEIFS('WEEKLY DATA'!DD$11:DD$14576,'WEEKLY DATA'!$A$11:$A$14576,'MONTHLY DATA'!$A186,'WEEKLY DATA'!$B$11:$B$14576,'MONTHLY DATA'!$B186)</f>
        <v>350</v>
      </c>
      <c r="DE186" s="78">
        <f>AVERAGEIFS('WEEKLY DATA'!DE$11:DE$14576,'WEEKLY DATA'!$A$11:$A$14576,'MONTHLY DATA'!$A186,'WEEKLY DATA'!$B$11:$B$14576,'MONTHLY DATA'!$B186)</f>
        <v>360</v>
      </c>
      <c r="DF186" s="78">
        <f>AVERAGEIFS('WEEKLY DATA'!DF$11:DF$14576,'WEEKLY DATA'!$A$11:$A$14576,'MONTHLY DATA'!$A186,'WEEKLY DATA'!$B$11:$B$14576,'MONTHLY DATA'!$B186)</f>
        <v>355</v>
      </c>
      <c r="DG186" s="154">
        <f t="shared" ref="DG186" si="231">DF186/DF185-1</f>
        <v>-2.0689655172413834E-2</v>
      </c>
      <c r="DH186" s="78">
        <f>AVERAGEIFS('WEEKLY DATA'!DH$11:DH$14576,'WEEKLY DATA'!$A$11:$A$14576,'MONTHLY DATA'!$A186,'WEEKLY DATA'!$B$11:$B$14576,'MONTHLY DATA'!$B186)</f>
        <v>566</v>
      </c>
      <c r="DI186" s="78">
        <f>AVERAGEIFS('WEEKLY DATA'!DI$11:DI$14576,'WEEKLY DATA'!$A$11:$A$14576,'MONTHLY DATA'!$A186,'WEEKLY DATA'!$B$11:$B$14576,'MONTHLY DATA'!$B186)</f>
        <v>576</v>
      </c>
      <c r="DJ186" s="78">
        <f>AVERAGEIFS('WEEKLY DATA'!DJ$11:DJ$14576,'WEEKLY DATA'!$A$11:$A$14576,'MONTHLY DATA'!$A186,'WEEKLY DATA'!$B$11:$B$14576,'MONTHLY DATA'!$B186)</f>
        <v>571</v>
      </c>
      <c r="DK186" s="154">
        <f t="shared" ref="DK186" si="232">DJ186/DJ185-1</f>
        <v>2.8540065861690778E-3</v>
      </c>
      <c r="DL186" s="169">
        <f>AVERAGEIFS('WEEKLY DATA'!DL$11:DL$14576,'WEEKLY DATA'!$A$11:$A$14576,'MONTHLY DATA'!$A186,'WEEKLY DATA'!$B$11:$B$14576,'MONTHLY DATA'!$B186)</f>
        <v>296.5</v>
      </c>
      <c r="DM186" s="78">
        <f>AVERAGEIFS('WEEKLY DATA'!DM$11:DM$14576,'WEEKLY DATA'!$A$11:$A$14576,'MONTHLY DATA'!$A186,'WEEKLY DATA'!$B$11:$B$14576,'MONTHLY DATA'!$B186)</f>
        <v>306.5</v>
      </c>
      <c r="DN186" s="78">
        <f>AVERAGEIFS('WEEKLY DATA'!DN$11:DN$14576,'WEEKLY DATA'!$A$11:$A$14576,'MONTHLY DATA'!$A186,'WEEKLY DATA'!$B$11:$B$14576,'MONTHLY DATA'!$B186)</f>
        <v>301.5</v>
      </c>
      <c r="DO186" s="154">
        <f t="shared" ref="DO186" si="233">DN186/DN185-1</f>
        <v>-6.3300970873786389E-2</v>
      </c>
      <c r="DP186" s="78">
        <f>AVERAGEIFS('WEEKLY DATA'!DP$11:DP$14576,'WEEKLY DATA'!$A$11:$A$14576,'MONTHLY DATA'!$A186,'WEEKLY DATA'!$B$11:$B$14576,'MONTHLY DATA'!$B186)</f>
        <v>314</v>
      </c>
      <c r="DQ186" s="78">
        <f>AVERAGEIFS('WEEKLY DATA'!DQ$11:DQ$14576,'WEEKLY DATA'!$A$11:$A$14576,'MONTHLY DATA'!$A186,'WEEKLY DATA'!$B$11:$B$14576,'MONTHLY DATA'!$B186)</f>
        <v>324</v>
      </c>
      <c r="DR186" s="78">
        <f>AVERAGEIFS('WEEKLY DATA'!DR$11:DR$14576,'WEEKLY DATA'!$A$11:$A$14576,'MONTHLY DATA'!$A186,'WEEKLY DATA'!$B$11:$B$14576,'MONTHLY DATA'!$B186)</f>
        <v>319</v>
      </c>
      <c r="DS186" s="154">
        <f t="shared" ref="DS186" si="234">DR186/DR185-1</f>
        <v>-2.0345489443378106E-2</v>
      </c>
      <c r="DT186" s="78">
        <f>AVERAGEIFS('WEEKLY DATA'!DT$11:DT$14576,'WEEKLY DATA'!$A$11:$A$14576,'MONTHLY DATA'!$A186,'WEEKLY DATA'!$B$11:$B$14576,'MONTHLY DATA'!$B186)</f>
        <v>350</v>
      </c>
      <c r="DU186" s="78">
        <f>AVERAGEIFS('WEEKLY DATA'!DU$11:DU$14576,'WEEKLY DATA'!$A$11:$A$14576,'MONTHLY DATA'!$A186,'WEEKLY DATA'!$B$11:$B$14576,'MONTHLY DATA'!$B186)</f>
        <v>360</v>
      </c>
      <c r="DV186" s="78">
        <f>AVERAGEIFS('WEEKLY DATA'!DV$11:DV$14576,'WEEKLY DATA'!$A$11:$A$14576,'MONTHLY DATA'!$A186,'WEEKLY DATA'!$B$11:$B$14576,'MONTHLY DATA'!$B186)</f>
        <v>355</v>
      </c>
      <c r="DW186" s="154">
        <f t="shared" ref="DW186" si="235">DV186/DV185-1</f>
        <v>-2.0689655172413834E-2</v>
      </c>
      <c r="DX186" s="78">
        <f>AVERAGEIFS('WEEKLY DATA'!DX$11:DX$14576,'WEEKLY DATA'!$A$11:$A$14576,'MONTHLY DATA'!$A186,'WEEKLY DATA'!$B$11:$B$14576,'MONTHLY DATA'!$B186)</f>
        <v>551</v>
      </c>
      <c r="DY186" s="78">
        <f>AVERAGEIFS('WEEKLY DATA'!DY$11:DY$14576,'WEEKLY DATA'!$A$11:$A$14576,'MONTHLY DATA'!$A186,'WEEKLY DATA'!$B$11:$B$14576,'MONTHLY DATA'!$B186)</f>
        <v>561</v>
      </c>
      <c r="DZ186" s="78">
        <f>AVERAGEIFS('WEEKLY DATA'!DZ$11:DZ$14576,'WEEKLY DATA'!$A$11:$A$14576,'MONTHLY DATA'!$A186,'WEEKLY DATA'!$B$11:$B$14576,'MONTHLY DATA'!$B186)</f>
        <v>556</v>
      </c>
      <c r="EA186" s="154">
        <f t="shared" ref="EA186" si="236">DZ186/DZ185-1</f>
        <v>2.9312288613303483E-3</v>
      </c>
      <c r="EB186" s="78">
        <f>AVERAGEIFS('WEEKLY DATA'!EB$11:EB$14576,'WEEKLY DATA'!$A$11:$A$14576,'MONTHLY DATA'!$A186,'WEEKLY DATA'!$B$11:$B$14576,'MONTHLY DATA'!$B186)</f>
        <v>344</v>
      </c>
      <c r="EC186" s="78">
        <f>AVERAGEIFS('WEEKLY DATA'!EC$11:EC$14576,'WEEKLY DATA'!$A$11:$A$14576,'MONTHLY DATA'!$A186,'WEEKLY DATA'!$B$11:$B$14576,'MONTHLY DATA'!$B186)</f>
        <v>354</v>
      </c>
      <c r="ED186" s="78">
        <f>AVERAGEIFS('WEEKLY DATA'!ED$11:ED$14576,'WEEKLY DATA'!$A$11:$A$14576,'MONTHLY DATA'!$A186,'WEEKLY DATA'!$B$11:$B$14576,'MONTHLY DATA'!$B186)</f>
        <v>349</v>
      </c>
      <c r="EE186" s="154">
        <f t="shared" ref="EE186" si="237">ED186/ED185-1</f>
        <v>-4.0549828178694125E-2</v>
      </c>
      <c r="EF186" s="169">
        <f>AVERAGEIFS('WEEKLY DATA'!EF$11:EF$14576,'WEEKLY DATA'!$A$11:$A$14576,'MONTHLY DATA'!$A186,'WEEKLY DATA'!$B$11:$B$14576,'MONTHLY DATA'!$B186)</f>
        <v>302.5</v>
      </c>
      <c r="EG186" s="78">
        <f>AVERAGEIFS('WEEKLY DATA'!EG$11:EG$14576,'WEEKLY DATA'!$A$11:$A$14576,'MONTHLY DATA'!$A186,'WEEKLY DATA'!$B$11:$B$14576,'MONTHLY DATA'!$B186)</f>
        <v>312.5</v>
      </c>
      <c r="EH186" s="78">
        <f>AVERAGEIFS('WEEKLY DATA'!EH$11:EH$14576,'WEEKLY DATA'!$A$11:$A$14576,'MONTHLY DATA'!$A186,'WEEKLY DATA'!$B$11:$B$14576,'MONTHLY DATA'!$B186)</f>
        <v>307.5</v>
      </c>
      <c r="EI186" s="154">
        <f t="shared" ref="EI186" si="238">EH186/EH185-1</f>
        <v>-2.5742574257425765E-2</v>
      </c>
      <c r="EJ186" s="78">
        <f>AVERAGEIFS('WEEKLY DATA'!EJ$11:EJ$14576,'WEEKLY DATA'!$A$11:$A$14576,'MONTHLY DATA'!$A186,'WEEKLY DATA'!$B$11:$B$14576,'MONTHLY DATA'!$B186)</f>
        <v>345</v>
      </c>
      <c r="EK186" s="78">
        <f>AVERAGEIFS('WEEKLY DATA'!EK$11:EK$14576,'WEEKLY DATA'!$A$11:$A$14576,'MONTHLY DATA'!$A186,'WEEKLY DATA'!$B$11:$B$14576,'MONTHLY DATA'!$B186)</f>
        <v>355</v>
      </c>
      <c r="EL186" s="78">
        <f>AVERAGEIFS('WEEKLY DATA'!EL$11:EL$14576,'WEEKLY DATA'!$A$11:$A$14576,'MONTHLY DATA'!$A186,'WEEKLY DATA'!$B$11:$B$14576,'MONTHLY DATA'!$B186)</f>
        <v>350</v>
      </c>
      <c r="EM186" s="154">
        <f t="shared" ref="EM186" si="239">EL186/EL185-1</f>
        <v>-2.0979020979020935E-2</v>
      </c>
      <c r="EN186" s="78">
        <f>AVERAGEIFS('WEEKLY DATA'!EN$11:EN$14576,'WEEKLY DATA'!$A$11:$A$14576,'MONTHLY DATA'!$A186,'WEEKLY DATA'!$B$11:$B$14576,'MONTHLY DATA'!$B186)</f>
        <v>596</v>
      </c>
      <c r="EO186" s="78">
        <f>AVERAGEIFS('WEEKLY DATA'!EO$11:EO$14576,'WEEKLY DATA'!$A$11:$A$14576,'MONTHLY DATA'!$A186,'WEEKLY DATA'!$B$11:$B$14576,'MONTHLY DATA'!$B186)</f>
        <v>606</v>
      </c>
      <c r="EP186" s="78">
        <f>AVERAGEIFS('WEEKLY DATA'!EP$11:EP$14576,'WEEKLY DATA'!$A$11:$A$14576,'MONTHLY DATA'!$A186,'WEEKLY DATA'!$B$11:$B$14576,'MONTHLY DATA'!$B186)</f>
        <v>601</v>
      </c>
      <c r="EQ186" s="154">
        <f t="shared" ref="EQ186" si="240">EP186/EP185-1</f>
        <v>2.7111574556830664E-3</v>
      </c>
      <c r="ER186" s="78">
        <f>AVERAGEIFS('WEEKLY DATA'!ER$11:ER$14576,'WEEKLY DATA'!$A$11:$A$14576,'MONTHLY DATA'!$A186,'WEEKLY DATA'!$B$11:$B$14576,'MONTHLY DATA'!$B186)</f>
        <v>309.5</v>
      </c>
      <c r="ES186" s="78">
        <f>AVERAGEIFS('WEEKLY DATA'!ES$11:ES$14576,'WEEKLY DATA'!$A$11:$A$14576,'MONTHLY DATA'!$A186,'WEEKLY DATA'!$B$11:$B$14576,'MONTHLY DATA'!$B186)</f>
        <v>319.5</v>
      </c>
      <c r="ET186" s="78">
        <f>AVERAGEIFS('WEEKLY DATA'!ET$11:ET$14576,'WEEKLY DATA'!$A$11:$A$14576,'MONTHLY DATA'!$A186,'WEEKLY DATA'!$B$11:$B$14576,'MONTHLY DATA'!$B186)</f>
        <v>314.5</v>
      </c>
      <c r="EU186" s="154">
        <f t="shared" ref="EU186" si="241">ET186/ET185-1</f>
        <v>-5.5909943714821719E-2</v>
      </c>
      <c r="EV186" s="78">
        <f>AVERAGEIFS('WEEKLY DATA'!EV$11:EV$14576,'WEEKLY DATA'!$A$11:$A$14576,'MONTHLY DATA'!$A186,'WEEKLY DATA'!$B$11:$B$14576,'MONTHLY DATA'!$B186)</f>
        <v>295</v>
      </c>
      <c r="EW186" s="78">
        <f>AVERAGEIFS('WEEKLY DATA'!EW$11:EW$14576,'WEEKLY DATA'!$A$11:$A$14576,'MONTHLY DATA'!$A186,'WEEKLY DATA'!$B$11:$B$14576,'MONTHLY DATA'!$B186)</f>
        <v>305</v>
      </c>
      <c r="EX186" s="78">
        <f>AVERAGEIFS('WEEKLY DATA'!EX$11:EX$14576,'WEEKLY DATA'!$A$11:$A$14576,'MONTHLY DATA'!$A186,'WEEKLY DATA'!$B$11:$B$14576,'MONTHLY DATA'!$B186)</f>
        <v>300</v>
      </c>
      <c r="EY186" s="154">
        <f t="shared" ref="EY186" si="242">EX186/EX185-1</f>
        <v>-8.7452471482889704E-2</v>
      </c>
      <c r="EZ186" s="78">
        <f>AVERAGEIFS('WEEKLY DATA'!EZ$11:EZ$14576,'WEEKLY DATA'!$A$11:$A$14576,'MONTHLY DATA'!$A186,'WEEKLY DATA'!$B$11:$B$14576,'MONTHLY DATA'!$B186)</f>
        <v>345</v>
      </c>
      <c r="FA186" s="78">
        <f>AVERAGEIFS('WEEKLY DATA'!FA$11:FA$14576,'WEEKLY DATA'!$A$11:$A$14576,'MONTHLY DATA'!$A186,'WEEKLY DATA'!$B$11:$B$14576,'MONTHLY DATA'!$B186)</f>
        <v>355</v>
      </c>
      <c r="FB186" s="78">
        <f>AVERAGEIFS('WEEKLY DATA'!FB$11:FB$14576,'WEEKLY DATA'!$A$11:$A$14576,'MONTHLY DATA'!$A186,'WEEKLY DATA'!$B$11:$B$14576,'MONTHLY DATA'!$B186)</f>
        <v>350</v>
      </c>
      <c r="FC186" s="154">
        <f t="shared" ref="FC186" si="243">FB186/FB185-1</f>
        <v>-2.0979020979020935E-2</v>
      </c>
      <c r="FD186" s="78">
        <f>AVERAGEIFS('WEEKLY DATA'!FD$11:FD$14576,'WEEKLY DATA'!$A$11:$A$14576,'MONTHLY DATA'!$A186,'WEEKLY DATA'!$B$11:$B$14576,'MONTHLY DATA'!$B186)</f>
        <v>476</v>
      </c>
      <c r="FE186" s="78">
        <f>AVERAGEIFS('WEEKLY DATA'!FE$11:FE$14576,'WEEKLY DATA'!$A$11:$A$14576,'MONTHLY DATA'!$A186,'WEEKLY DATA'!$B$11:$B$14576,'MONTHLY DATA'!$B186)</f>
        <v>486</v>
      </c>
      <c r="FF186" s="78">
        <f>AVERAGEIFS('WEEKLY DATA'!FF$11:FF$14576,'WEEKLY DATA'!$A$11:$A$14576,'MONTHLY DATA'!$A186,'WEEKLY DATA'!$B$11:$B$14576,'MONTHLY DATA'!$B186)</f>
        <v>481</v>
      </c>
      <c r="FG186" s="154">
        <f t="shared" ref="FG186" si="244">FF186/FF185-1</f>
        <v>7.8023407022098645E-4</v>
      </c>
      <c r="FH186" s="78">
        <f>AVERAGEIFS('WEEKLY DATA'!FH$11:FH$14576,'WEEKLY DATA'!$A$11:$A$14576,'MONTHLY DATA'!$A186,'WEEKLY DATA'!$B$11:$B$14576,'MONTHLY DATA'!$B186)</f>
        <v>344</v>
      </c>
      <c r="FI186" s="78">
        <f>AVERAGEIFS('WEEKLY DATA'!FI$11:FI$14576,'WEEKLY DATA'!$A$11:$A$14576,'MONTHLY DATA'!$A186,'WEEKLY DATA'!$B$11:$B$14576,'MONTHLY DATA'!$B186)</f>
        <v>354</v>
      </c>
      <c r="FJ186" s="78">
        <f>AVERAGEIFS('WEEKLY DATA'!FJ$11:FJ$14576,'WEEKLY DATA'!$A$11:$A$14576,'MONTHLY DATA'!$A186,'WEEKLY DATA'!$B$11:$B$14576,'MONTHLY DATA'!$B186)</f>
        <v>349</v>
      </c>
      <c r="FK186" s="154">
        <f t="shared" ref="FK186" si="245">FJ186/FJ185-1</f>
        <v>-0.10940988835725673</v>
      </c>
      <c r="FL186" s="169">
        <f>AVERAGEIFS('WEEKLY DATA'!FL$11:FL$14576,'WEEKLY DATA'!$A$11:$A$14576,'MONTHLY DATA'!$A186,'WEEKLY DATA'!$B$11:$B$14576,'MONTHLY DATA'!$B186)</f>
        <v>317</v>
      </c>
      <c r="FM186" s="78">
        <f>AVERAGEIFS('WEEKLY DATA'!FM$11:FM$14576,'WEEKLY DATA'!$A$11:$A$14576,'MONTHLY DATA'!$A186,'WEEKLY DATA'!$B$11:$B$14576,'MONTHLY DATA'!$B186)</f>
        <v>327</v>
      </c>
      <c r="FN186" s="78">
        <f>AVERAGEIFS('WEEKLY DATA'!FN$11:FN$14576,'WEEKLY DATA'!$A$11:$A$14576,'MONTHLY DATA'!$A186,'WEEKLY DATA'!$B$11:$B$14576,'MONTHLY DATA'!$B186)</f>
        <v>322</v>
      </c>
      <c r="FO186" s="154">
        <f t="shared" ref="FO186" si="246">FN186/FN185-1</f>
        <v>-4.4155844155844171E-2</v>
      </c>
      <c r="FP186" s="78"/>
      <c r="FQ186" s="78"/>
      <c r="FR186" s="78"/>
      <c r="FS186" s="154"/>
      <c r="FT186" s="78">
        <f>AVERAGEIFS('WEEKLY DATA'!FT$11:FT$14576,'WEEKLY DATA'!$A$11:$A$14576,'MONTHLY DATA'!$A186,'WEEKLY DATA'!$B$11:$B$14576,'MONTHLY DATA'!$B186)</f>
        <v>557</v>
      </c>
      <c r="FU186" s="78">
        <f>AVERAGEIFS('WEEKLY DATA'!FU$11:FU$14576,'WEEKLY DATA'!$A$11:$A$14576,'MONTHLY DATA'!$A186,'WEEKLY DATA'!$B$11:$B$14576,'MONTHLY DATA'!$B186)</f>
        <v>567</v>
      </c>
      <c r="FV186" s="78">
        <f>AVERAGEIFS('WEEKLY DATA'!FV$11:FV$14576,'WEEKLY DATA'!$A$11:$A$14576,'MONTHLY DATA'!$A186,'WEEKLY DATA'!$B$11:$B$14576,'MONTHLY DATA'!$B186)</f>
        <v>562</v>
      </c>
      <c r="FW186" s="154">
        <f t="shared" ref="FW186" si="247">FV186/FV185-1</f>
        <v>-5.3097345132743223E-3</v>
      </c>
      <c r="FX186" s="78">
        <f>AVERAGEIFS('WEEKLY DATA'!FX$11:FX$14576,'WEEKLY DATA'!$A$11:$A$14576,'MONTHLY DATA'!$A186,'WEEKLY DATA'!$B$11:$B$14576,'MONTHLY DATA'!$B186)</f>
        <v>490</v>
      </c>
      <c r="FY186" s="78">
        <f>AVERAGEIFS('WEEKLY DATA'!FY$11:FY$14576,'WEEKLY DATA'!$A$11:$A$14576,'MONTHLY DATA'!$A186,'WEEKLY DATA'!$B$11:$B$14576,'MONTHLY DATA'!$B186)</f>
        <v>500</v>
      </c>
      <c r="FZ186" s="78">
        <f>AVERAGEIFS('WEEKLY DATA'!FZ$11:FZ$14576,'WEEKLY DATA'!$A$11:$A$14576,'MONTHLY DATA'!$A186,'WEEKLY DATA'!$B$11:$B$14576,'MONTHLY DATA'!$B186)</f>
        <v>495</v>
      </c>
      <c r="GA186" s="154">
        <f t="shared" ref="GA186" si="248">FZ186/FZ185-1</f>
        <v>-1.980198019801982E-2</v>
      </c>
      <c r="GB186" s="78">
        <f>AVERAGEIFS('WEEKLY DATA'!GB$11:GB$14576,'WEEKLY DATA'!$A$11:$A$14576,'MONTHLY DATA'!$A186,'WEEKLY DATA'!$B$11:$B$14576,'MONTHLY DATA'!$B186)</f>
        <v>436</v>
      </c>
      <c r="GC186" s="78">
        <f>AVERAGEIFS('WEEKLY DATA'!GC$11:GC$14576,'WEEKLY DATA'!$A$11:$A$14576,'MONTHLY DATA'!$A186,'WEEKLY DATA'!$B$11:$B$14576,'MONTHLY DATA'!$B186)</f>
        <v>446</v>
      </c>
      <c r="GD186" s="78">
        <f>AVERAGEIFS('WEEKLY DATA'!GD$11:GD$14576,'WEEKLY DATA'!$A$11:$A$14576,'MONTHLY DATA'!$A186,'WEEKLY DATA'!$B$11:$B$14576,'MONTHLY DATA'!$B186)</f>
        <v>441</v>
      </c>
      <c r="GE186" s="154">
        <f t="shared" ref="GE186" si="249">GD186/GD185-1</f>
        <v>-3.4746922024623816E-2</v>
      </c>
      <c r="GF186" s="169">
        <f>AVERAGEIFS('WEEKLY DATA'!GF$11:GF$14576,'WEEKLY DATA'!$A$11:$A$14576,'MONTHLY DATA'!$A186,'WEEKLY DATA'!$B$11:$B$14576,'MONTHLY DATA'!$B186)</f>
        <v>422.5</v>
      </c>
      <c r="GG186" s="78">
        <f>AVERAGEIFS('WEEKLY DATA'!GG$11:GG$14576,'WEEKLY DATA'!$A$11:$A$14576,'MONTHLY DATA'!$A186,'WEEKLY DATA'!$B$11:$B$14576,'MONTHLY DATA'!$B186)</f>
        <v>432.5</v>
      </c>
      <c r="GH186" s="78">
        <f>AVERAGEIFS('WEEKLY DATA'!GH$11:GH$14576,'WEEKLY DATA'!$A$11:$A$14576,'MONTHLY DATA'!$A186,'WEEKLY DATA'!$B$11:$B$14576,'MONTHLY DATA'!$B186)</f>
        <v>427.5</v>
      </c>
      <c r="GI186" s="154">
        <f t="shared" ref="GI186" si="250">GH186/GH185-1</f>
        <v>-1.2987012987012991E-2</v>
      </c>
      <c r="GJ186" s="78">
        <f>AVERAGEIFS('WEEKLY DATA'!GJ$11:GJ$14576,'WEEKLY DATA'!$A$11:$A$14576,'MONTHLY DATA'!$A186,'WEEKLY DATA'!$B$11:$B$14576,'MONTHLY DATA'!$B186)</f>
        <v>360</v>
      </c>
      <c r="GK186" s="78">
        <f>AVERAGEIFS('WEEKLY DATA'!GK$11:GK$14576,'WEEKLY DATA'!$A$11:$A$14576,'MONTHLY DATA'!$A186,'WEEKLY DATA'!$B$11:$B$14576,'MONTHLY DATA'!$B186)</f>
        <v>370</v>
      </c>
      <c r="GL186" s="78">
        <f>AVERAGEIFS('WEEKLY DATA'!GL$11:GL$14576,'WEEKLY DATA'!$A$11:$A$14576,'MONTHLY DATA'!$A186,'WEEKLY DATA'!$B$11:$B$14576,'MONTHLY DATA'!$B186)</f>
        <v>365</v>
      </c>
      <c r="GM186" s="154">
        <f t="shared" ref="GM186" si="251">GL186/GL185-1</f>
        <v>-2.0134228187919434E-2</v>
      </c>
      <c r="GN186" s="78">
        <f>AVERAGEIFS('WEEKLY DATA'!GN$11:GN$14576,'WEEKLY DATA'!$A$11:$A$14576,'MONTHLY DATA'!$A186,'WEEKLY DATA'!$B$11:$B$14576,'MONTHLY DATA'!$B186)</f>
        <v>656</v>
      </c>
      <c r="GO186" s="78">
        <f>AVERAGEIFS('WEEKLY DATA'!GO$11:GO$14576,'WEEKLY DATA'!$A$11:$A$14576,'MONTHLY DATA'!$A186,'WEEKLY DATA'!$B$11:$B$14576,'MONTHLY DATA'!$B186)</f>
        <v>666</v>
      </c>
      <c r="GP186" s="78">
        <f>AVERAGEIFS('WEEKLY DATA'!GP$11:GP$14576,'WEEKLY DATA'!$A$11:$A$14576,'MONTHLY DATA'!$A186,'WEEKLY DATA'!$B$11:$B$14576,'MONTHLY DATA'!$B186)</f>
        <v>661</v>
      </c>
      <c r="GQ186" s="154">
        <f t="shared" ref="GQ186" si="252">GP186/GP185-1</f>
        <v>2.4644549763033208E-3</v>
      </c>
      <c r="GR186" s="78"/>
    </row>
    <row r="187" spans="1:200" ht="15.75" x14ac:dyDescent="0.25">
      <c r="A187">
        <f t="shared" si="106"/>
        <v>9</v>
      </c>
      <c r="B187">
        <f t="shared" si="107"/>
        <v>2024</v>
      </c>
      <c r="C187" s="86">
        <v>45536</v>
      </c>
      <c r="D187" s="78">
        <f>AVERAGEIFS('WEEKLY DATA'!D$11:D$14576,'WEEKLY DATA'!$A$11:$A$14576,'MONTHLY DATA'!$A187,'WEEKLY DATA'!$B$11:$B$14576,'MONTHLY DATA'!$B187)</f>
        <v>303.75</v>
      </c>
      <c r="E187" s="78">
        <f>AVERAGEIFS('WEEKLY DATA'!E$11:E$14576,'WEEKLY DATA'!$A$11:$A$14576,'MONTHLY DATA'!$A187,'WEEKLY DATA'!$B$11:$B$14576,'MONTHLY DATA'!$B187)</f>
        <v>313.75</v>
      </c>
      <c r="F187" s="78">
        <f>AVERAGEIFS('WEEKLY DATA'!F$11:F$14576,'WEEKLY DATA'!$A$11:$A$14576,'MONTHLY DATA'!$A187,'WEEKLY DATA'!$B$11:$B$14576,'MONTHLY DATA'!$B187)</f>
        <v>308.75</v>
      </c>
      <c r="G187" s="154">
        <f t="shared" ref="G187" si="253">F187/F186-1</f>
        <v>-9.057437407952873E-2</v>
      </c>
      <c r="H187" s="169">
        <f>AVERAGEIFS('WEEKLY DATA'!H$11:H$14576,'WEEKLY DATA'!$A$11:$A$14576,'MONTHLY DATA'!$A187,'WEEKLY DATA'!$B$11:$B$14576,'MONTHLY DATA'!$B187)</f>
        <v>284.375</v>
      </c>
      <c r="I187" s="78">
        <f>AVERAGEIFS('WEEKLY DATA'!I$11:I$14576,'WEEKLY DATA'!$A$11:$A$14576,'MONTHLY DATA'!$A187,'WEEKLY DATA'!$B$11:$B$14576,'MONTHLY DATA'!$B187)</f>
        <v>294.375</v>
      </c>
      <c r="J187" s="78">
        <f>AVERAGEIFS('WEEKLY DATA'!J$11:J$14576,'WEEKLY DATA'!$A$11:$A$14576,'MONTHLY DATA'!$A187,'WEEKLY DATA'!$B$11:$B$14576,'MONTHLY DATA'!$B187)</f>
        <v>289.375</v>
      </c>
      <c r="K187" s="154">
        <f t="shared" ref="K187" si="254">J187/J186-1</f>
        <v>-0.13748137108792846</v>
      </c>
      <c r="L187" s="169">
        <f>AVERAGEIFS('WEEKLY DATA'!L$11:L$14576,'WEEKLY DATA'!$A$11:$A$14576,'MONTHLY DATA'!$A187,'WEEKLY DATA'!$B$11:$B$14576,'MONTHLY DATA'!$B187)</f>
        <v>410</v>
      </c>
      <c r="M187" s="78">
        <f>AVERAGEIFS('WEEKLY DATA'!M$11:M$14576,'WEEKLY DATA'!$A$11:$A$14576,'MONTHLY DATA'!$A187,'WEEKLY DATA'!$B$11:$B$14576,'MONTHLY DATA'!$B187)</f>
        <v>420</v>
      </c>
      <c r="N187" s="78">
        <f>AVERAGEIFS('WEEKLY DATA'!N$11:N$14576,'WEEKLY DATA'!$A$11:$A$14576,'MONTHLY DATA'!$A187,'WEEKLY DATA'!$B$11:$B$14576,'MONTHLY DATA'!$B187)</f>
        <v>415</v>
      </c>
      <c r="O187" s="154">
        <f t="shared" ref="O187" si="255">N187/N186-1</f>
        <v>-1.891252955082745E-2</v>
      </c>
      <c r="P187" s="169">
        <f>AVERAGEIFS('WEEKLY DATA'!P$11:P$14576,'WEEKLY DATA'!$A$11:$A$14576,'MONTHLY DATA'!$A187,'WEEKLY DATA'!$B$11:$B$14576,'MONTHLY DATA'!$B187)</f>
        <v>321.25</v>
      </c>
      <c r="Q187" s="78">
        <f>AVERAGEIFS('WEEKLY DATA'!Q$11:Q$14576,'WEEKLY DATA'!$A$11:$A$14576,'MONTHLY DATA'!$A187,'WEEKLY DATA'!$B$11:$B$14576,'MONTHLY DATA'!$B187)</f>
        <v>331.25</v>
      </c>
      <c r="R187" s="78">
        <f>AVERAGEIFS('WEEKLY DATA'!R$11:R$14576,'WEEKLY DATA'!$A$11:$A$14576,'MONTHLY DATA'!$A187,'WEEKLY DATA'!$B$11:$B$14576,'MONTHLY DATA'!$B187)</f>
        <v>326.25</v>
      </c>
      <c r="S187" s="154">
        <f t="shared" ref="S187" si="256">R187/R186-1</f>
        <v>-2.6119402985074647E-2</v>
      </c>
      <c r="T187" s="169">
        <f>AVERAGEIFS('WEEKLY DATA'!T$11:T$14576,'WEEKLY DATA'!$A$11:$A$14576,'MONTHLY DATA'!$A187,'WEEKLY DATA'!$B$11:$B$14576,'MONTHLY DATA'!$B187)</f>
        <v>325.625</v>
      </c>
      <c r="U187" s="78">
        <f>AVERAGEIFS('WEEKLY DATA'!U$11:U$14576,'WEEKLY DATA'!$A$11:$A$14576,'MONTHLY DATA'!$A187,'WEEKLY DATA'!$B$11:$B$14576,'MONTHLY DATA'!$B187)</f>
        <v>335.625</v>
      </c>
      <c r="V187" s="78">
        <f>AVERAGEIFS('WEEKLY DATA'!V$11:V$14576,'WEEKLY DATA'!$A$11:$A$14576,'MONTHLY DATA'!$A187,'WEEKLY DATA'!$B$11:$B$14576,'MONTHLY DATA'!$B187)</f>
        <v>330.625</v>
      </c>
      <c r="W187" s="154">
        <f t="shared" ref="W187" si="257">V187/V186-1</f>
        <v>-5.4005722460658045E-2</v>
      </c>
      <c r="X187" s="169">
        <f>AVERAGEIFS('WEEKLY DATA'!X$11:X$14576,'WEEKLY DATA'!$A$11:$A$14576,'MONTHLY DATA'!$A187,'WEEKLY DATA'!$B$11:$B$14576,'MONTHLY DATA'!$B187)</f>
        <v>303.75</v>
      </c>
      <c r="Y187" s="78">
        <f>AVERAGEIFS('WEEKLY DATA'!Y$11:Y$14576,'WEEKLY DATA'!$A$11:$A$14576,'MONTHLY DATA'!$A187,'WEEKLY DATA'!$B$11:$B$14576,'MONTHLY DATA'!$B187)</f>
        <v>313.75</v>
      </c>
      <c r="Z187" s="78">
        <f>AVERAGEIFS('WEEKLY DATA'!Z$11:Z$14576,'WEEKLY DATA'!$A$11:$A$14576,'MONTHLY DATA'!$A187,'WEEKLY DATA'!$B$11:$B$14576,'MONTHLY DATA'!$B187)</f>
        <v>308.75</v>
      </c>
      <c r="AA187" s="154">
        <f t="shared" ref="AA187" si="258">Z187/Z186-1</f>
        <v>-0.10636758321273521</v>
      </c>
      <c r="AB187" s="169">
        <f>AVERAGEIFS('WEEKLY DATA'!AB$11:AB$14576,'WEEKLY DATA'!$A$11:$A$14576,'MONTHLY DATA'!$A187,'WEEKLY DATA'!$B$11:$B$14576,'MONTHLY DATA'!$B187)</f>
        <v>385</v>
      </c>
      <c r="AC187" s="78">
        <f>AVERAGEIFS('WEEKLY DATA'!AC$11:AC$14576,'WEEKLY DATA'!$A$11:$A$14576,'MONTHLY DATA'!$A187,'WEEKLY DATA'!$B$11:$B$14576,'MONTHLY DATA'!$B187)</f>
        <v>395</v>
      </c>
      <c r="AD187" s="78">
        <f>AVERAGEIFS('WEEKLY DATA'!AD$11:AD$14576,'WEEKLY DATA'!$A$11:$A$14576,'MONTHLY DATA'!$A187,'WEEKLY DATA'!$B$11:$B$14576,'MONTHLY DATA'!$B187)</f>
        <v>390</v>
      </c>
      <c r="AE187" s="154">
        <f t="shared" ref="AE187" si="259">AD187/AD186-1</f>
        <v>-2.010050251256279E-2</v>
      </c>
      <c r="AF187" s="169">
        <f>AVERAGEIFS('WEEKLY DATA'!AF$11:AF$14576,'WEEKLY DATA'!$A$11:$A$14576,'MONTHLY DATA'!$A187,'WEEKLY DATA'!$B$11:$B$14576,'MONTHLY DATA'!$B187)</f>
        <v>320.625</v>
      </c>
      <c r="AG187" s="78">
        <f>AVERAGEIFS('WEEKLY DATA'!AG$11:AG$14576,'WEEKLY DATA'!$A$11:$A$14576,'MONTHLY DATA'!$A187,'WEEKLY DATA'!$B$11:$B$14576,'MONTHLY DATA'!$B187)</f>
        <v>330.625</v>
      </c>
      <c r="AH187" s="78">
        <f>AVERAGEIFS('WEEKLY DATA'!AH$11:AH$14576,'WEEKLY DATA'!$A$11:$A$14576,'MONTHLY DATA'!$A187,'WEEKLY DATA'!$B$11:$B$14576,'MONTHLY DATA'!$B187)</f>
        <v>325.625</v>
      </c>
      <c r="AI187" s="154">
        <f t="shared" ref="AI187" si="260">AH187/AH186-1</f>
        <v>-2.2147147147147161E-2</v>
      </c>
      <c r="AJ187" s="169">
        <f>AVERAGEIFS('WEEKLY DATA'!AJ$11:AJ$14576,'WEEKLY DATA'!$A$11:$A$14576,'MONTHLY DATA'!$A187,'WEEKLY DATA'!$B$11:$B$14576,'MONTHLY DATA'!$B187)</f>
        <v>311.25</v>
      </c>
      <c r="AK187" s="78">
        <f>AVERAGEIFS('WEEKLY DATA'!AK$11:AK$14576,'WEEKLY DATA'!$A$11:$A$14576,'MONTHLY DATA'!$A187,'WEEKLY DATA'!$B$11:$B$14576,'MONTHLY DATA'!$B187)</f>
        <v>321.25</v>
      </c>
      <c r="AL187" s="78">
        <f>AVERAGEIFS('WEEKLY DATA'!AL$11:AL$14576,'WEEKLY DATA'!$A$11:$A$14576,'MONTHLY DATA'!$A187,'WEEKLY DATA'!$B$11:$B$14576,'MONTHLY DATA'!$B187)</f>
        <v>316.25</v>
      </c>
      <c r="AM187" s="154">
        <f t="shared" ref="AM187" si="261">AL187/AL186-1</f>
        <v>-5.0300300300300305E-2</v>
      </c>
      <c r="AN187" s="169">
        <f>AVERAGEIFS('WEEKLY DATA'!AN$11:AN$14576,'WEEKLY DATA'!$A$11:$A$14576,'MONTHLY DATA'!$A187,'WEEKLY DATA'!$B$11:$B$14576,'MONTHLY DATA'!$B187)</f>
        <v>260.625</v>
      </c>
      <c r="AO187" s="78">
        <f>AVERAGEIFS('WEEKLY DATA'!AO$11:AO$14576,'WEEKLY DATA'!$A$11:$A$14576,'MONTHLY DATA'!$A187,'WEEKLY DATA'!$B$11:$B$14576,'MONTHLY DATA'!$B187)</f>
        <v>270.625</v>
      </c>
      <c r="AP187" s="78">
        <f>AVERAGEIFS('WEEKLY DATA'!AP$11:AP$14576,'WEEKLY DATA'!$A$11:$A$14576,'MONTHLY DATA'!$A187,'WEEKLY DATA'!$B$11:$B$14576,'MONTHLY DATA'!$B187)</f>
        <v>265.625</v>
      </c>
      <c r="AQ187" s="154">
        <f t="shared" ref="AQ187" si="262">AP187/AP186-1</f>
        <v>-0.1472712680577849</v>
      </c>
      <c r="AR187" s="169">
        <f>AVERAGEIFS('WEEKLY DATA'!AR$11:AR$14576,'WEEKLY DATA'!$A$11:$A$14576,'MONTHLY DATA'!$A187,'WEEKLY DATA'!$B$11:$B$14576,'MONTHLY DATA'!$B187)</f>
        <v>410</v>
      </c>
      <c r="AS187" s="78">
        <f>AVERAGEIFS('WEEKLY DATA'!AS$11:AS$14576,'WEEKLY DATA'!$A$11:$A$14576,'MONTHLY DATA'!$A187,'WEEKLY DATA'!$B$11:$B$14576,'MONTHLY DATA'!$B187)</f>
        <v>420</v>
      </c>
      <c r="AT187" s="78">
        <f>AVERAGEIFS('WEEKLY DATA'!AT$11:AT$14576,'WEEKLY DATA'!$A$11:$A$14576,'MONTHLY DATA'!$A187,'WEEKLY DATA'!$B$11:$B$14576,'MONTHLY DATA'!$B187)</f>
        <v>415</v>
      </c>
      <c r="AU187" s="154">
        <f t="shared" ref="AU187" si="263">AT187/AT186-1</f>
        <v>-1.891252955082745E-2</v>
      </c>
      <c r="AV187" s="169">
        <f>AVERAGEIFS('WEEKLY DATA'!AV$11:AV$14576,'WEEKLY DATA'!$A$11:$A$14576,'MONTHLY DATA'!$A187,'WEEKLY DATA'!$B$11:$B$14576,'MONTHLY DATA'!$B187)</f>
        <v>295.625</v>
      </c>
      <c r="AW187" s="78">
        <f>AVERAGEIFS('WEEKLY DATA'!AW$11:AW$14576,'WEEKLY DATA'!$A$11:$A$14576,'MONTHLY DATA'!$A187,'WEEKLY DATA'!$B$11:$B$14576,'MONTHLY DATA'!$B187)</f>
        <v>305.625</v>
      </c>
      <c r="AX187" s="78">
        <f>AVERAGEIFS('WEEKLY DATA'!AX$11:AX$14576,'WEEKLY DATA'!$A$11:$A$14576,'MONTHLY DATA'!$A187,'WEEKLY DATA'!$B$11:$B$14576,'MONTHLY DATA'!$B187)</f>
        <v>300.625</v>
      </c>
      <c r="AY187" s="154">
        <f t="shared" ref="AY187" si="264">AX187/AX186-1</f>
        <v>-5.0157977883096394E-2</v>
      </c>
      <c r="AZ187" s="169">
        <f>AVERAGEIFS('WEEKLY DATA'!AZ$11:AZ$14576,'WEEKLY DATA'!$A$11:$A$14576,'MONTHLY DATA'!$A187,'WEEKLY DATA'!$B$11:$B$14576,'MONTHLY DATA'!$B187)</f>
        <v>303.75</v>
      </c>
      <c r="BA187" s="78">
        <f>AVERAGEIFS('WEEKLY DATA'!BA$11:BA$14576,'WEEKLY DATA'!$A$11:$A$14576,'MONTHLY DATA'!$A187,'WEEKLY DATA'!$B$11:$B$14576,'MONTHLY DATA'!$B187)</f>
        <v>313.75</v>
      </c>
      <c r="BB187" s="78">
        <f>AVERAGEIFS('WEEKLY DATA'!BB$11:BB$14576,'WEEKLY DATA'!$A$11:$A$14576,'MONTHLY DATA'!$A187,'WEEKLY DATA'!$B$11:$B$14576,'MONTHLY DATA'!$B187)</f>
        <v>308.75</v>
      </c>
      <c r="BC187" s="154">
        <f t="shared" ref="BC187" si="265">BB187/BB186-1</f>
        <v>-2.4486571879936858E-2</v>
      </c>
      <c r="BD187" s="169">
        <f>AVERAGEIFS('WEEKLY DATA'!BD$11:BD$14576,'WEEKLY DATA'!$A$11:$A$14576,'MONTHLY DATA'!$A187,'WEEKLY DATA'!$B$11:$B$14576,'MONTHLY DATA'!$B187)</f>
        <v>264.375</v>
      </c>
      <c r="BE187" s="78">
        <f>AVERAGEIFS('WEEKLY DATA'!BE$11:BE$14576,'WEEKLY DATA'!$A$11:$A$14576,'MONTHLY DATA'!$A187,'WEEKLY DATA'!$B$11:$B$14576,'MONTHLY DATA'!$B187)</f>
        <v>274.375</v>
      </c>
      <c r="BF187" s="78">
        <f>AVERAGEIFS('WEEKLY DATA'!BF$11:BF$14576,'WEEKLY DATA'!$A$11:$A$14576,'MONTHLY DATA'!$A187,'WEEKLY DATA'!$B$11:$B$14576,'MONTHLY DATA'!$B187)</f>
        <v>269.375</v>
      </c>
      <c r="BG187" s="154">
        <f t="shared" ref="BG187" si="266">BF187/BF186-1</f>
        <v>-7.5900514579759881E-2</v>
      </c>
      <c r="BH187" s="169">
        <f>AVERAGEIFS('WEEKLY DATA'!BH$11:BH$14576,'WEEKLY DATA'!$A$11:$A$14576,'MONTHLY DATA'!$A187,'WEEKLY DATA'!$B$11:$B$14576,'MONTHLY DATA'!$B187)</f>
        <v>375</v>
      </c>
      <c r="BI187" s="78">
        <f>AVERAGEIFS('WEEKLY DATA'!BI$11:BI$14576,'WEEKLY DATA'!$A$11:$A$14576,'MONTHLY DATA'!$A187,'WEEKLY DATA'!$B$11:$B$14576,'MONTHLY DATA'!$B187)</f>
        <v>385</v>
      </c>
      <c r="BJ187" s="78">
        <f>AVERAGEIFS('WEEKLY DATA'!BJ$11:BJ$14576,'WEEKLY DATA'!$A$11:$A$14576,'MONTHLY DATA'!$A187,'WEEKLY DATA'!$B$11:$B$14576,'MONTHLY DATA'!$B187)</f>
        <v>380</v>
      </c>
      <c r="BK187" s="154">
        <f t="shared" ref="BK187" si="267">BJ187/BJ186-1</f>
        <v>-2.0618556701030966E-2</v>
      </c>
      <c r="BL187" s="169">
        <f>AVERAGEIFS('WEEKLY DATA'!BL$11:BL$14576,'WEEKLY DATA'!$A$11:$A$14576,'MONTHLY DATA'!$A187,'WEEKLY DATA'!$B$11:$B$14576,'MONTHLY DATA'!$B187)</f>
        <v>316.25</v>
      </c>
      <c r="BM187" s="78">
        <f>AVERAGEIFS('WEEKLY DATA'!BM$11:BM$14576,'WEEKLY DATA'!$A$11:$A$14576,'MONTHLY DATA'!$A187,'WEEKLY DATA'!$B$11:$B$14576,'MONTHLY DATA'!$B187)</f>
        <v>326.25</v>
      </c>
      <c r="BN187" s="78">
        <f>AVERAGEIFS('WEEKLY DATA'!BN$11:BN$14576,'WEEKLY DATA'!$A$11:$A$14576,'MONTHLY DATA'!$A187,'WEEKLY DATA'!$B$11:$B$14576,'MONTHLY DATA'!$B187)</f>
        <v>321.25</v>
      </c>
      <c r="BO187" s="154">
        <f t="shared" ref="BO187" si="268">BN187/BN186-1</f>
        <v>-6.88405797101449E-2</v>
      </c>
      <c r="BP187" s="78">
        <f>AVERAGEIFS('WEEKLY DATA'!BP$11:BP$14576,'WEEKLY DATA'!$A$11:$A$14576,'MONTHLY DATA'!$A187,'WEEKLY DATA'!$B$11:$B$14576,'MONTHLY DATA'!$B187)</f>
        <v>328.75</v>
      </c>
      <c r="BQ187" s="78">
        <f>AVERAGEIFS('WEEKLY DATA'!BQ$11:BQ$14576,'WEEKLY DATA'!$A$11:$A$14576,'MONTHLY DATA'!$A187,'WEEKLY DATA'!$B$11:$B$14576,'MONTHLY DATA'!$B187)</f>
        <v>338.75</v>
      </c>
      <c r="BR187" s="78">
        <f>AVERAGEIFS('WEEKLY DATA'!BR$11:BR$14576,'WEEKLY DATA'!$A$11:$A$14576,'MONTHLY DATA'!$A187,'WEEKLY DATA'!$B$11:$B$14576,'MONTHLY DATA'!$B187)</f>
        <v>333.75</v>
      </c>
      <c r="BS187" s="154">
        <f t="shared" ref="BS187" si="269">BR187/BR186-1</f>
        <v>-1.982378854625555E-2</v>
      </c>
      <c r="BT187" s="78">
        <f>AVERAGEIFS('WEEKLY DATA'!BT$11:BT$14576,'WEEKLY DATA'!$A$11:$A$14576,'MONTHLY DATA'!$A187,'WEEKLY DATA'!$B$11:$B$14576,'MONTHLY DATA'!$B187)</f>
        <v>273.75</v>
      </c>
      <c r="BU187" s="78">
        <f>AVERAGEIFS('WEEKLY DATA'!BU$11:BU$14576,'WEEKLY DATA'!$A$11:$A$14576,'MONTHLY DATA'!$A187,'WEEKLY DATA'!$B$11:$B$14576,'MONTHLY DATA'!$B187)</f>
        <v>283.75</v>
      </c>
      <c r="BV187" s="78">
        <f>AVERAGEIFS('WEEKLY DATA'!BV$11:BV$14576,'WEEKLY DATA'!$A$11:$A$14576,'MONTHLY DATA'!$A187,'WEEKLY DATA'!$B$11:$B$14576,'MONTHLY DATA'!$B187)</f>
        <v>278.75</v>
      </c>
      <c r="BW187" s="154">
        <f t="shared" ref="BW187" si="270">BV187/BV186-1</f>
        <v>-4.3739279588336233E-2</v>
      </c>
      <c r="BX187" s="78">
        <f>AVERAGEIFS('WEEKLY DATA'!BX$11:BX$14576,'WEEKLY DATA'!$A$11:$A$14576,'MONTHLY DATA'!$A187,'WEEKLY DATA'!$B$11:$B$14576,'MONTHLY DATA'!$B187)</f>
        <v>335</v>
      </c>
      <c r="BY187" s="78">
        <f>AVERAGEIFS('WEEKLY DATA'!BY$11:BY$14576,'WEEKLY DATA'!$A$11:$A$14576,'MONTHLY DATA'!$A187,'WEEKLY DATA'!$B$11:$B$14576,'MONTHLY DATA'!$B187)</f>
        <v>345</v>
      </c>
      <c r="BZ187" s="78">
        <f>AVERAGEIFS('WEEKLY DATA'!BZ$11:BZ$14576,'WEEKLY DATA'!$A$11:$A$14576,'MONTHLY DATA'!$A187,'WEEKLY DATA'!$B$11:$B$14576,'MONTHLY DATA'!$B187)</f>
        <v>340</v>
      </c>
      <c r="CA187" s="154">
        <f t="shared" ref="CA187" si="271">BZ187/BZ186-1</f>
        <v>-4.2253521126760618E-2</v>
      </c>
      <c r="CB187" s="78">
        <f>AVERAGEIFS('WEEKLY DATA'!CB$11:CB$14576,'WEEKLY DATA'!$A$11:$A$14576,'MONTHLY DATA'!$A187,'WEEKLY DATA'!$B$11:$B$14576,'MONTHLY DATA'!$B187)</f>
        <v>533.75</v>
      </c>
      <c r="CC187" s="78">
        <f>AVERAGEIFS('WEEKLY DATA'!CC$11:CC$14576,'WEEKLY DATA'!$A$11:$A$14576,'MONTHLY DATA'!$A187,'WEEKLY DATA'!$B$11:$B$14576,'MONTHLY DATA'!$B187)</f>
        <v>543.75</v>
      </c>
      <c r="CD187" s="78">
        <f>AVERAGEIFS('WEEKLY DATA'!CD$11:CD$14576,'WEEKLY DATA'!$A$11:$A$14576,'MONTHLY DATA'!$A187,'WEEKLY DATA'!$B$11:$B$14576,'MONTHLY DATA'!$B187)</f>
        <v>538.75</v>
      </c>
      <c r="CE187" s="154">
        <f t="shared" ref="CE187" si="272">CD187/CD186-1</f>
        <v>-1.3278388278388231E-2</v>
      </c>
      <c r="CF187" s="78">
        <f>AVERAGEIFS('WEEKLY DATA'!CF$11:CF$14576,'WEEKLY DATA'!$A$11:$A$14576,'MONTHLY DATA'!$A187,'WEEKLY DATA'!$B$11:$B$14576,'MONTHLY DATA'!$B187)</f>
        <v>320.625</v>
      </c>
      <c r="CG187" s="78">
        <f>AVERAGEIFS('WEEKLY DATA'!CG$11:CG$14576,'WEEKLY DATA'!$A$11:$A$14576,'MONTHLY DATA'!$A187,'WEEKLY DATA'!$B$11:$B$14576,'MONTHLY DATA'!$B187)</f>
        <v>330.625</v>
      </c>
      <c r="CH187" s="78">
        <f>AVERAGEIFS('WEEKLY DATA'!CH$11:CH$14576,'WEEKLY DATA'!$A$11:$A$14576,'MONTHLY DATA'!$A187,'WEEKLY DATA'!$B$11:$B$14576,'MONTHLY DATA'!$B187)</f>
        <v>325.625</v>
      </c>
      <c r="CI187" s="154">
        <f t="shared" ref="CI187" si="273">CH187/CH186-1</f>
        <v>-2.5074850299401152E-2</v>
      </c>
      <c r="CJ187" s="78">
        <f>AVERAGEIFS('WEEKLY DATA'!CJ$11:CJ$14576,'WEEKLY DATA'!$A$11:$A$14576,'MONTHLY DATA'!$A187,'WEEKLY DATA'!$B$11:$B$14576,'MONTHLY DATA'!$B187)</f>
        <v>299.375</v>
      </c>
      <c r="CK187" s="78">
        <f>AVERAGEIFS('WEEKLY DATA'!CK$11:CK$14576,'WEEKLY DATA'!$A$11:$A$14576,'MONTHLY DATA'!$A187,'WEEKLY DATA'!$B$11:$B$14576,'MONTHLY DATA'!$B187)</f>
        <v>309.375</v>
      </c>
      <c r="CL187" s="78">
        <f>AVERAGEIFS('WEEKLY DATA'!CL$11:CL$14576,'WEEKLY DATA'!$A$11:$A$14576,'MONTHLY DATA'!$A187,'WEEKLY DATA'!$B$11:$B$14576,'MONTHLY DATA'!$B187)</f>
        <v>304.375</v>
      </c>
      <c r="CM187" s="154">
        <f t="shared" ref="CM187" si="274">CL187/CL186-1</f>
        <v>-5.3265940902021747E-2</v>
      </c>
      <c r="CN187" s="78">
        <f>AVERAGEIFS('WEEKLY DATA'!CN$11:CN$14576,'WEEKLY DATA'!$A$11:$A$14576,'MONTHLY DATA'!$A187,'WEEKLY DATA'!$B$11:$B$14576,'MONTHLY DATA'!$B187)</f>
        <v>335</v>
      </c>
      <c r="CO187" s="78">
        <f>AVERAGEIFS('WEEKLY DATA'!CO$11:CO$14576,'WEEKLY DATA'!$A$11:$A$14576,'MONTHLY DATA'!$A187,'WEEKLY DATA'!$B$11:$B$14576,'MONTHLY DATA'!$B187)</f>
        <v>345</v>
      </c>
      <c r="CP187" s="78">
        <f>AVERAGEIFS('WEEKLY DATA'!CP$11:CP$14576,'WEEKLY DATA'!$A$11:$A$14576,'MONTHLY DATA'!$A187,'WEEKLY DATA'!$B$11:$B$14576,'MONTHLY DATA'!$B187)</f>
        <v>340</v>
      </c>
      <c r="CQ187" s="154">
        <f t="shared" ref="CQ187" si="275">CP187/CP186-1</f>
        <v>-4.2253521126760618E-2</v>
      </c>
      <c r="CR187" s="78">
        <f>AVERAGEIFS('WEEKLY DATA'!CR$11:CR$14576,'WEEKLY DATA'!$A$11:$A$14576,'MONTHLY DATA'!$A187,'WEEKLY DATA'!$B$11:$B$14576,'MONTHLY DATA'!$B187)</f>
        <v>543.75</v>
      </c>
      <c r="CS187" s="78">
        <f>AVERAGEIFS('WEEKLY DATA'!CS$11:CS$14576,'WEEKLY DATA'!$A$11:$A$14576,'MONTHLY DATA'!$A187,'WEEKLY DATA'!$B$11:$B$14576,'MONTHLY DATA'!$B187)</f>
        <v>553.75</v>
      </c>
      <c r="CT187" s="78">
        <f>AVERAGEIFS('WEEKLY DATA'!CT$11:CT$14576,'WEEKLY DATA'!$A$11:$A$14576,'MONTHLY DATA'!$A187,'WEEKLY DATA'!$B$11:$B$14576,'MONTHLY DATA'!$B187)</f>
        <v>548.75</v>
      </c>
      <c r="CU187" s="154">
        <f t="shared" ref="CU187" si="276">CT187/CT186-1</f>
        <v>-1.3039568345323715E-2</v>
      </c>
      <c r="CV187" s="169">
        <f>AVERAGEIFS('WEEKLY DATA'!CV$11:CV$14576,'WEEKLY DATA'!$A$11:$A$14576,'MONTHLY DATA'!$A187,'WEEKLY DATA'!$B$11:$B$14576,'MONTHLY DATA'!$B187)</f>
        <v>346.875</v>
      </c>
      <c r="CW187" s="78">
        <f>AVERAGEIFS('WEEKLY DATA'!CW$11:CW$14576,'WEEKLY DATA'!$A$11:$A$14576,'MONTHLY DATA'!$A187,'WEEKLY DATA'!$B$11:$B$14576,'MONTHLY DATA'!$B187)</f>
        <v>356.875</v>
      </c>
      <c r="CX187" s="78">
        <f>AVERAGEIFS('WEEKLY DATA'!CX$11:CX$14576,'WEEKLY DATA'!$A$11:$A$14576,'MONTHLY DATA'!$A187,'WEEKLY DATA'!$B$11:$B$14576,'MONTHLY DATA'!$B187)</f>
        <v>351.875</v>
      </c>
      <c r="CY187" s="154">
        <f t="shared" ref="CY187" si="277">CX187/CX186-1</f>
        <v>2.49287749287741E-3</v>
      </c>
      <c r="CZ187" s="169">
        <f>AVERAGEIFS('WEEKLY DATA'!CZ$11:CZ$14576,'WEEKLY DATA'!$A$11:$A$14576,'MONTHLY DATA'!$A187,'WEEKLY DATA'!$B$11:$B$14576,'MONTHLY DATA'!$B187)</f>
        <v>322.5</v>
      </c>
      <c r="DA187" s="78">
        <f>AVERAGEIFS('WEEKLY DATA'!DA$11:DA$14576,'WEEKLY DATA'!$A$11:$A$14576,'MONTHLY DATA'!$A187,'WEEKLY DATA'!$B$11:$B$14576,'MONTHLY DATA'!$B187)</f>
        <v>332.5</v>
      </c>
      <c r="DB187" s="78">
        <f>AVERAGEIFS('WEEKLY DATA'!DB$11:DB$14576,'WEEKLY DATA'!$A$11:$A$14576,'MONTHLY DATA'!$A187,'WEEKLY DATA'!$B$11:$B$14576,'MONTHLY DATA'!$B187)</f>
        <v>327.5</v>
      </c>
      <c r="DC187" s="154">
        <f t="shared" ref="DC187" si="278">DB187/DB186-1</f>
        <v>-2.9629629629629672E-2</v>
      </c>
      <c r="DD187" s="78">
        <f>AVERAGEIFS('WEEKLY DATA'!DD$11:DD$14576,'WEEKLY DATA'!$A$11:$A$14576,'MONTHLY DATA'!$A187,'WEEKLY DATA'!$B$11:$B$14576,'MONTHLY DATA'!$B187)</f>
        <v>335</v>
      </c>
      <c r="DE187" s="78">
        <f>AVERAGEIFS('WEEKLY DATA'!DE$11:DE$14576,'WEEKLY DATA'!$A$11:$A$14576,'MONTHLY DATA'!$A187,'WEEKLY DATA'!$B$11:$B$14576,'MONTHLY DATA'!$B187)</f>
        <v>345</v>
      </c>
      <c r="DF187" s="78">
        <f>AVERAGEIFS('WEEKLY DATA'!DF$11:DF$14576,'WEEKLY DATA'!$A$11:$A$14576,'MONTHLY DATA'!$A187,'WEEKLY DATA'!$B$11:$B$14576,'MONTHLY DATA'!$B187)</f>
        <v>340</v>
      </c>
      <c r="DG187" s="154">
        <f t="shared" ref="DG187" si="279">DF187/DF186-1</f>
        <v>-4.2253521126760618E-2</v>
      </c>
      <c r="DH187" s="78">
        <f>AVERAGEIFS('WEEKLY DATA'!DH$11:DH$14576,'WEEKLY DATA'!$A$11:$A$14576,'MONTHLY DATA'!$A187,'WEEKLY DATA'!$B$11:$B$14576,'MONTHLY DATA'!$B187)</f>
        <v>558.75</v>
      </c>
      <c r="DI187" s="78">
        <f>AVERAGEIFS('WEEKLY DATA'!DI$11:DI$14576,'WEEKLY DATA'!$A$11:$A$14576,'MONTHLY DATA'!$A187,'WEEKLY DATA'!$B$11:$B$14576,'MONTHLY DATA'!$B187)</f>
        <v>568.75</v>
      </c>
      <c r="DJ187" s="78">
        <f>AVERAGEIFS('WEEKLY DATA'!DJ$11:DJ$14576,'WEEKLY DATA'!$A$11:$A$14576,'MONTHLY DATA'!$A187,'WEEKLY DATA'!$B$11:$B$14576,'MONTHLY DATA'!$B187)</f>
        <v>563.75</v>
      </c>
      <c r="DK187" s="154">
        <f t="shared" ref="DK187" si="280">DJ187/DJ186-1</f>
        <v>-1.2697022767075294E-2</v>
      </c>
      <c r="DL187" s="169">
        <f>AVERAGEIFS('WEEKLY DATA'!DL$11:DL$14576,'WEEKLY DATA'!$A$11:$A$14576,'MONTHLY DATA'!$A187,'WEEKLY DATA'!$B$11:$B$14576,'MONTHLY DATA'!$B187)</f>
        <v>301.25</v>
      </c>
      <c r="DM187" s="78">
        <f>AVERAGEIFS('WEEKLY DATA'!DM$11:DM$14576,'WEEKLY DATA'!$A$11:$A$14576,'MONTHLY DATA'!$A187,'WEEKLY DATA'!$B$11:$B$14576,'MONTHLY DATA'!$B187)</f>
        <v>311.25</v>
      </c>
      <c r="DN187" s="78">
        <f>AVERAGEIFS('WEEKLY DATA'!DN$11:DN$14576,'WEEKLY DATA'!$A$11:$A$14576,'MONTHLY DATA'!$A187,'WEEKLY DATA'!$B$11:$B$14576,'MONTHLY DATA'!$B187)</f>
        <v>306.25</v>
      </c>
      <c r="DO187" s="154">
        <f t="shared" ref="DO187" si="281">DN187/DN186-1</f>
        <v>1.5754560530679917E-2</v>
      </c>
      <c r="DP187" s="78">
        <f>AVERAGEIFS('WEEKLY DATA'!DP$11:DP$14576,'WEEKLY DATA'!$A$11:$A$14576,'MONTHLY DATA'!$A187,'WEEKLY DATA'!$B$11:$B$14576,'MONTHLY DATA'!$B187)</f>
        <v>296.25</v>
      </c>
      <c r="DQ187" s="78">
        <f>AVERAGEIFS('WEEKLY DATA'!DQ$11:DQ$14576,'WEEKLY DATA'!$A$11:$A$14576,'MONTHLY DATA'!$A187,'WEEKLY DATA'!$B$11:$B$14576,'MONTHLY DATA'!$B187)</f>
        <v>306.25</v>
      </c>
      <c r="DR187" s="78">
        <f>AVERAGEIFS('WEEKLY DATA'!DR$11:DR$14576,'WEEKLY DATA'!$A$11:$A$14576,'MONTHLY DATA'!$A187,'WEEKLY DATA'!$B$11:$B$14576,'MONTHLY DATA'!$B187)</f>
        <v>301.25</v>
      </c>
      <c r="DS187" s="154">
        <f t="shared" ref="DS187" si="282">DR187/DR186-1</f>
        <v>-5.564263322884011E-2</v>
      </c>
      <c r="DT187" s="78">
        <f>AVERAGEIFS('WEEKLY DATA'!DT$11:DT$14576,'WEEKLY DATA'!$A$11:$A$14576,'MONTHLY DATA'!$A187,'WEEKLY DATA'!$B$11:$B$14576,'MONTHLY DATA'!$B187)</f>
        <v>335</v>
      </c>
      <c r="DU187" s="78">
        <f>AVERAGEIFS('WEEKLY DATA'!DU$11:DU$14576,'WEEKLY DATA'!$A$11:$A$14576,'MONTHLY DATA'!$A187,'WEEKLY DATA'!$B$11:$B$14576,'MONTHLY DATA'!$B187)</f>
        <v>345</v>
      </c>
      <c r="DV187" s="78">
        <f>AVERAGEIFS('WEEKLY DATA'!DV$11:DV$14576,'WEEKLY DATA'!$A$11:$A$14576,'MONTHLY DATA'!$A187,'WEEKLY DATA'!$B$11:$B$14576,'MONTHLY DATA'!$B187)</f>
        <v>340</v>
      </c>
      <c r="DW187" s="154">
        <f t="shared" ref="DW187" si="283">DV187/DV186-1</f>
        <v>-4.2253521126760618E-2</v>
      </c>
      <c r="DX187" s="78">
        <f>AVERAGEIFS('WEEKLY DATA'!DX$11:DX$14576,'WEEKLY DATA'!$A$11:$A$14576,'MONTHLY DATA'!$A187,'WEEKLY DATA'!$B$11:$B$14576,'MONTHLY DATA'!$B187)</f>
        <v>543.75</v>
      </c>
      <c r="DY187" s="78">
        <f>AVERAGEIFS('WEEKLY DATA'!DY$11:DY$14576,'WEEKLY DATA'!$A$11:$A$14576,'MONTHLY DATA'!$A187,'WEEKLY DATA'!$B$11:$B$14576,'MONTHLY DATA'!$B187)</f>
        <v>553.75</v>
      </c>
      <c r="DZ187" s="78">
        <f>AVERAGEIFS('WEEKLY DATA'!DZ$11:DZ$14576,'WEEKLY DATA'!$A$11:$A$14576,'MONTHLY DATA'!$A187,'WEEKLY DATA'!$B$11:$B$14576,'MONTHLY DATA'!$B187)</f>
        <v>548.75</v>
      </c>
      <c r="EA187" s="154">
        <f t="shared" ref="EA187" si="284">DZ187/DZ186-1</f>
        <v>-1.3039568345323715E-2</v>
      </c>
      <c r="EB187" s="78">
        <f>AVERAGEIFS('WEEKLY DATA'!EB$11:EB$14576,'WEEKLY DATA'!$A$11:$A$14576,'MONTHLY DATA'!$A187,'WEEKLY DATA'!$B$11:$B$14576,'MONTHLY DATA'!$B187)</f>
        <v>341.25</v>
      </c>
      <c r="EC187" s="78">
        <f>AVERAGEIFS('WEEKLY DATA'!EC$11:EC$14576,'WEEKLY DATA'!$A$11:$A$14576,'MONTHLY DATA'!$A187,'WEEKLY DATA'!$B$11:$B$14576,'MONTHLY DATA'!$B187)</f>
        <v>351.25</v>
      </c>
      <c r="ED187" s="78">
        <f>AVERAGEIFS('WEEKLY DATA'!ED$11:ED$14576,'WEEKLY DATA'!$A$11:$A$14576,'MONTHLY DATA'!$A187,'WEEKLY DATA'!$B$11:$B$14576,'MONTHLY DATA'!$B187)</f>
        <v>346.25</v>
      </c>
      <c r="EE187" s="154">
        <f t="shared" ref="EE187" si="285">ED187/ED186-1</f>
        <v>-7.8796561604584925E-3</v>
      </c>
      <c r="EF187" s="169">
        <f>AVERAGEIFS('WEEKLY DATA'!EF$11:EF$14576,'WEEKLY DATA'!$A$11:$A$14576,'MONTHLY DATA'!$A187,'WEEKLY DATA'!$B$11:$B$14576,'MONTHLY DATA'!$B187)</f>
        <v>310.625</v>
      </c>
      <c r="EG187" s="78">
        <f>AVERAGEIFS('WEEKLY DATA'!EG$11:EG$14576,'WEEKLY DATA'!$A$11:$A$14576,'MONTHLY DATA'!$A187,'WEEKLY DATA'!$B$11:$B$14576,'MONTHLY DATA'!$B187)</f>
        <v>320.625</v>
      </c>
      <c r="EH187" s="78">
        <f>AVERAGEIFS('WEEKLY DATA'!EH$11:EH$14576,'WEEKLY DATA'!$A$11:$A$14576,'MONTHLY DATA'!$A187,'WEEKLY DATA'!$B$11:$B$14576,'MONTHLY DATA'!$B187)</f>
        <v>315.625</v>
      </c>
      <c r="EI187" s="154">
        <f t="shared" ref="EI187" si="286">EH187/EH186-1</f>
        <v>2.6422764227642226E-2</v>
      </c>
      <c r="EJ187" s="78">
        <f>AVERAGEIFS('WEEKLY DATA'!EJ$11:EJ$14576,'WEEKLY DATA'!$A$11:$A$14576,'MONTHLY DATA'!$A187,'WEEKLY DATA'!$B$11:$B$14576,'MONTHLY DATA'!$B187)</f>
        <v>330</v>
      </c>
      <c r="EK187" s="78">
        <f>AVERAGEIFS('WEEKLY DATA'!EK$11:EK$14576,'WEEKLY DATA'!$A$11:$A$14576,'MONTHLY DATA'!$A187,'WEEKLY DATA'!$B$11:$B$14576,'MONTHLY DATA'!$B187)</f>
        <v>340</v>
      </c>
      <c r="EL187" s="78">
        <f>AVERAGEIFS('WEEKLY DATA'!EL$11:EL$14576,'WEEKLY DATA'!$A$11:$A$14576,'MONTHLY DATA'!$A187,'WEEKLY DATA'!$B$11:$B$14576,'MONTHLY DATA'!$B187)</f>
        <v>335</v>
      </c>
      <c r="EM187" s="154">
        <f t="shared" ref="EM187" si="287">EL187/EL186-1</f>
        <v>-4.2857142857142816E-2</v>
      </c>
      <c r="EN187" s="78">
        <f>AVERAGEIFS('WEEKLY DATA'!EN$11:EN$14576,'WEEKLY DATA'!$A$11:$A$14576,'MONTHLY DATA'!$A187,'WEEKLY DATA'!$B$11:$B$14576,'MONTHLY DATA'!$B187)</f>
        <v>588.75</v>
      </c>
      <c r="EO187" s="78">
        <f>AVERAGEIFS('WEEKLY DATA'!EO$11:EO$14576,'WEEKLY DATA'!$A$11:$A$14576,'MONTHLY DATA'!$A187,'WEEKLY DATA'!$B$11:$B$14576,'MONTHLY DATA'!$B187)</f>
        <v>598.75</v>
      </c>
      <c r="EP187" s="78">
        <f>AVERAGEIFS('WEEKLY DATA'!EP$11:EP$14576,'WEEKLY DATA'!$A$11:$A$14576,'MONTHLY DATA'!$A187,'WEEKLY DATA'!$B$11:$B$14576,'MONTHLY DATA'!$B187)</f>
        <v>593.75</v>
      </c>
      <c r="EQ187" s="154">
        <f t="shared" ref="EQ187" si="288">EP187/EP186-1</f>
        <v>-1.2063227953410971E-2</v>
      </c>
      <c r="ER187" s="78">
        <f>AVERAGEIFS('WEEKLY DATA'!ER$11:ER$14576,'WEEKLY DATA'!$A$11:$A$14576,'MONTHLY DATA'!$A187,'WEEKLY DATA'!$B$11:$B$14576,'MONTHLY DATA'!$B187)</f>
        <v>301.875</v>
      </c>
      <c r="ES187" s="78">
        <f>AVERAGEIFS('WEEKLY DATA'!ES$11:ES$14576,'WEEKLY DATA'!$A$11:$A$14576,'MONTHLY DATA'!$A187,'WEEKLY DATA'!$B$11:$B$14576,'MONTHLY DATA'!$B187)</f>
        <v>311.875</v>
      </c>
      <c r="ET187" s="78">
        <f>AVERAGEIFS('WEEKLY DATA'!ET$11:ET$14576,'WEEKLY DATA'!$A$11:$A$14576,'MONTHLY DATA'!$A187,'WEEKLY DATA'!$B$11:$B$14576,'MONTHLY DATA'!$B187)</f>
        <v>306.875</v>
      </c>
      <c r="EU187" s="154">
        <f t="shared" ref="EU187" si="289">ET187/ET186-1</f>
        <v>-2.4244833068362448E-2</v>
      </c>
      <c r="EV187" s="78">
        <f>AVERAGEIFS('WEEKLY DATA'!EV$11:EV$14576,'WEEKLY DATA'!$A$11:$A$14576,'MONTHLY DATA'!$A187,'WEEKLY DATA'!$B$11:$B$14576,'MONTHLY DATA'!$B187)</f>
        <v>296.875</v>
      </c>
      <c r="EW187" s="78">
        <f>AVERAGEIFS('WEEKLY DATA'!EW$11:EW$14576,'WEEKLY DATA'!$A$11:$A$14576,'MONTHLY DATA'!$A187,'WEEKLY DATA'!$B$11:$B$14576,'MONTHLY DATA'!$B187)</f>
        <v>306.875</v>
      </c>
      <c r="EX187" s="78">
        <f>AVERAGEIFS('WEEKLY DATA'!EX$11:EX$14576,'WEEKLY DATA'!$A$11:$A$14576,'MONTHLY DATA'!$A187,'WEEKLY DATA'!$B$11:$B$14576,'MONTHLY DATA'!$B187)</f>
        <v>301.875</v>
      </c>
      <c r="EY187" s="154">
        <f t="shared" ref="EY187" si="290">EX187/EX186-1</f>
        <v>6.2500000000000888E-3</v>
      </c>
      <c r="EZ187" s="78">
        <f>AVERAGEIFS('WEEKLY DATA'!EZ$11:EZ$14576,'WEEKLY DATA'!$A$11:$A$14576,'MONTHLY DATA'!$A187,'WEEKLY DATA'!$B$11:$B$14576,'MONTHLY DATA'!$B187)</f>
        <v>330</v>
      </c>
      <c r="FA187" s="78">
        <f>AVERAGEIFS('WEEKLY DATA'!FA$11:FA$14576,'WEEKLY DATA'!$A$11:$A$14576,'MONTHLY DATA'!$A187,'WEEKLY DATA'!$B$11:$B$14576,'MONTHLY DATA'!$B187)</f>
        <v>340</v>
      </c>
      <c r="FB187" s="78">
        <f>AVERAGEIFS('WEEKLY DATA'!FB$11:FB$14576,'WEEKLY DATA'!$A$11:$A$14576,'MONTHLY DATA'!$A187,'WEEKLY DATA'!$B$11:$B$14576,'MONTHLY DATA'!$B187)</f>
        <v>335</v>
      </c>
      <c r="FC187" s="154">
        <f t="shared" ref="FC187" si="291">FB187/FB186-1</f>
        <v>-4.2857142857142816E-2</v>
      </c>
      <c r="FD187" s="78">
        <f>AVERAGEIFS('WEEKLY DATA'!FD$11:FD$14576,'WEEKLY DATA'!$A$11:$A$14576,'MONTHLY DATA'!$A187,'WEEKLY DATA'!$B$11:$B$14576,'MONTHLY DATA'!$B187)</f>
        <v>466.25</v>
      </c>
      <c r="FE187" s="78">
        <f>AVERAGEIFS('WEEKLY DATA'!FE$11:FE$14576,'WEEKLY DATA'!$A$11:$A$14576,'MONTHLY DATA'!$A187,'WEEKLY DATA'!$B$11:$B$14576,'MONTHLY DATA'!$B187)</f>
        <v>476.25</v>
      </c>
      <c r="FF187" s="78">
        <f>AVERAGEIFS('WEEKLY DATA'!FF$11:FF$14576,'WEEKLY DATA'!$A$11:$A$14576,'MONTHLY DATA'!$A187,'WEEKLY DATA'!$B$11:$B$14576,'MONTHLY DATA'!$B187)</f>
        <v>471.25</v>
      </c>
      <c r="FG187" s="154">
        <f t="shared" ref="FG187" si="292">FF187/FF186-1</f>
        <v>-2.0270270270270285E-2</v>
      </c>
      <c r="FH187" s="78">
        <f>AVERAGEIFS('WEEKLY DATA'!FH$11:FH$14576,'WEEKLY DATA'!$A$11:$A$14576,'MONTHLY DATA'!$A187,'WEEKLY DATA'!$B$11:$B$14576,'MONTHLY DATA'!$B187)</f>
        <v>345.625</v>
      </c>
      <c r="FI187" s="78">
        <f>AVERAGEIFS('WEEKLY DATA'!FI$11:FI$14576,'WEEKLY DATA'!$A$11:$A$14576,'MONTHLY DATA'!$A187,'WEEKLY DATA'!$B$11:$B$14576,'MONTHLY DATA'!$B187)</f>
        <v>355.625</v>
      </c>
      <c r="FJ187" s="78">
        <f>AVERAGEIFS('WEEKLY DATA'!FJ$11:FJ$14576,'WEEKLY DATA'!$A$11:$A$14576,'MONTHLY DATA'!$A187,'WEEKLY DATA'!$B$11:$B$14576,'MONTHLY DATA'!$B187)</f>
        <v>350.625</v>
      </c>
      <c r="FK187" s="154">
        <f t="shared" ref="FK187" si="293">FJ187/FJ186-1</f>
        <v>4.6561604584527405E-3</v>
      </c>
      <c r="FL187" s="169">
        <f>AVERAGEIFS('WEEKLY DATA'!FL$11:FL$14576,'WEEKLY DATA'!$A$11:$A$14576,'MONTHLY DATA'!$A187,'WEEKLY DATA'!$B$11:$B$14576,'MONTHLY DATA'!$B187)</f>
        <v>305.625</v>
      </c>
      <c r="FM187" s="78">
        <f>AVERAGEIFS('WEEKLY DATA'!FM$11:FM$14576,'WEEKLY DATA'!$A$11:$A$14576,'MONTHLY DATA'!$A187,'WEEKLY DATA'!$B$11:$B$14576,'MONTHLY DATA'!$B187)</f>
        <v>315.625</v>
      </c>
      <c r="FN187" s="78">
        <f>AVERAGEIFS('WEEKLY DATA'!FN$11:FN$14576,'WEEKLY DATA'!$A$11:$A$14576,'MONTHLY DATA'!$A187,'WEEKLY DATA'!$B$11:$B$14576,'MONTHLY DATA'!$B187)</f>
        <v>310.625</v>
      </c>
      <c r="FO187" s="154">
        <f t="shared" ref="FO187" si="294">FN187/FN186-1</f>
        <v>-3.5326086956521729E-2</v>
      </c>
      <c r="FP187" s="78"/>
      <c r="FQ187" s="78"/>
      <c r="FR187" s="78"/>
      <c r="FS187" s="154"/>
      <c r="FT187" s="78">
        <f>AVERAGEIFS('WEEKLY DATA'!FT$11:FT$14576,'WEEKLY DATA'!$A$11:$A$14576,'MONTHLY DATA'!$A187,'WEEKLY DATA'!$B$11:$B$14576,'MONTHLY DATA'!$B187)</f>
        <v>491.875</v>
      </c>
      <c r="FU187" s="78">
        <f>AVERAGEIFS('WEEKLY DATA'!FU$11:FU$14576,'WEEKLY DATA'!$A$11:$A$14576,'MONTHLY DATA'!$A187,'WEEKLY DATA'!$B$11:$B$14576,'MONTHLY DATA'!$B187)</f>
        <v>501.875</v>
      </c>
      <c r="FV187" s="78">
        <f>AVERAGEIFS('WEEKLY DATA'!FV$11:FV$14576,'WEEKLY DATA'!$A$11:$A$14576,'MONTHLY DATA'!$A187,'WEEKLY DATA'!$B$11:$B$14576,'MONTHLY DATA'!$B187)</f>
        <v>496.875</v>
      </c>
      <c r="FW187" s="154">
        <f t="shared" ref="FW187" si="295">FV187/FV186-1</f>
        <v>-0.11588078291814952</v>
      </c>
      <c r="FX187" s="78">
        <f>AVERAGEIFS('WEEKLY DATA'!FX$11:FX$14576,'WEEKLY DATA'!$A$11:$A$14576,'MONTHLY DATA'!$A187,'WEEKLY DATA'!$B$11:$B$14576,'MONTHLY DATA'!$B187)</f>
        <v>430.625</v>
      </c>
      <c r="FY187" s="78">
        <f>AVERAGEIFS('WEEKLY DATA'!FY$11:FY$14576,'WEEKLY DATA'!$A$11:$A$14576,'MONTHLY DATA'!$A187,'WEEKLY DATA'!$B$11:$B$14576,'MONTHLY DATA'!$B187)</f>
        <v>440.625</v>
      </c>
      <c r="FZ187" s="78">
        <f>AVERAGEIFS('WEEKLY DATA'!FZ$11:FZ$14576,'WEEKLY DATA'!$A$11:$A$14576,'MONTHLY DATA'!$A187,'WEEKLY DATA'!$B$11:$B$14576,'MONTHLY DATA'!$B187)</f>
        <v>435.625</v>
      </c>
      <c r="GA187" s="154">
        <f t="shared" ref="GA187" si="296">FZ187/FZ186-1</f>
        <v>-0.11994949494949492</v>
      </c>
      <c r="GB187" s="78">
        <f>AVERAGEIFS('WEEKLY DATA'!GB$11:GB$14576,'WEEKLY DATA'!$A$11:$A$14576,'MONTHLY DATA'!$A187,'WEEKLY DATA'!$B$11:$B$14576,'MONTHLY DATA'!$B187)</f>
        <v>436.875</v>
      </c>
      <c r="GC187" s="78">
        <f>AVERAGEIFS('WEEKLY DATA'!GC$11:GC$14576,'WEEKLY DATA'!$A$11:$A$14576,'MONTHLY DATA'!$A187,'WEEKLY DATA'!$B$11:$B$14576,'MONTHLY DATA'!$B187)</f>
        <v>446.875</v>
      </c>
      <c r="GD187" s="78">
        <f>AVERAGEIFS('WEEKLY DATA'!GD$11:GD$14576,'WEEKLY DATA'!$A$11:$A$14576,'MONTHLY DATA'!$A187,'WEEKLY DATA'!$B$11:$B$14576,'MONTHLY DATA'!$B187)</f>
        <v>441.875</v>
      </c>
      <c r="GE187" s="154">
        <f t="shared" ref="GE187" si="297">GD187/GD186-1</f>
        <v>1.9841269841269771E-3</v>
      </c>
      <c r="GF187" s="169">
        <f>AVERAGEIFS('WEEKLY DATA'!GF$11:GF$14576,'WEEKLY DATA'!$A$11:$A$14576,'MONTHLY DATA'!$A187,'WEEKLY DATA'!$B$11:$B$14576,'MONTHLY DATA'!$B187)</f>
        <v>412.5</v>
      </c>
      <c r="GG187" s="78">
        <f>AVERAGEIFS('WEEKLY DATA'!GG$11:GG$14576,'WEEKLY DATA'!$A$11:$A$14576,'MONTHLY DATA'!$A187,'WEEKLY DATA'!$B$11:$B$14576,'MONTHLY DATA'!$B187)</f>
        <v>422.5</v>
      </c>
      <c r="GH187" s="78">
        <f>AVERAGEIFS('WEEKLY DATA'!GH$11:GH$14576,'WEEKLY DATA'!$A$11:$A$14576,'MONTHLY DATA'!$A187,'WEEKLY DATA'!$B$11:$B$14576,'MONTHLY DATA'!$B187)</f>
        <v>417.5</v>
      </c>
      <c r="GI187" s="154">
        <f t="shared" ref="GI187" si="298">GH187/GH186-1</f>
        <v>-2.3391812865497075E-2</v>
      </c>
      <c r="GJ187" s="78">
        <f>AVERAGEIFS('WEEKLY DATA'!GJ$11:GJ$14576,'WEEKLY DATA'!$A$11:$A$14576,'MONTHLY DATA'!$A187,'WEEKLY DATA'!$B$11:$B$14576,'MONTHLY DATA'!$B187)</f>
        <v>345</v>
      </c>
      <c r="GK187" s="78">
        <f>AVERAGEIFS('WEEKLY DATA'!GK$11:GK$14576,'WEEKLY DATA'!$A$11:$A$14576,'MONTHLY DATA'!$A187,'WEEKLY DATA'!$B$11:$B$14576,'MONTHLY DATA'!$B187)</f>
        <v>355</v>
      </c>
      <c r="GL187" s="78">
        <f>AVERAGEIFS('WEEKLY DATA'!GL$11:GL$14576,'WEEKLY DATA'!$A$11:$A$14576,'MONTHLY DATA'!$A187,'WEEKLY DATA'!$B$11:$B$14576,'MONTHLY DATA'!$B187)</f>
        <v>350</v>
      </c>
      <c r="GM187" s="154">
        <f t="shared" ref="GM187" si="299">GL187/GL186-1</f>
        <v>-4.1095890410958957E-2</v>
      </c>
      <c r="GN187" s="78">
        <f>AVERAGEIFS('WEEKLY DATA'!GN$11:GN$14576,'WEEKLY DATA'!$A$11:$A$14576,'MONTHLY DATA'!$A187,'WEEKLY DATA'!$B$11:$B$14576,'MONTHLY DATA'!$B187)</f>
        <v>648.75</v>
      </c>
      <c r="GO187" s="78">
        <f>AVERAGEIFS('WEEKLY DATA'!GO$11:GO$14576,'WEEKLY DATA'!$A$11:$A$14576,'MONTHLY DATA'!$A187,'WEEKLY DATA'!$B$11:$B$14576,'MONTHLY DATA'!$B187)</f>
        <v>658.75</v>
      </c>
      <c r="GP187" s="78">
        <f>AVERAGEIFS('WEEKLY DATA'!GP$11:GP$14576,'WEEKLY DATA'!$A$11:$A$14576,'MONTHLY DATA'!$A187,'WEEKLY DATA'!$B$11:$B$14576,'MONTHLY DATA'!$B187)</f>
        <v>653.75</v>
      </c>
      <c r="GQ187" s="154">
        <f t="shared" ref="GQ187" si="300">GP187/GP186-1</f>
        <v>-1.0968229954614217E-2</v>
      </c>
      <c r="GR187" s="78"/>
    </row>
    <row r="188" spans="1:200" ht="15.75" x14ac:dyDescent="0.25">
      <c r="A188">
        <f t="shared" si="106"/>
        <v>10</v>
      </c>
      <c r="B188">
        <f t="shared" si="107"/>
        <v>2024</v>
      </c>
      <c r="C188" s="86">
        <v>45566</v>
      </c>
      <c r="D188" s="78">
        <f>AVERAGEIFS('WEEKLY DATA'!D$11:D$14576,'WEEKLY DATA'!$A$11:$A$14576,'MONTHLY DATA'!$A188,'WEEKLY DATA'!$B$11:$B$14576,'MONTHLY DATA'!$B188)</f>
        <v>366.25</v>
      </c>
      <c r="E188" s="78">
        <f>AVERAGEIFS('WEEKLY DATA'!E$11:E$14576,'WEEKLY DATA'!$A$11:$A$14576,'MONTHLY DATA'!$A188,'WEEKLY DATA'!$B$11:$B$14576,'MONTHLY DATA'!$B188)</f>
        <v>376.25</v>
      </c>
      <c r="F188" s="78">
        <f>AVERAGEIFS('WEEKLY DATA'!F$11:F$14576,'WEEKLY DATA'!$A$11:$A$14576,'MONTHLY DATA'!$A188,'WEEKLY DATA'!$B$11:$B$14576,'MONTHLY DATA'!$B188)</f>
        <v>371.25</v>
      </c>
      <c r="G188" s="154">
        <f t="shared" ref="G188" si="301">F188/F187-1</f>
        <v>0.20242914979757076</v>
      </c>
      <c r="H188" s="169">
        <f>AVERAGEIFS('WEEKLY DATA'!H$11:H$14576,'WEEKLY DATA'!$A$11:$A$14576,'MONTHLY DATA'!$A188,'WEEKLY DATA'!$B$11:$B$14576,'MONTHLY DATA'!$B188)</f>
        <v>345</v>
      </c>
      <c r="I188" s="78">
        <f>AVERAGEIFS('WEEKLY DATA'!I$11:I$14576,'WEEKLY DATA'!$A$11:$A$14576,'MONTHLY DATA'!$A188,'WEEKLY DATA'!$B$11:$B$14576,'MONTHLY DATA'!$B188)</f>
        <v>355</v>
      </c>
      <c r="J188" s="78">
        <f>AVERAGEIFS('WEEKLY DATA'!J$11:J$14576,'WEEKLY DATA'!$A$11:$A$14576,'MONTHLY DATA'!$A188,'WEEKLY DATA'!$B$11:$B$14576,'MONTHLY DATA'!$B188)</f>
        <v>350</v>
      </c>
      <c r="K188" s="154">
        <f t="shared" ref="K188" si="302">J188/J187-1</f>
        <v>0.20950323974082075</v>
      </c>
      <c r="L188" s="169">
        <f>AVERAGEIFS('WEEKLY DATA'!L$11:L$14576,'WEEKLY DATA'!$A$11:$A$14576,'MONTHLY DATA'!$A188,'WEEKLY DATA'!$B$11:$B$14576,'MONTHLY DATA'!$B188)</f>
        <v>410</v>
      </c>
      <c r="M188" s="78">
        <f>AVERAGEIFS('WEEKLY DATA'!M$11:M$14576,'WEEKLY DATA'!$A$11:$A$14576,'MONTHLY DATA'!$A188,'WEEKLY DATA'!$B$11:$B$14576,'MONTHLY DATA'!$B188)</f>
        <v>420</v>
      </c>
      <c r="N188" s="78">
        <f>AVERAGEIFS('WEEKLY DATA'!N$11:N$14576,'WEEKLY DATA'!$A$11:$A$14576,'MONTHLY DATA'!$A188,'WEEKLY DATA'!$B$11:$B$14576,'MONTHLY DATA'!$B188)</f>
        <v>415</v>
      </c>
      <c r="O188" s="154">
        <f t="shared" ref="O188" si="303">N188/N187-1</f>
        <v>0</v>
      </c>
      <c r="P188" s="169">
        <f>AVERAGEIFS('WEEKLY DATA'!P$11:P$14576,'WEEKLY DATA'!$A$11:$A$14576,'MONTHLY DATA'!$A188,'WEEKLY DATA'!$B$11:$B$14576,'MONTHLY DATA'!$B188)</f>
        <v>321.25</v>
      </c>
      <c r="Q188" s="78">
        <f>AVERAGEIFS('WEEKLY DATA'!Q$11:Q$14576,'WEEKLY DATA'!$A$11:$A$14576,'MONTHLY DATA'!$A188,'WEEKLY DATA'!$B$11:$B$14576,'MONTHLY DATA'!$B188)</f>
        <v>331.25</v>
      </c>
      <c r="R188" s="78">
        <f>AVERAGEIFS('WEEKLY DATA'!R$11:R$14576,'WEEKLY DATA'!$A$11:$A$14576,'MONTHLY DATA'!$A188,'WEEKLY DATA'!$B$11:$B$14576,'MONTHLY DATA'!$B188)</f>
        <v>326.25</v>
      </c>
      <c r="S188" s="154">
        <f t="shared" ref="S188" si="304">R188/R187-1</f>
        <v>0</v>
      </c>
      <c r="T188" s="169">
        <f>AVERAGEIFS('WEEKLY DATA'!T$11:T$14576,'WEEKLY DATA'!$A$11:$A$14576,'MONTHLY DATA'!$A188,'WEEKLY DATA'!$B$11:$B$14576,'MONTHLY DATA'!$B188)</f>
        <v>325</v>
      </c>
      <c r="U188" s="78">
        <f>AVERAGEIFS('WEEKLY DATA'!U$11:U$14576,'WEEKLY DATA'!$A$11:$A$14576,'MONTHLY DATA'!$A188,'WEEKLY DATA'!$B$11:$B$14576,'MONTHLY DATA'!$B188)</f>
        <v>335</v>
      </c>
      <c r="V188" s="78">
        <f>AVERAGEIFS('WEEKLY DATA'!V$11:V$14576,'WEEKLY DATA'!$A$11:$A$14576,'MONTHLY DATA'!$A188,'WEEKLY DATA'!$B$11:$B$14576,'MONTHLY DATA'!$B188)</f>
        <v>330</v>
      </c>
      <c r="W188" s="154">
        <f t="shared" ref="W188" si="305">V188/V187-1</f>
        <v>-1.890359168241984E-3</v>
      </c>
      <c r="X188" s="169">
        <f>AVERAGEIFS('WEEKLY DATA'!X$11:X$14576,'WEEKLY DATA'!$A$11:$A$14576,'MONTHLY DATA'!$A188,'WEEKLY DATA'!$B$11:$B$14576,'MONTHLY DATA'!$B188)</f>
        <v>303.75</v>
      </c>
      <c r="Y188" s="78">
        <f>AVERAGEIFS('WEEKLY DATA'!Y$11:Y$14576,'WEEKLY DATA'!$A$11:$A$14576,'MONTHLY DATA'!$A188,'WEEKLY DATA'!$B$11:$B$14576,'MONTHLY DATA'!$B188)</f>
        <v>313.75</v>
      </c>
      <c r="Z188" s="78">
        <f>AVERAGEIFS('WEEKLY DATA'!Z$11:Z$14576,'WEEKLY DATA'!$A$11:$A$14576,'MONTHLY DATA'!$A188,'WEEKLY DATA'!$B$11:$B$14576,'MONTHLY DATA'!$B188)</f>
        <v>308.75</v>
      </c>
      <c r="AA188" s="154">
        <f t="shared" ref="AA188" si="306">Z188/Z187-1</f>
        <v>0</v>
      </c>
      <c r="AB188" s="169">
        <f>AVERAGEIFS('WEEKLY DATA'!AB$11:AB$14576,'WEEKLY DATA'!$A$11:$A$14576,'MONTHLY DATA'!$A188,'WEEKLY DATA'!$B$11:$B$14576,'MONTHLY DATA'!$B188)</f>
        <v>385</v>
      </c>
      <c r="AC188" s="78">
        <f>AVERAGEIFS('WEEKLY DATA'!AC$11:AC$14576,'WEEKLY DATA'!$A$11:$A$14576,'MONTHLY DATA'!$A188,'WEEKLY DATA'!$B$11:$B$14576,'MONTHLY DATA'!$B188)</f>
        <v>395</v>
      </c>
      <c r="AD188" s="78">
        <f>AVERAGEIFS('WEEKLY DATA'!AD$11:AD$14576,'WEEKLY DATA'!$A$11:$A$14576,'MONTHLY DATA'!$A188,'WEEKLY DATA'!$B$11:$B$14576,'MONTHLY DATA'!$B188)</f>
        <v>390</v>
      </c>
      <c r="AE188" s="154">
        <f t="shared" ref="AE188" si="307">AD188/AD187-1</f>
        <v>0</v>
      </c>
      <c r="AF188" s="169">
        <f>AVERAGEIFS('WEEKLY DATA'!AF$11:AF$14576,'WEEKLY DATA'!$A$11:$A$14576,'MONTHLY DATA'!$A188,'WEEKLY DATA'!$B$11:$B$14576,'MONTHLY DATA'!$B188)</f>
        <v>315</v>
      </c>
      <c r="AG188" s="78">
        <f>AVERAGEIFS('WEEKLY DATA'!AG$11:AG$14576,'WEEKLY DATA'!$A$11:$A$14576,'MONTHLY DATA'!$A188,'WEEKLY DATA'!$B$11:$B$14576,'MONTHLY DATA'!$B188)</f>
        <v>325</v>
      </c>
      <c r="AH188" s="78">
        <f>AVERAGEIFS('WEEKLY DATA'!AH$11:AH$14576,'WEEKLY DATA'!$A$11:$A$14576,'MONTHLY DATA'!$A188,'WEEKLY DATA'!$B$11:$B$14576,'MONTHLY DATA'!$B188)</f>
        <v>320</v>
      </c>
      <c r="AI188" s="154">
        <f t="shared" ref="AI188" si="308">AH188/AH187-1</f>
        <v>-1.7274472168905985E-2</v>
      </c>
      <c r="AJ188" s="169">
        <f>AVERAGEIFS('WEEKLY DATA'!AJ$11:AJ$14576,'WEEKLY DATA'!$A$11:$A$14576,'MONTHLY DATA'!$A188,'WEEKLY DATA'!$B$11:$B$14576,'MONTHLY DATA'!$B188)</f>
        <v>315</v>
      </c>
      <c r="AK188" s="78">
        <f>AVERAGEIFS('WEEKLY DATA'!AK$11:AK$14576,'WEEKLY DATA'!$A$11:$A$14576,'MONTHLY DATA'!$A188,'WEEKLY DATA'!$B$11:$B$14576,'MONTHLY DATA'!$B188)</f>
        <v>325</v>
      </c>
      <c r="AL188" s="78">
        <f>AVERAGEIFS('WEEKLY DATA'!AL$11:AL$14576,'WEEKLY DATA'!$A$11:$A$14576,'MONTHLY DATA'!$A188,'WEEKLY DATA'!$B$11:$B$14576,'MONTHLY DATA'!$B188)</f>
        <v>320</v>
      </c>
      <c r="AM188" s="154">
        <f t="shared" ref="AM188" si="309">AL188/AL187-1</f>
        <v>1.1857707509881354E-2</v>
      </c>
      <c r="AN188" s="169">
        <f>AVERAGEIFS('WEEKLY DATA'!AN$11:AN$14576,'WEEKLY DATA'!$A$11:$A$14576,'MONTHLY DATA'!$A188,'WEEKLY DATA'!$B$11:$B$14576,'MONTHLY DATA'!$B188)</f>
        <v>265</v>
      </c>
      <c r="AO188" s="78">
        <f>AVERAGEIFS('WEEKLY DATA'!AO$11:AO$14576,'WEEKLY DATA'!$A$11:$A$14576,'MONTHLY DATA'!$A188,'WEEKLY DATA'!$B$11:$B$14576,'MONTHLY DATA'!$B188)</f>
        <v>275</v>
      </c>
      <c r="AP188" s="78">
        <f>AVERAGEIFS('WEEKLY DATA'!AP$11:AP$14576,'WEEKLY DATA'!$A$11:$A$14576,'MONTHLY DATA'!$A188,'WEEKLY DATA'!$B$11:$B$14576,'MONTHLY DATA'!$B188)</f>
        <v>270</v>
      </c>
      <c r="AQ188" s="154">
        <f t="shared" ref="AQ188" si="310">AP188/AP187-1</f>
        <v>1.6470588235294015E-2</v>
      </c>
      <c r="AR188" s="169">
        <f>AVERAGEIFS('WEEKLY DATA'!AR$11:AR$14576,'WEEKLY DATA'!$A$11:$A$14576,'MONTHLY DATA'!$A188,'WEEKLY DATA'!$B$11:$B$14576,'MONTHLY DATA'!$B188)</f>
        <v>410</v>
      </c>
      <c r="AS188" s="78">
        <f>AVERAGEIFS('WEEKLY DATA'!AS$11:AS$14576,'WEEKLY DATA'!$A$11:$A$14576,'MONTHLY DATA'!$A188,'WEEKLY DATA'!$B$11:$B$14576,'MONTHLY DATA'!$B188)</f>
        <v>420</v>
      </c>
      <c r="AT188" s="78">
        <f>AVERAGEIFS('WEEKLY DATA'!AT$11:AT$14576,'WEEKLY DATA'!$A$11:$A$14576,'MONTHLY DATA'!$A188,'WEEKLY DATA'!$B$11:$B$14576,'MONTHLY DATA'!$B188)</f>
        <v>415</v>
      </c>
      <c r="AU188" s="154">
        <f t="shared" ref="AU188" si="311">AT188/AT187-1</f>
        <v>0</v>
      </c>
      <c r="AV188" s="169">
        <f>AVERAGEIFS('WEEKLY DATA'!AV$11:AV$14576,'WEEKLY DATA'!$A$11:$A$14576,'MONTHLY DATA'!$A188,'WEEKLY DATA'!$B$11:$B$14576,'MONTHLY DATA'!$B188)</f>
        <v>296.25</v>
      </c>
      <c r="AW188" s="78">
        <f>AVERAGEIFS('WEEKLY DATA'!AW$11:AW$14576,'WEEKLY DATA'!$A$11:$A$14576,'MONTHLY DATA'!$A188,'WEEKLY DATA'!$B$11:$B$14576,'MONTHLY DATA'!$B188)</f>
        <v>306.25</v>
      </c>
      <c r="AX188" s="78">
        <f>AVERAGEIFS('WEEKLY DATA'!AX$11:AX$14576,'WEEKLY DATA'!$A$11:$A$14576,'MONTHLY DATA'!$A188,'WEEKLY DATA'!$B$11:$B$14576,'MONTHLY DATA'!$B188)</f>
        <v>301.25</v>
      </c>
      <c r="AY188" s="154">
        <f t="shared" ref="AY188" si="312">AX188/AX187-1</f>
        <v>2.0790020790020236E-3</v>
      </c>
      <c r="AZ188" s="169">
        <f>AVERAGEIFS('WEEKLY DATA'!AZ$11:AZ$14576,'WEEKLY DATA'!$A$11:$A$14576,'MONTHLY DATA'!$A188,'WEEKLY DATA'!$B$11:$B$14576,'MONTHLY DATA'!$B188)</f>
        <v>295</v>
      </c>
      <c r="BA188" s="78">
        <f>AVERAGEIFS('WEEKLY DATA'!BA$11:BA$14576,'WEEKLY DATA'!$A$11:$A$14576,'MONTHLY DATA'!$A188,'WEEKLY DATA'!$B$11:$B$14576,'MONTHLY DATA'!$B188)</f>
        <v>305</v>
      </c>
      <c r="BB188" s="78">
        <f>AVERAGEIFS('WEEKLY DATA'!BB$11:BB$14576,'WEEKLY DATA'!$A$11:$A$14576,'MONTHLY DATA'!$A188,'WEEKLY DATA'!$B$11:$B$14576,'MONTHLY DATA'!$B188)</f>
        <v>300</v>
      </c>
      <c r="BC188" s="154">
        <f t="shared" ref="BC188" si="313">BB188/BB187-1</f>
        <v>-2.8340080971659964E-2</v>
      </c>
      <c r="BD188" s="169">
        <f>AVERAGEIFS('WEEKLY DATA'!BD$11:BD$14576,'WEEKLY DATA'!$A$11:$A$14576,'MONTHLY DATA'!$A188,'WEEKLY DATA'!$B$11:$B$14576,'MONTHLY DATA'!$B188)</f>
        <v>267.5</v>
      </c>
      <c r="BE188" s="78">
        <f>AVERAGEIFS('WEEKLY DATA'!BE$11:BE$14576,'WEEKLY DATA'!$A$11:$A$14576,'MONTHLY DATA'!$A188,'WEEKLY DATA'!$B$11:$B$14576,'MONTHLY DATA'!$B188)</f>
        <v>277.5</v>
      </c>
      <c r="BF188" s="78">
        <f>AVERAGEIFS('WEEKLY DATA'!BF$11:BF$14576,'WEEKLY DATA'!$A$11:$A$14576,'MONTHLY DATA'!$A188,'WEEKLY DATA'!$B$11:$B$14576,'MONTHLY DATA'!$B188)</f>
        <v>272.5</v>
      </c>
      <c r="BG188" s="154">
        <f t="shared" ref="BG188" si="314">BF188/BF187-1</f>
        <v>1.1600928074245953E-2</v>
      </c>
      <c r="BH188" s="169">
        <f>AVERAGEIFS('WEEKLY DATA'!BH$11:BH$14576,'WEEKLY DATA'!$A$11:$A$14576,'MONTHLY DATA'!$A188,'WEEKLY DATA'!$B$11:$B$14576,'MONTHLY DATA'!$B188)</f>
        <v>375</v>
      </c>
      <c r="BI188" s="78">
        <f>AVERAGEIFS('WEEKLY DATA'!BI$11:BI$14576,'WEEKLY DATA'!$A$11:$A$14576,'MONTHLY DATA'!$A188,'WEEKLY DATA'!$B$11:$B$14576,'MONTHLY DATA'!$B188)</f>
        <v>385</v>
      </c>
      <c r="BJ188" s="78">
        <f>AVERAGEIFS('WEEKLY DATA'!BJ$11:BJ$14576,'WEEKLY DATA'!$A$11:$A$14576,'MONTHLY DATA'!$A188,'WEEKLY DATA'!$B$11:$B$14576,'MONTHLY DATA'!$B188)</f>
        <v>380</v>
      </c>
      <c r="BK188" s="154">
        <f t="shared" ref="BK188" si="315">BJ188/BJ187-1</f>
        <v>0</v>
      </c>
      <c r="BL188" s="169">
        <f>AVERAGEIFS('WEEKLY DATA'!BL$11:BL$14576,'WEEKLY DATA'!$A$11:$A$14576,'MONTHLY DATA'!$A188,'WEEKLY DATA'!$B$11:$B$14576,'MONTHLY DATA'!$B188)</f>
        <v>307.5</v>
      </c>
      <c r="BM188" s="78">
        <f>AVERAGEIFS('WEEKLY DATA'!BM$11:BM$14576,'WEEKLY DATA'!$A$11:$A$14576,'MONTHLY DATA'!$A188,'WEEKLY DATA'!$B$11:$B$14576,'MONTHLY DATA'!$B188)</f>
        <v>317.5</v>
      </c>
      <c r="BN188" s="78">
        <f>AVERAGEIFS('WEEKLY DATA'!BN$11:BN$14576,'WEEKLY DATA'!$A$11:$A$14576,'MONTHLY DATA'!$A188,'WEEKLY DATA'!$B$11:$B$14576,'MONTHLY DATA'!$B188)</f>
        <v>312.5</v>
      </c>
      <c r="BO188" s="154">
        <f t="shared" ref="BO188" si="316">BN188/BN187-1</f>
        <v>-2.7237354085603127E-2</v>
      </c>
      <c r="BP188" s="78">
        <f>AVERAGEIFS('WEEKLY DATA'!BP$11:BP$14576,'WEEKLY DATA'!$A$11:$A$14576,'MONTHLY DATA'!$A188,'WEEKLY DATA'!$B$11:$B$14576,'MONTHLY DATA'!$B188)</f>
        <v>342.5</v>
      </c>
      <c r="BQ188" s="78">
        <f>AVERAGEIFS('WEEKLY DATA'!BQ$11:BQ$14576,'WEEKLY DATA'!$A$11:$A$14576,'MONTHLY DATA'!$A188,'WEEKLY DATA'!$B$11:$B$14576,'MONTHLY DATA'!$B188)</f>
        <v>352.5</v>
      </c>
      <c r="BR188" s="78">
        <f>AVERAGEIFS('WEEKLY DATA'!BR$11:BR$14576,'WEEKLY DATA'!$A$11:$A$14576,'MONTHLY DATA'!$A188,'WEEKLY DATA'!$B$11:$B$14576,'MONTHLY DATA'!$B188)</f>
        <v>347.5</v>
      </c>
      <c r="BS188" s="154">
        <f t="shared" ref="BS188" si="317">BR188/BR187-1</f>
        <v>4.1198501872659277E-2</v>
      </c>
      <c r="BT188" s="78">
        <f>AVERAGEIFS('WEEKLY DATA'!BT$11:BT$14576,'WEEKLY DATA'!$A$11:$A$14576,'MONTHLY DATA'!$A188,'WEEKLY DATA'!$B$11:$B$14576,'MONTHLY DATA'!$B188)</f>
        <v>278.75</v>
      </c>
      <c r="BU188" s="78">
        <f>AVERAGEIFS('WEEKLY DATA'!BU$11:BU$14576,'WEEKLY DATA'!$A$11:$A$14576,'MONTHLY DATA'!$A188,'WEEKLY DATA'!$B$11:$B$14576,'MONTHLY DATA'!$B188)</f>
        <v>288.75</v>
      </c>
      <c r="BV188" s="78">
        <f>AVERAGEIFS('WEEKLY DATA'!BV$11:BV$14576,'WEEKLY DATA'!$A$11:$A$14576,'MONTHLY DATA'!$A188,'WEEKLY DATA'!$B$11:$B$14576,'MONTHLY DATA'!$B188)</f>
        <v>283.75</v>
      </c>
      <c r="BW188" s="154">
        <f t="shared" ref="BW188" si="318">BV188/BV187-1</f>
        <v>1.7937219730941756E-2</v>
      </c>
      <c r="BX188" s="78">
        <f>AVERAGEIFS('WEEKLY DATA'!BX$11:BX$14576,'WEEKLY DATA'!$A$11:$A$14576,'MONTHLY DATA'!$A188,'WEEKLY DATA'!$B$11:$B$14576,'MONTHLY DATA'!$B188)</f>
        <v>335</v>
      </c>
      <c r="BY188" s="78">
        <f>AVERAGEIFS('WEEKLY DATA'!BY$11:BY$14576,'WEEKLY DATA'!$A$11:$A$14576,'MONTHLY DATA'!$A188,'WEEKLY DATA'!$B$11:$B$14576,'MONTHLY DATA'!$B188)</f>
        <v>345</v>
      </c>
      <c r="BZ188" s="78">
        <f>AVERAGEIFS('WEEKLY DATA'!BZ$11:BZ$14576,'WEEKLY DATA'!$A$11:$A$14576,'MONTHLY DATA'!$A188,'WEEKLY DATA'!$B$11:$B$14576,'MONTHLY DATA'!$B188)</f>
        <v>340</v>
      </c>
      <c r="CA188" s="154">
        <f t="shared" ref="CA188" si="319">BZ188/BZ187-1</f>
        <v>0</v>
      </c>
      <c r="CB188" s="78">
        <f>AVERAGEIFS('WEEKLY DATA'!CB$11:CB$14576,'WEEKLY DATA'!$A$11:$A$14576,'MONTHLY DATA'!$A188,'WEEKLY DATA'!$B$11:$B$14576,'MONTHLY DATA'!$B188)</f>
        <v>530</v>
      </c>
      <c r="CC188" s="78">
        <f>AVERAGEIFS('WEEKLY DATA'!CC$11:CC$14576,'WEEKLY DATA'!$A$11:$A$14576,'MONTHLY DATA'!$A188,'WEEKLY DATA'!$B$11:$B$14576,'MONTHLY DATA'!$B188)</f>
        <v>540</v>
      </c>
      <c r="CD188" s="78">
        <f>AVERAGEIFS('WEEKLY DATA'!CD$11:CD$14576,'WEEKLY DATA'!$A$11:$A$14576,'MONTHLY DATA'!$A188,'WEEKLY DATA'!$B$11:$B$14576,'MONTHLY DATA'!$B188)</f>
        <v>535</v>
      </c>
      <c r="CE188" s="154">
        <f t="shared" ref="CE188" si="320">CD188/CD187-1</f>
        <v>-6.9605568445475496E-3</v>
      </c>
      <c r="CF188" s="78">
        <f>AVERAGEIFS('WEEKLY DATA'!CF$11:CF$14576,'WEEKLY DATA'!$A$11:$A$14576,'MONTHLY DATA'!$A188,'WEEKLY DATA'!$B$11:$B$14576,'MONTHLY DATA'!$B188)</f>
        <v>332.5</v>
      </c>
      <c r="CG188" s="78">
        <f>AVERAGEIFS('WEEKLY DATA'!CG$11:CG$14576,'WEEKLY DATA'!$A$11:$A$14576,'MONTHLY DATA'!$A188,'WEEKLY DATA'!$B$11:$B$14576,'MONTHLY DATA'!$B188)</f>
        <v>342.5</v>
      </c>
      <c r="CH188" s="78">
        <f>AVERAGEIFS('WEEKLY DATA'!CH$11:CH$14576,'WEEKLY DATA'!$A$11:$A$14576,'MONTHLY DATA'!$A188,'WEEKLY DATA'!$B$11:$B$14576,'MONTHLY DATA'!$B188)</f>
        <v>337.5</v>
      </c>
      <c r="CI188" s="154">
        <f t="shared" ref="CI188" si="321">CH188/CH187-1</f>
        <v>3.6468330134356908E-2</v>
      </c>
      <c r="CJ188" s="78">
        <f>AVERAGEIFS('WEEKLY DATA'!CJ$11:CJ$14576,'WEEKLY DATA'!$A$11:$A$14576,'MONTHLY DATA'!$A188,'WEEKLY DATA'!$B$11:$B$14576,'MONTHLY DATA'!$B188)</f>
        <v>311.25</v>
      </c>
      <c r="CK188" s="78">
        <f>AVERAGEIFS('WEEKLY DATA'!CK$11:CK$14576,'WEEKLY DATA'!$A$11:$A$14576,'MONTHLY DATA'!$A188,'WEEKLY DATA'!$B$11:$B$14576,'MONTHLY DATA'!$B188)</f>
        <v>321.25</v>
      </c>
      <c r="CL188" s="78">
        <f>AVERAGEIFS('WEEKLY DATA'!CL$11:CL$14576,'WEEKLY DATA'!$A$11:$A$14576,'MONTHLY DATA'!$A188,'WEEKLY DATA'!$B$11:$B$14576,'MONTHLY DATA'!$B188)</f>
        <v>316.25</v>
      </c>
      <c r="CM188" s="154">
        <f t="shared" ref="CM188" si="322">CL188/CL187-1</f>
        <v>3.9014373716632411E-2</v>
      </c>
      <c r="CN188" s="78">
        <f>AVERAGEIFS('WEEKLY DATA'!CN$11:CN$14576,'WEEKLY DATA'!$A$11:$A$14576,'MONTHLY DATA'!$A188,'WEEKLY DATA'!$B$11:$B$14576,'MONTHLY DATA'!$B188)</f>
        <v>335</v>
      </c>
      <c r="CO188" s="78">
        <f>AVERAGEIFS('WEEKLY DATA'!CO$11:CO$14576,'WEEKLY DATA'!$A$11:$A$14576,'MONTHLY DATA'!$A188,'WEEKLY DATA'!$B$11:$B$14576,'MONTHLY DATA'!$B188)</f>
        <v>345</v>
      </c>
      <c r="CP188" s="78">
        <f>AVERAGEIFS('WEEKLY DATA'!CP$11:CP$14576,'WEEKLY DATA'!$A$11:$A$14576,'MONTHLY DATA'!$A188,'WEEKLY DATA'!$B$11:$B$14576,'MONTHLY DATA'!$B188)</f>
        <v>340</v>
      </c>
      <c r="CQ188" s="154">
        <f t="shared" ref="CQ188" si="323">CP188/CP187-1</f>
        <v>0</v>
      </c>
      <c r="CR188" s="78">
        <f>AVERAGEIFS('WEEKLY DATA'!CR$11:CR$14576,'WEEKLY DATA'!$A$11:$A$14576,'MONTHLY DATA'!$A188,'WEEKLY DATA'!$B$11:$B$14576,'MONTHLY DATA'!$B188)</f>
        <v>540</v>
      </c>
      <c r="CS188" s="78">
        <f>AVERAGEIFS('WEEKLY DATA'!CS$11:CS$14576,'WEEKLY DATA'!$A$11:$A$14576,'MONTHLY DATA'!$A188,'WEEKLY DATA'!$B$11:$B$14576,'MONTHLY DATA'!$B188)</f>
        <v>550</v>
      </c>
      <c r="CT188" s="78">
        <f>AVERAGEIFS('WEEKLY DATA'!CT$11:CT$14576,'WEEKLY DATA'!$A$11:$A$14576,'MONTHLY DATA'!$A188,'WEEKLY DATA'!$B$11:$B$14576,'MONTHLY DATA'!$B188)</f>
        <v>545</v>
      </c>
      <c r="CU188" s="154">
        <f t="shared" ref="CU188" si="324">CT188/CT187-1</f>
        <v>-6.8337129840546629E-3</v>
      </c>
      <c r="CV188" s="169">
        <f>AVERAGEIFS('WEEKLY DATA'!CV$11:CV$14576,'WEEKLY DATA'!$A$11:$A$14576,'MONTHLY DATA'!$A188,'WEEKLY DATA'!$B$11:$B$14576,'MONTHLY DATA'!$B188)</f>
        <v>355</v>
      </c>
      <c r="CW188" s="78">
        <f>AVERAGEIFS('WEEKLY DATA'!CW$11:CW$14576,'WEEKLY DATA'!$A$11:$A$14576,'MONTHLY DATA'!$A188,'WEEKLY DATA'!$B$11:$B$14576,'MONTHLY DATA'!$B188)</f>
        <v>365</v>
      </c>
      <c r="CX188" s="78">
        <f>AVERAGEIFS('WEEKLY DATA'!CX$11:CX$14576,'WEEKLY DATA'!$A$11:$A$14576,'MONTHLY DATA'!$A188,'WEEKLY DATA'!$B$11:$B$14576,'MONTHLY DATA'!$B188)</f>
        <v>360</v>
      </c>
      <c r="CY188" s="154">
        <f t="shared" ref="CY188" si="325">CX188/CX187-1</f>
        <v>2.3090586145648295E-2</v>
      </c>
      <c r="CZ188" s="169">
        <f>AVERAGEIFS('WEEKLY DATA'!CZ$11:CZ$14576,'WEEKLY DATA'!$A$11:$A$14576,'MONTHLY DATA'!$A188,'WEEKLY DATA'!$B$11:$B$14576,'MONTHLY DATA'!$B188)</f>
        <v>343.75</v>
      </c>
      <c r="DA188" s="78">
        <f>AVERAGEIFS('WEEKLY DATA'!DA$11:DA$14576,'WEEKLY DATA'!$A$11:$A$14576,'MONTHLY DATA'!$A188,'WEEKLY DATA'!$B$11:$B$14576,'MONTHLY DATA'!$B188)</f>
        <v>353.75</v>
      </c>
      <c r="DB188" s="78">
        <f>AVERAGEIFS('WEEKLY DATA'!DB$11:DB$14576,'WEEKLY DATA'!$A$11:$A$14576,'MONTHLY DATA'!$A188,'WEEKLY DATA'!$B$11:$B$14576,'MONTHLY DATA'!$B188)</f>
        <v>348.75</v>
      </c>
      <c r="DC188" s="154">
        <f t="shared" ref="DC188" si="326">DB188/DB187-1</f>
        <v>6.4885496183206159E-2</v>
      </c>
      <c r="DD188" s="78">
        <f>AVERAGEIFS('WEEKLY DATA'!DD$11:DD$14576,'WEEKLY DATA'!$A$11:$A$14576,'MONTHLY DATA'!$A188,'WEEKLY DATA'!$B$11:$B$14576,'MONTHLY DATA'!$B188)</f>
        <v>335</v>
      </c>
      <c r="DE188" s="78">
        <f>AVERAGEIFS('WEEKLY DATA'!DE$11:DE$14576,'WEEKLY DATA'!$A$11:$A$14576,'MONTHLY DATA'!$A188,'WEEKLY DATA'!$B$11:$B$14576,'MONTHLY DATA'!$B188)</f>
        <v>345</v>
      </c>
      <c r="DF188" s="78">
        <f>AVERAGEIFS('WEEKLY DATA'!DF$11:DF$14576,'WEEKLY DATA'!$A$11:$A$14576,'MONTHLY DATA'!$A188,'WEEKLY DATA'!$B$11:$B$14576,'MONTHLY DATA'!$B188)</f>
        <v>340</v>
      </c>
      <c r="DG188" s="154">
        <f t="shared" ref="DG188" si="327">DF188/DF187-1</f>
        <v>0</v>
      </c>
      <c r="DH188" s="78">
        <f>AVERAGEIFS('WEEKLY DATA'!DH$11:DH$14576,'WEEKLY DATA'!$A$11:$A$14576,'MONTHLY DATA'!$A188,'WEEKLY DATA'!$B$11:$B$14576,'MONTHLY DATA'!$B188)</f>
        <v>555</v>
      </c>
      <c r="DI188" s="78">
        <f>AVERAGEIFS('WEEKLY DATA'!DI$11:DI$14576,'WEEKLY DATA'!$A$11:$A$14576,'MONTHLY DATA'!$A188,'WEEKLY DATA'!$B$11:$B$14576,'MONTHLY DATA'!$B188)</f>
        <v>565</v>
      </c>
      <c r="DJ188" s="78">
        <f>AVERAGEIFS('WEEKLY DATA'!DJ$11:DJ$14576,'WEEKLY DATA'!$A$11:$A$14576,'MONTHLY DATA'!$A188,'WEEKLY DATA'!$B$11:$B$14576,'MONTHLY DATA'!$B188)</f>
        <v>560</v>
      </c>
      <c r="DK188" s="154">
        <f t="shared" ref="DK188" si="328">DJ188/DJ187-1</f>
        <v>-6.6518847006651338E-3</v>
      </c>
      <c r="DL188" s="169">
        <f>AVERAGEIFS('WEEKLY DATA'!DL$11:DL$14576,'WEEKLY DATA'!$A$11:$A$14576,'MONTHLY DATA'!$A188,'WEEKLY DATA'!$B$11:$B$14576,'MONTHLY DATA'!$B188)</f>
        <v>317.5</v>
      </c>
      <c r="DM188" s="78">
        <f>AVERAGEIFS('WEEKLY DATA'!DM$11:DM$14576,'WEEKLY DATA'!$A$11:$A$14576,'MONTHLY DATA'!$A188,'WEEKLY DATA'!$B$11:$B$14576,'MONTHLY DATA'!$B188)</f>
        <v>327.5</v>
      </c>
      <c r="DN188" s="78">
        <f>AVERAGEIFS('WEEKLY DATA'!DN$11:DN$14576,'WEEKLY DATA'!$A$11:$A$14576,'MONTHLY DATA'!$A188,'WEEKLY DATA'!$B$11:$B$14576,'MONTHLY DATA'!$B188)</f>
        <v>322.5</v>
      </c>
      <c r="DO188" s="154">
        <f t="shared" ref="DO188" si="329">DN188/DN187-1</f>
        <v>5.3061224489795888E-2</v>
      </c>
      <c r="DP188" s="78">
        <f>AVERAGEIFS('WEEKLY DATA'!DP$11:DP$14576,'WEEKLY DATA'!$A$11:$A$14576,'MONTHLY DATA'!$A188,'WEEKLY DATA'!$B$11:$B$14576,'MONTHLY DATA'!$B188)</f>
        <v>302.5</v>
      </c>
      <c r="DQ188" s="78">
        <f>AVERAGEIFS('WEEKLY DATA'!DQ$11:DQ$14576,'WEEKLY DATA'!$A$11:$A$14576,'MONTHLY DATA'!$A188,'WEEKLY DATA'!$B$11:$B$14576,'MONTHLY DATA'!$B188)</f>
        <v>312.5</v>
      </c>
      <c r="DR188" s="78">
        <f>AVERAGEIFS('WEEKLY DATA'!DR$11:DR$14576,'WEEKLY DATA'!$A$11:$A$14576,'MONTHLY DATA'!$A188,'WEEKLY DATA'!$B$11:$B$14576,'MONTHLY DATA'!$B188)</f>
        <v>307.5</v>
      </c>
      <c r="DS188" s="154">
        <f t="shared" ref="DS188" si="330">DR188/DR187-1</f>
        <v>2.0746887966804906E-2</v>
      </c>
      <c r="DT188" s="78">
        <f>AVERAGEIFS('WEEKLY DATA'!DT$11:DT$14576,'WEEKLY DATA'!$A$11:$A$14576,'MONTHLY DATA'!$A188,'WEEKLY DATA'!$B$11:$B$14576,'MONTHLY DATA'!$B188)</f>
        <v>335</v>
      </c>
      <c r="DU188" s="78">
        <f>AVERAGEIFS('WEEKLY DATA'!DU$11:DU$14576,'WEEKLY DATA'!$A$11:$A$14576,'MONTHLY DATA'!$A188,'WEEKLY DATA'!$B$11:$B$14576,'MONTHLY DATA'!$B188)</f>
        <v>345</v>
      </c>
      <c r="DV188" s="78">
        <f>AVERAGEIFS('WEEKLY DATA'!DV$11:DV$14576,'WEEKLY DATA'!$A$11:$A$14576,'MONTHLY DATA'!$A188,'WEEKLY DATA'!$B$11:$B$14576,'MONTHLY DATA'!$B188)</f>
        <v>340</v>
      </c>
      <c r="DW188" s="154">
        <f t="shared" ref="DW188" si="331">DV188/DV187-1</f>
        <v>0</v>
      </c>
      <c r="DX188" s="78">
        <f>AVERAGEIFS('WEEKLY DATA'!DX$11:DX$14576,'WEEKLY DATA'!$A$11:$A$14576,'MONTHLY DATA'!$A188,'WEEKLY DATA'!$B$11:$B$14576,'MONTHLY DATA'!$B188)</f>
        <v>540</v>
      </c>
      <c r="DY188" s="78">
        <f>AVERAGEIFS('WEEKLY DATA'!DY$11:DY$14576,'WEEKLY DATA'!$A$11:$A$14576,'MONTHLY DATA'!$A188,'WEEKLY DATA'!$B$11:$B$14576,'MONTHLY DATA'!$B188)</f>
        <v>550</v>
      </c>
      <c r="DZ188" s="78">
        <f>AVERAGEIFS('WEEKLY DATA'!DZ$11:DZ$14576,'WEEKLY DATA'!$A$11:$A$14576,'MONTHLY DATA'!$A188,'WEEKLY DATA'!$B$11:$B$14576,'MONTHLY DATA'!$B188)</f>
        <v>545</v>
      </c>
      <c r="EA188" s="154">
        <f t="shared" ref="EA188" si="332">DZ188/DZ187-1</f>
        <v>-6.8337129840546629E-3</v>
      </c>
      <c r="EB188" s="78">
        <f>AVERAGEIFS('WEEKLY DATA'!EB$11:EB$14576,'WEEKLY DATA'!$A$11:$A$14576,'MONTHLY DATA'!$A188,'WEEKLY DATA'!$B$11:$B$14576,'MONTHLY DATA'!$B188)</f>
        <v>358.75</v>
      </c>
      <c r="EC188" s="78">
        <f>AVERAGEIFS('WEEKLY DATA'!EC$11:EC$14576,'WEEKLY DATA'!$A$11:$A$14576,'MONTHLY DATA'!$A188,'WEEKLY DATA'!$B$11:$B$14576,'MONTHLY DATA'!$B188)</f>
        <v>368.75</v>
      </c>
      <c r="ED188" s="78">
        <f>AVERAGEIFS('WEEKLY DATA'!ED$11:ED$14576,'WEEKLY DATA'!$A$11:$A$14576,'MONTHLY DATA'!$A188,'WEEKLY DATA'!$B$11:$B$14576,'MONTHLY DATA'!$B188)</f>
        <v>363.75</v>
      </c>
      <c r="EE188" s="154">
        <f t="shared" ref="EE188" si="333">ED188/ED187-1</f>
        <v>5.0541516245487417E-2</v>
      </c>
      <c r="EF188" s="169">
        <f>AVERAGEIFS('WEEKLY DATA'!EF$11:EF$14576,'WEEKLY DATA'!$A$11:$A$14576,'MONTHLY DATA'!$A188,'WEEKLY DATA'!$B$11:$B$14576,'MONTHLY DATA'!$B188)</f>
        <v>325</v>
      </c>
      <c r="EG188" s="78">
        <f>AVERAGEIFS('WEEKLY DATA'!EG$11:EG$14576,'WEEKLY DATA'!$A$11:$A$14576,'MONTHLY DATA'!$A188,'WEEKLY DATA'!$B$11:$B$14576,'MONTHLY DATA'!$B188)</f>
        <v>335</v>
      </c>
      <c r="EH188" s="78">
        <f>AVERAGEIFS('WEEKLY DATA'!EH$11:EH$14576,'WEEKLY DATA'!$A$11:$A$14576,'MONTHLY DATA'!$A188,'WEEKLY DATA'!$B$11:$B$14576,'MONTHLY DATA'!$B188)</f>
        <v>330</v>
      </c>
      <c r="EI188" s="154">
        <f t="shared" ref="EI188" si="334">EH188/EH187-1</f>
        <v>4.5544554455445585E-2</v>
      </c>
      <c r="EJ188" s="78">
        <f>AVERAGEIFS('WEEKLY DATA'!EJ$11:EJ$14576,'WEEKLY DATA'!$A$11:$A$14576,'MONTHLY DATA'!$A188,'WEEKLY DATA'!$B$11:$B$14576,'MONTHLY DATA'!$B188)</f>
        <v>330</v>
      </c>
      <c r="EK188" s="78">
        <f>AVERAGEIFS('WEEKLY DATA'!EK$11:EK$14576,'WEEKLY DATA'!$A$11:$A$14576,'MONTHLY DATA'!$A188,'WEEKLY DATA'!$B$11:$B$14576,'MONTHLY DATA'!$B188)</f>
        <v>340</v>
      </c>
      <c r="EL188" s="78">
        <f>AVERAGEIFS('WEEKLY DATA'!EL$11:EL$14576,'WEEKLY DATA'!$A$11:$A$14576,'MONTHLY DATA'!$A188,'WEEKLY DATA'!$B$11:$B$14576,'MONTHLY DATA'!$B188)</f>
        <v>335</v>
      </c>
      <c r="EM188" s="154">
        <f t="shared" ref="EM188" si="335">EL188/EL187-1</f>
        <v>0</v>
      </c>
      <c r="EN188" s="78">
        <f>AVERAGEIFS('WEEKLY DATA'!EN$11:EN$14576,'WEEKLY DATA'!$A$11:$A$14576,'MONTHLY DATA'!$A188,'WEEKLY DATA'!$B$11:$B$14576,'MONTHLY DATA'!$B188)</f>
        <v>585</v>
      </c>
      <c r="EO188" s="78">
        <f>AVERAGEIFS('WEEKLY DATA'!EO$11:EO$14576,'WEEKLY DATA'!$A$11:$A$14576,'MONTHLY DATA'!$A188,'WEEKLY DATA'!$B$11:$B$14576,'MONTHLY DATA'!$B188)</f>
        <v>595</v>
      </c>
      <c r="EP188" s="78">
        <f>AVERAGEIFS('WEEKLY DATA'!EP$11:EP$14576,'WEEKLY DATA'!$A$11:$A$14576,'MONTHLY DATA'!$A188,'WEEKLY DATA'!$B$11:$B$14576,'MONTHLY DATA'!$B188)</f>
        <v>590</v>
      </c>
      <c r="EQ188" s="154">
        <f t="shared" ref="EQ188" si="336">EP188/EP187-1</f>
        <v>-6.3157894736841635E-3</v>
      </c>
      <c r="ER188" s="78">
        <f>AVERAGEIFS('WEEKLY DATA'!ER$11:ER$14576,'WEEKLY DATA'!$A$11:$A$14576,'MONTHLY DATA'!$A188,'WEEKLY DATA'!$B$11:$B$14576,'MONTHLY DATA'!$B188)</f>
        <v>315</v>
      </c>
      <c r="ES188" s="78">
        <f>AVERAGEIFS('WEEKLY DATA'!ES$11:ES$14576,'WEEKLY DATA'!$A$11:$A$14576,'MONTHLY DATA'!$A188,'WEEKLY DATA'!$B$11:$B$14576,'MONTHLY DATA'!$B188)</f>
        <v>325</v>
      </c>
      <c r="ET188" s="78">
        <f>AVERAGEIFS('WEEKLY DATA'!ET$11:ET$14576,'WEEKLY DATA'!$A$11:$A$14576,'MONTHLY DATA'!$A188,'WEEKLY DATA'!$B$11:$B$14576,'MONTHLY DATA'!$B188)</f>
        <v>320</v>
      </c>
      <c r="EU188" s="154">
        <f t="shared" ref="EU188" si="337">ET188/ET187-1</f>
        <v>4.2769857433808456E-2</v>
      </c>
      <c r="EV188" s="78">
        <f>AVERAGEIFS('WEEKLY DATA'!EV$11:EV$14576,'WEEKLY DATA'!$A$11:$A$14576,'MONTHLY DATA'!$A188,'WEEKLY DATA'!$B$11:$B$14576,'MONTHLY DATA'!$B188)</f>
        <v>307.5</v>
      </c>
      <c r="EW188" s="78">
        <f>AVERAGEIFS('WEEKLY DATA'!EW$11:EW$14576,'WEEKLY DATA'!$A$11:$A$14576,'MONTHLY DATA'!$A188,'WEEKLY DATA'!$B$11:$B$14576,'MONTHLY DATA'!$B188)</f>
        <v>317.5</v>
      </c>
      <c r="EX188" s="78">
        <f>AVERAGEIFS('WEEKLY DATA'!EX$11:EX$14576,'WEEKLY DATA'!$A$11:$A$14576,'MONTHLY DATA'!$A188,'WEEKLY DATA'!$B$11:$B$14576,'MONTHLY DATA'!$B188)</f>
        <v>312.5</v>
      </c>
      <c r="EY188" s="154">
        <f t="shared" ref="EY188" si="338">EX188/EX187-1</f>
        <v>3.5196687370600444E-2</v>
      </c>
      <c r="EZ188" s="78">
        <f>AVERAGEIFS('WEEKLY DATA'!EZ$11:EZ$14576,'WEEKLY DATA'!$A$11:$A$14576,'MONTHLY DATA'!$A188,'WEEKLY DATA'!$B$11:$B$14576,'MONTHLY DATA'!$B188)</f>
        <v>330</v>
      </c>
      <c r="FA188" s="78">
        <f>AVERAGEIFS('WEEKLY DATA'!FA$11:FA$14576,'WEEKLY DATA'!$A$11:$A$14576,'MONTHLY DATA'!$A188,'WEEKLY DATA'!$B$11:$B$14576,'MONTHLY DATA'!$B188)</f>
        <v>340</v>
      </c>
      <c r="FB188" s="78">
        <f>AVERAGEIFS('WEEKLY DATA'!FB$11:FB$14576,'WEEKLY DATA'!$A$11:$A$14576,'MONTHLY DATA'!$A188,'WEEKLY DATA'!$B$11:$B$14576,'MONTHLY DATA'!$B188)</f>
        <v>335</v>
      </c>
      <c r="FC188" s="154">
        <f t="shared" ref="FC188" si="339">FB188/FB187-1</f>
        <v>0</v>
      </c>
      <c r="FD188" s="78">
        <f>AVERAGEIFS('WEEKLY DATA'!FD$11:FD$14576,'WEEKLY DATA'!$A$11:$A$14576,'MONTHLY DATA'!$A188,'WEEKLY DATA'!$B$11:$B$14576,'MONTHLY DATA'!$B188)</f>
        <v>405</v>
      </c>
      <c r="FE188" s="78">
        <f>AVERAGEIFS('WEEKLY DATA'!FE$11:FE$14576,'WEEKLY DATA'!$A$11:$A$14576,'MONTHLY DATA'!$A188,'WEEKLY DATA'!$B$11:$B$14576,'MONTHLY DATA'!$B188)</f>
        <v>415</v>
      </c>
      <c r="FF188" s="78">
        <f>AVERAGEIFS('WEEKLY DATA'!FF$11:FF$14576,'WEEKLY DATA'!$A$11:$A$14576,'MONTHLY DATA'!$A188,'WEEKLY DATA'!$B$11:$B$14576,'MONTHLY DATA'!$B188)</f>
        <v>410</v>
      </c>
      <c r="FG188" s="154">
        <f t="shared" ref="FG188" si="340">FF188/FF187-1</f>
        <v>-0.12997347480106103</v>
      </c>
      <c r="FH188" s="78">
        <f>AVERAGEIFS('WEEKLY DATA'!FH$11:FH$14576,'WEEKLY DATA'!$A$11:$A$14576,'MONTHLY DATA'!$A188,'WEEKLY DATA'!$B$11:$B$14576,'MONTHLY DATA'!$B188)</f>
        <v>343.75</v>
      </c>
      <c r="FI188" s="78">
        <f>AVERAGEIFS('WEEKLY DATA'!FI$11:FI$14576,'WEEKLY DATA'!$A$11:$A$14576,'MONTHLY DATA'!$A188,'WEEKLY DATA'!$B$11:$B$14576,'MONTHLY DATA'!$B188)</f>
        <v>353.75</v>
      </c>
      <c r="FJ188" s="78">
        <f>AVERAGEIFS('WEEKLY DATA'!FJ$11:FJ$14576,'WEEKLY DATA'!$A$11:$A$14576,'MONTHLY DATA'!$A188,'WEEKLY DATA'!$B$11:$B$14576,'MONTHLY DATA'!$B188)</f>
        <v>348.75</v>
      </c>
      <c r="FK188" s="154">
        <f t="shared" ref="FK188" si="341">FJ188/FJ187-1</f>
        <v>-5.3475935828877219E-3</v>
      </c>
      <c r="FL188" s="169">
        <f>AVERAGEIFS('WEEKLY DATA'!FL$11:FL$14576,'WEEKLY DATA'!$A$11:$A$14576,'MONTHLY DATA'!$A188,'WEEKLY DATA'!$B$11:$B$14576,'MONTHLY DATA'!$B188)</f>
        <v>312.5</v>
      </c>
      <c r="FM188" s="78">
        <f>AVERAGEIFS('WEEKLY DATA'!FM$11:FM$14576,'WEEKLY DATA'!$A$11:$A$14576,'MONTHLY DATA'!$A188,'WEEKLY DATA'!$B$11:$B$14576,'MONTHLY DATA'!$B188)</f>
        <v>322.5</v>
      </c>
      <c r="FN188" s="78">
        <f>AVERAGEIFS('WEEKLY DATA'!FN$11:FN$14576,'WEEKLY DATA'!$A$11:$A$14576,'MONTHLY DATA'!$A188,'WEEKLY DATA'!$B$11:$B$14576,'MONTHLY DATA'!$B188)</f>
        <v>317.5</v>
      </c>
      <c r="FO188" s="154">
        <f t="shared" ref="FO188" si="342">FN188/FN187-1</f>
        <v>2.2132796780684139E-2</v>
      </c>
      <c r="FP188" s="78"/>
      <c r="FQ188" s="78"/>
      <c r="FR188" s="78"/>
      <c r="FS188" s="154"/>
      <c r="FT188" s="78">
        <f>AVERAGEIFS('WEEKLY DATA'!FT$11:FT$14576,'WEEKLY DATA'!$A$11:$A$14576,'MONTHLY DATA'!$A188,'WEEKLY DATA'!$B$11:$B$14576,'MONTHLY DATA'!$B188)</f>
        <v>481.25</v>
      </c>
      <c r="FU188" s="78">
        <f>AVERAGEIFS('WEEKLY DATA'!FU$11:FU$14576,'WEEKLY DATA'!$A$11:$A$14576,'MONTHLY DATA'!$A188,'WEEKLY DATA'!$B$11:$B$14576,'MONTHLY DATA'!$B188)</f>
        <v>491.25</v>
      </c>
      <c r="FV188" s="78">
        <f>AVERAGEIFS('WEEKLY DATA'!FV$11:FV$14576,'WEEKLY DATA'!$A$11:$A$14576,'MONTHLY DATA'!$A188,'WEEKLY DATA'!$B$11:$B$14576,'MONTHLY DATA'!$B188)</f>
        <v>486.25</v>
      </c>
      <c r="FW188" s="154">
        <f t="shared" ref="FW188:FW189" si="343">FV188/FV187-1</f>
        <v>-2.1383647798742134E-2</v>
      </c>
      <c r="FX188" s="78">
        <f>AVERAGEIFS('WEEKLY DATA'!FX$11:FX$14576,'WEEKLY DATA'!$A$11:$A$14576,'MONTHLY DATA'!$A188,'WEEKLY DATA'!$B$11:$B$14576,'MONTHLY DATA'!$B188)</f>
        <v>367.5</v>
      </c>
      <c r="FY188" s="78">
        <f>AVERAGEIFS('WEEKLY DATA'!FY$11:FY$14576,'WEEKLY DATA'!$A$11:$A$14576,'MONTHLY DATA'!$A188,'WEEKLY DATA'!$B$11:$B$14576,'MONTHLY DATA'!$B188)</f>
        <v>377.5</v>
      </c>
      <c r="FZ188" s="78">
        <f>AVERAGEIFS('WEEKLY DATA'!FZ$11:FZ$14576,'WEEKLY DATA'!$A$11:$A$14576,'MONTHLY DATA'!$A188,'WEEKLY DATA'!$B$11:$B$14576,'MONTHLY DATA'!$B188)</f>
        <v>372.5</v>
      </c>
      <c r="GA188" s="154">
        <f t="shared" ref="GA188:GA189" si="344">FZ188/FZ187-1</f>
        <v>-0.1449067431850789</v>
      </c>
      <c r="GB188" s="78">
        <f>AVERAGEIFS('WEEKLY DATA'!GB$11:GB$14576,'WEEKLY DATA'!$A$11:$A$14576,'MONTHLY DATA'!$A188,'WEEKLY DATA'!$B$11:$B$14576,'MONTHLY DATA'!$B188)</f>
        <v>445</v>
      </c>
      <c r="GC188" s="78">
        <f>AVERAGEIFS('WEEKLY DATA'!GC$11:GC$14576,'WEEKLY DATA'!$A$11:$A$14576,'MONTHLY DATA'!$A188,'WEEKLY DATA'!$B$11:$B$14576,'MONTHLY DATA'!$B188)</f>
        <v>455</v>
      </c>
      <c r="GD188" s="78">
        <f>AVERAGEIFS('WEEKLY DATA'!GD$11:GD$14576,'WEEKLY DATA'!$A$11:$A$14576,'MONTHLY DATA'!$A188,'WEEKLY DATA'!$B$11:$B$14576,'MONTHLY DATA'!$B188)</f>
        <v>450</v>
      </c>
      <c r="GE188" s="154">
        <f t="shared" ref="GE188:GE189" si="345">GD188/GD187-1</f>
        <v>1.8387553041018467E-2</v>
      </c>
      <c r="GF188" s="169">
        <f>AVERAGEIFS('WEEKLY DATA'!GF$11:GF$14576,'WEEKLY DATA'!$A$11:$A$14576,'MONTHLY DATA'!$A188,'WEEKLY DATA'!$B$11:$B$14576,'MONTHLY DATA'!$B188)</f>
        <v>433.75</v>
      </c>
      <c r="GG188" s="78">
        <f>AVERAGEIFS('WEEKLY DATA'!GG$11:GG$14576,'WEEKLY DATA'!$A$11:$A$14576,'MONTHLY DATA'!$A188,'WEEKLY DATA'!$B$11:$B$14576,'MONTHLY DATA'!$B188)</f>
        <v>443.75</v>
      </c>
      <c r="GH188" s="78">
        <f>AVERAGEIFS('WEEKLY DATA'!GH$11:GH$14576,'WEEKLY DATA'!$A$11:$A$14576,'MONTHLY DATA'!$A188,'WEEKLY DATA'!$B$11:$B$14576,'MONTHLY DATA'!$B188)</f>
        <v>438.75</v>
      </c>
      <c r="GI188" s="154">
        <f t="shared" ref="GI188:GI189" si="346">GH188/GH187-1</f>
        <v>5.0898203592814273E-2</v>
      </c>
      <c r="GJ188" s="78">
        <f>AVERAGEIFS('WEEKLY DATA'!GJ$11:GJ$14576,'WEEKLY DATA'!$A$11:$A$14576,'MONTHLY DATA'!$A188,'WEEKLY DATA'!$B$11:$B$14576,'MONTHLY DATA'!$B188)</f>
        <v>345</v>
      </c>
      <c r="GK188" s="78">
        <f>AVERAGEIFS('WEEKLY DATA'!GK$11:GK$14576,'WEEKLY DATA'!$A$11:$A$14576,'MONTHLY DATA'!$A188,'WEEKLY DATA'!$B$11:$B$14576,'MONTHLY DATA'!$B188)</f>
        <v>355</v>
      </c>
      <c r="GL188" s="78">
        <f>AVERAGEIFS('WEEKLY DATA'!GL$11:GL$14576,'WEEKLY DATA'!$A$11:$A$14576,'MONTHLY DATA'!$A188,'WEEKLY DATA'!$B$11:$B$14576,'MONTHLY DATA'!$B188)</f>
        <v>350</v>
      </c>
      <c r="GM188" s="154">
        <f t="shared" ref="GM188:GM189" si="347">GL188/GL187-1</f>
        <v>0</v>
      </c>
      <c r="GN188" s="78">
        <f>AVERAGEIFS('WEEKLY DATA'!GN$11:GN$14576,'WEEKLY DATA'!$A$11:$A$14576,'MONTHLY DATA'!$A188,'WEEKLY DATA'!$B$11:$B$14576,'MONTHLY DATA'!$B188)</f>
        <v>645</v>
      </c>
      <c r="GO188" s="78">
        <f>AVERAGEIFS('WEEKLY DATA'!GO$11:GO$14576,'WEEKLY DATA'!$A$11:$A$14576,'MONTHLY DATA'!$A188,'WEEKLY DATA'!$B$11:$B$14576,'MONTHLY DATA'!$B188)</f>
        <v>655</v>
      </c>
      <c r="GP188" s="78">
        <f>AVERAGEIFS('WEEKLY DATA'!GP$11:GP$14576,'WEEKLY DATA'!$A$11:$A$14576,'MONTHLY DATA'!$A188,'WEEKLY DATA'!$B$11:$B$14576,'MONTHLY DATA'!$B188)</f>
        <v>650</v>
      </c>
      <c r="GQ188" s="154">
        <f t="shared" ref="GQ188:GQ189" si="348">GP188/GP187-1</f>
        <v>-5.7361376673039643E-3</v>
      </c>
      <c r="GR188" s="78"/>
    </row>
    <row r="189" spans="1:200" ht="15.75" x14ac:dyDescent="0.25">
      <c r="A189">
        <f t="shared" si="106"/>
        <v>11</v>
      </c>
      <c r="B189">
        <f t="shared" si="107"/>
        <v>2024</v>
      </c>
      <c r="C189" s="86">
        <v>45597</v>
      </c>
      <c r="D189" s="78">
        <f>AVERAGEIFS('WEEKLY DATA'!D$11:D$14576,'WEEKLY DATA'!$A$11:$A$14576,'MONTHLY DATA'!$A189,'WEEKLY DATA'!$B$11:$B$14576,'MONTHLY DATA'!$B189)</f>
        <v>369.5</v>
      </c>
      <c r="E189" s="78">
        <f>AVERAGEIFS('WEEKLY DATA'!E$11:E$14576,'WEEKLY DATA'!$A$11:$A$14576,'MONTHLY DATA'!$A189,'WEEKLY DATA'!$B$11:$B$14576,'MONTHLY DATA'!$B189)</f>
        <v>379.5</v>
      </c>
      <c r="F189" s="78">
        <f>AVERAGEIFS('WEEKLY DATA'!F$11:F$14576,'WEEKLY DATA'!$A$11:$A$14576,'MONTHLY DATA'!$A189,'WEEKLY DATA'!$B$11:$B$14576,'MONTHLY DATA'!$B189)</f>
        <v>374.5</v>
      </c>
      <c r="G189" s="154">
        <f t="shared" ref="G189" si="349">F189/F188-1</f>
        <v>8.7542087542087366E-3</v>
      </c>
      <c r="H189" s="169">
        <f>AVERAGEIFS('WEEKLY DATA'!H$11:H$14576,'WEEKLY DATA'!$A$11:$A$14576,'MONTHLY DATA'!$A189,'WEEKLY DATA'!$B$11:$B$14576,'MONTHLY DATA'!$B189)</f>
        <v>345</v>
      </c>
      <c r="I189" s="78">
        <f>AVERAGEIFS('WEEKLY DATA'!I$11:I$14576,'WEEKLY DATA'!$A$11:$A$14576,'MONTHLY DATA'!$A189,'WEEKLY DATA'!$B$11:$B$14576,'MONTHLY DATA'!$B189)</f>
        <v>355</v>
      </c>
      <c r="J189" s="78">
        <f>AVERAGEIFS('WEEKLY DATA'!J$11:J$14576,'WEEKLY DATA'!$A$11:$A$14576,'MONTHLY DATA'!$A189,'WEEKLY DATA'!$B$11:$B$14576,'MONTHLY DATA'!$B189)</f>
        <v>350</v>
      </c>
      <c r="K189" s="154">
        <f t="shared" ref="K189" si="350">J189/J188-1</f>
        <v>0</v>
      </c>
      <c r="L189" s="169">
        <f>AVERAGEIFS('WEEKLY DATA'!L$11:L$14576,'WEEKLY DATA'!$A$11:$A$14576,'MONTHLY DATA'!$A189,'WEEKLY DATA'!$B$11:$B$14576,'MONTHLY DATA'!$B189)</f>
        <v>408</v>
      </c>
      <c r="M189" s="78">
        <f>AVERAGEIFS('WEEKLY DATA'!M$11:M$14576,'WEEKLY DATA'!$A$11:$A$14576,'MONTHLY DATA'!$A189,'WEEKLY DATA'!$B$11:$B$14576,'MONTHLY DATA'!$B189)</f>
        <v>418</v>
      </c>
      <c r="N189" s="78">
        <f>AVERAGEIFS('WEEKLY DATA'!N$11:N$14576,'WEEKLY DATA'!$A$11:$A$14576,'MONTHLY DATA'!$A189,'WEEKLY DATA'!$B$11:$B$14576,'MONTHLY DATA'!$B189)</f>
        <v>413</v>
      </c>
      <c r="O189" s="154">
        <f t="shared" ref="O189" si="351">N189/N188-1</f>
        <v>-4.8192771084337727E-3</v>
      </c>
      <c r="P189" s="169">
        <f>AVERAGEIFS('WEEKLY DATA'!P$11:P$14576,'WEEKLY DATA'!$A$11:$A$14576,'MONTHLY DATA'!$A189,'WEEKLY DATA'!$B$11:$B$14576,'MONTHLY DATA'!$B189)</f>
        <v>332</v>
      </c>
      <c r="Q189" s="78">
        <f>AVERAGEIFS('WEEKLY DATA'!Q$11:Q$14576,'WEEKLY DATA'!$A$11:$A$14576,'MONTHLY DATA'!$A189,'WEEKLY DATA'!$B$11:$B$14576,'MONTHLY DATA'!$B189)</f>
        <v>342</v>
      </c>
      <c r="R189" s="78">
        <f>AVERAGEIFS('WEEKLY DATA'!R$11:R$14576,'WEEKLY DATA'!$A$11:$A$14576,'MONTHLY DATA'!$A189,'WEEKLY DATA'!$B$11:$B$14576,'MONTHLY DATA'!$B189)</f>
        <v>337</v>
      </c>
      <c r="S189" s="154">
        <f t="shared" ref="S189" si="352">R189/R188-1</f>
        <v>3.2950191570881193E-2</v>
      </c>
      <c r="T189" s="169">
        <f>AVERAGEIFS('WEEKLY DATA'!T$11:T$14576,'WEEKLY DATA'!$A$11:$A$14576,'MONTHLY DATA'!$A189,'WEEKLY DATA'!$B$11:$B$14576,'MONTHLY DATA'!$B189)</f>
        <v>332</v>
      </c>
      <c r="U189" s="78">
        <f>AVERAGEIFS('WEEKLY DATA'!U$11:U$14576,'WEEKLY DATA'!$A$11:$A$14576,'MONTHLY DATA'!$A189,'WEEKLY DATA'!$B$11:$B$14576,'MONTHLY DATA'!$B189)</f>
        <v>342</v>
      </c>
      <c r="V189" s="78">
        <f>AVERAGEIFS('WEEKLY DATA'!V$11:V$14576,'WEEKLY DATA'!$A$11:$A$14576,'MONTHLY DATA'!$A189,'WEEKLY DATA'!$B$11:$B$14576,'MONTHLY DATA'!$B189)</f>
        <v>337</v>
      </c>
      <c r="W189" s="154">
        <f t="shared" ref="W189" si="353">V189/V188-1</f>
        <v>2.1212121212121238E-2</v>
      </c>
      <c r="X189" s="169">
        <f>AVERAGEIFS('WEEKLY DATA'!X$11:X$14576,'WEEKLY DATA'!$A$11:$A$14576,'MONTHLY DATA'!$A189,'WEEKLY DATA'!$B$11:$B$14576,'MONTHLY DATA'!$B189)</f>
        <v>310.5</v>
      </c>
      <c r="Y189" s="78">
        <f>AVERAGEIFS('WEEKLY DATA'!Y$11:Y$14576,'WEEKLY DATA'!$A$11:$A$14576,'MONTHLY DATA'!$A189,'WEEKLY DATA'!$B$11:$B$14576,'MONTHLY DATA'!$B189)</f>
        <v>320.5</v>
      </c>
      <c r="Z189" s="78">
        <f>AVERAGEIFS('WEEKLY DATA'!Z$11:Z$14576,'WEEKLY DATA'!$A$11:$A$14576,'MONTHLY DATA'!$A189,'WEEKLY DATA'!$B$11:$B$14576,'MONTHLY DATA'!$B189)</f>
        <v>315.5</v>
      </c>
      <c r="AA189" s="154">
        <f t="shared" ref="AA189" si="354">Z189/Z188-1</f>
        <v>2.1862348178137703E-2</v>
      </c>
      <c r="AB189" s="169">
        <f>AVERAGEIFS('WEEKLY DATA'!AB$11:AB$14576,'WEEKLY DATA'!$A$11:$A$14576,'MONTHLY DATA'!$A189,'WEEKLY DATA'!$B$11:$B$14576,'MONTHLY DATA'!$B189)</f>
        <v>385</v>
      </c>
      <c r="AC189" s="78">
        <f>AVERAGEIFS('WEEKLY DATA'!AC$11:AC$14576,'WEEKLY DATA'!$A$11:$A$14576,'MONTHLY DATA'!$A189,'WEEKLY DATA'!$B$11:$B$14576,'MONTHLY DATA'!$B189)</f>
        <v>395</v>
      </c>
      <c r="AD189" s="78">
        <f>AVERAGEIFS('WEEKLY DATA'!AD$11:AD$14576,'WEEKLY DATA'!$A$11:$A$14576,'MONTHLY DATA'!$A189,'WEEKLY DATA'!$B$11:$B$14576,'MONTHLY DATA'!$B189)</f>
        <v>390</v>
      </c>
      <c r="AE189" s="154">
        <f t="shared" ref="AE189" si="355">AD189/AD188-1</f>
        <v>0</v>
      </c>
      <c r="AF189" s="169">
        <f>AVERAGEIFS('WEEKLY DATA'!AF$11:AF$14576,'WEEKLY DATA'!$A$11:$A$14576,'MONTHLY DATA'!$A189,'WEEKLY DATA'!$B$11:$B$14576,'MONTHLY DATA'!$B189)</f>
        <v>324</v>
      </c>
      <c r="AG189" s="78">
        <f>AVERAGEIFS('WEEKLY DATA'!AG$11:AG$14576,'WEEKLY DATA'!$A$11:$A$14576,'MONTHLY DATA'!$A189,'WEEKLY DATA'!$B$11:$B$14576,'MONTHLY DATA'!$B189)</f>
        <v>334</v>
      </c>
      <c r="AH189" s="78">
        <f>AVERAGEIFS('WEEKLY DATA'!AH$11:AH$14576,'WEEKLY DATA'!$A$11:$A$14576,'MONTHLY DATA'!$A189,'WEEKLY DATA'!$B$11:$B$14576,'MONTHLY DATA'!$B189)</f>
        <v>329</v>
      </c>
      <c r="AI189" s="154">
        <f t="shared" ref="AI189" si="356">AH189/AH188-1</f>
        <v>2.8124999999999956E-2</v>
      </c>
      <c r="AJ189" s="169">
        <f>AVERAGEIFS('WEEKLY DATA'!AJ$11:AJ$14576,'WEEKLY DATA'!$A$11:$A$14576,'MONTHLY DATA'!$A189,'WEEKLY DATA'!$B$11:$B$14576,'MONTHLY DATA'!$B189)</f>
        <v>310</v>
      </c>
      <c r="AK189" s="78">
        <f>AVERAGEIFS('WEEKLY DATA'!AK$11:AK$14576,'WEEKLY DATA'!$A$11:$A$14576,'MONTHLY DATA'!$A189,'WEEKLY DATA'!$B$11:$B$14576,'MONTHLY DATA'!$B189)</f>
        <v>320</v>
      </c>
      <c r="AL189" s="78">
        <f>AVERAGEIFS('WEEKLY DATA'!AL$11:AL$14576,'WEEKLY DATA'!$A$11:$A$14576,'MONTHLY DATA'!$A189,'WEEKLY DATA'!$B$11:$B$14576,'MONTHLY DATA'!$B189)</f>
        <v>315</v>
      </c>
      <c r="AM189" s="154">
        <f t="shared" ref="AM189" si="357">AL189/AL188-1</f>
        <v>-1.5625E-2</v>
      </c>
      <c r="AN189" s="169">
        <f>AVERAGEIFS('WEEKLY DATA'!AN$11:AN$14576,'WEEKLY DATA'!$A$11:$A$14576,'MONTHLY DATA'!$A189,'WEEKLY DATA'!$B$11:$B$14576,'MONTHLY DATA'!$B189)</f>
        <v>252.5</v>
      </c>
      <c r="AO189" s="78">
        <f>AVERAGEIFS('WEEKLY DATA'!AO$11:AO$14576,'WEEKLY DATA'!$A$11:$A$14576,'MONTHLY DATA'!$A189,'WEEKLY DATA'!$B$11:$B$14576,'MONTHLY DATA'!$B189)</f>
        <v>262.5</v>
      </c>
      <c r="AP189" s="78">
        <f>AVERAGEIFS('WEEKLY DATA'!AP$11:AP$14576,'WEEKLY DATA'!$A$11:$A$14576,'MONTHLY DATA'!$A189,'WEEKLY DATA'!$B$11:$B$14576,'MONTHLY DATA'!$B189)</f>
        <v>257.5</v>
      </c>
      <c r="AQ189" s="154">
        <f t="shared" ref="AQ189" si="358">AP189/AP188-1</f>
        <v>-4.629629629629628E-2</v>
      </c>
      <c r="AR189" s="169">
        <f>AVERAGEIFS('WEEKLY DATA'!AR$11:AR$14576,'WEEKLY DATA'!$A$11:$A$14576,'MONTHLY DATA'!$A189,'WEEKLY DATA'!$B$11:$B$14576,'MONTHLY DATA'!$B189)</f>
        <v>408</v>
      </c>
      <c r="AS189" s="78">
        <f>AVERAGEIFS('WEEKLY DATA'!AS$11:AS$14576,'WEEKLY DATA'!$A$11:$A$14576,'MONTHLY DATA'!$A189,'WEEKLY DATA'!$B$11:$B$14576,'MONTHLY DATA'!$B189)</f>
        <v>418</v>
      </c>
      <c r="AT189" s="78">
        <f>AVERAGEIFS('WEEKLY DATA'!AT$11:AT$14576,'WEEKLY DATA'!$A$11:$A$14576,'MONTHLY DATA'!$A189,'WEEKLY DATA'!$B$11:$B$14576,'MONTHLY DATA'!$B189)</f>
        <v>413</v>
      </c>
      <c r="AU189" s="154">
        <f t="shared" ref="AU189" si="359">AT189/AT188-1</f>
        <v>-4.8192771084337727E-3</v>
      </c>
      <c r="AV189" s="169">
        <f>AVERAGEIFS('WEEKLY DATA'!AV$11:AV$14576,'WEEKLY DATA'!$A$11:$A$14576,'MONTHLY DATA'!$A189,'WEEKLY DATA'!$B$11:$B$14576,'MONTHLY DATA'!$B189)</f>
        <v>308</v>
      </c>
      <c r="AW189" s="78">
        <f>AVERAGEIFS('WEEKLY DATA'!AW$11:AW$14576,'WEEKLY DATA'!$A$11:$A$14576,'MONTHLY DATA'!$A189,'WEEKLY DATA'!$B$11:$B$14576,'MONTHLY DATA'!$B189)</f>
        <v>318</v>
      </c>
      <c r="AX189" s="78">
        <f>AVERAGEIFS('WEEKLY DATA'!AX$11:AX$14576,'WEEKLY DATA'!$A$11:$A$14576,'MONTHLY DATA'!$A189,'WEEKLY DATA'!$B$11:$B$14576,'MONTHLY DATA'!$B189)</f>
        <v>313</v>
      </c>
      <c r="AY189" s="154">
        <f t="shared" ref="AY189" si="360">AX189/AX188-1</f>
        <v>3.9004149377593444E-2</v>
      </c>
      <c r="AZ189" s="169">
        <f>AVERAGEIFS('WEEKLY DATA'!AZ$11:AZ$14576,'WEEKLY DATA'!$A$11:$A$14576,'MONTHLY DATA'!$A189,'WEEKLY DATA'!$B$11:$B$14576,'MONTHLY DATA'!$B189)</f>
        <v>297.5</v>
      </c>
      <c r="BA189" s="78">
        <f>AVERAGEIFS('WEEKLY DATA'!BA$11:BA$14576,'WEEKLY DATA'!$A$11:$A$14576,'MONTHLY DATA'!$A189,'WEEKLY DATA'!$B$11:$B$14576,'MONTHLY DATA'!$B189)</f>
        <v>307.5</v>
      </c>
      <c r="BB189" s="78">
        <f>AVERAGEIFS('WEEKLY DATA'!BB$11:BB$14576,'WEEKLY DATA'!$A$11:$A$14576,'MONTHLY DATA'!$A189,'WEEKLY DATA'!$B$11:$B$14576,'MONTHLY DATA'!$B189)</f>
        <v>302.5</v>
      </c>
      <c r="BC189" s="154">
        <f t="shared" ref="BC189" si="361">BB189/BB188-1</f>
        <v>8.3333333333333037E-3</v>
      </c>
      <c r="BD189" s="169">
        <f>AVERAGEIFS('WEEKLY DATA'!BD$11:BD$14576,'WEEKLY DATA'!$A$11:$A$14576,'MONTHLY DATA'!$A189,'WEEKLY DATA'!$B$11:$B$14576,'MONTHLY DATA'!$B189)</f>
        <v>276.5</v>
      </c>
      <c r="BE189" s="78">
        <f>AVERAGEIFS('WEEKLY DATA'!BE$11:BE$14576,'WEEKLY DATA'!$A$11:$A$14576,'MONTHLY DATA'!$A189,'WEEKLY DATA'!$B$11:$B$14576,'MONTHLY DATA'!$B189)</f>
        <v>286.5</v>
      </c>
      <c r="BF189" s="78">
        <f>AVERAGEIFS('WEEKLY DATA'!BF$11:BF$14576,'WEEKLY DATA'!$A$11:$A$14576,'MONTHLY DATA'!$A189,'WEEKLY DATA'!$B$11:$B$14576,'MONTHLY DATA'!$B189)</f>
        <v>281.5</v>
      </c>
      <c r="BG189" s="154">
        <f t="shared" ref="BG189" si="362">BF189/BF188-1</f>
        <v>3.3027522935779707E-2</v>
      </c>
      <c r="BH189" s="169">
        <f>AVERAGEIFS('WEEKLY DATA'!BH$11:BH$14576,'WEEKLY DATA'!$A$11:$A$14576,'MONTHLY DATA'!$A189,'WEEKLY DATA'!$B$11:$B$14576,'MONTHLY DATA'!$B189)</f>
        <v>375</v>
      </c>
      <c r="BI189" s="78">
        <f>AVERAGEIFS('WEEKLY DATA'!BI$11:BI$14576,'WEEKLY DATA'!$A$11:$A$14576,'MONTHLY DATA'!$A189,'WEEKLY DATA'!$B$11:$B$14576,'MONTHLY DATA'!$B189)</f>
        <v>385</v>
      </c>
      <c r="BJ189" s="78">
        <f>AVERAGEIFS('WEEKLY DATA'!BJ$11:BJ$14576,'WEEKLY DATA'!$A$11:$A$14576,'MONTHLY DATA'!$A189,'WEEKLY DATA'!$B$11:$B$14576,'MONTHLY DATA'!$B189)</f>
        <v>380</v>
      </c>
      <c r="BK189" s="154">
        <f t="shared" ref="BK189" si="363">BJ189/BJ188-1</f>
        <v>0</v>
      </c>
      <c r="BL189" s="169">
        <f>AVERAGEIFS('WEEKLY DATA'!BL$11:BL$14576,'WEEKLY DATA'!$A$11:$A$14576,'MONTHLY DATA'!$A189,'WEEKLY DATA'!$B$11:$B$14576,'MONTHLY DATA'!$B189)</f>
        <v>308</v>
      </c>
      <c r="BM189" s="78">
        <f>AVERAGEIFS('WEEKLY DATA'!BM$11:BM$14576,'WEEKLY DATA'!$A$11:$A$14576,'MONTHLY DATA'!$A189,'WEEKLY DATA'!$B$11:$B$14576,'MONTHLY DATA'!$B189)</f>
        <v>318</v>
      </c>
      <c r="BN189" s="78">
        <f>AVERAGEIFS('WEEKLY DATA'!BN$11:BN$14576,'WEEKLY DATA'!$A$11:$A$14576,'MONTHLY DATA'!$A189,'WEEKLY DATA'!$B$11:$B$14576,'MONTHLY DATA'!$B189)</f>
        <v>313</v>
      </c>
      <c r="BO189" s="154">
        <f t="shared" ref="BO189" si="364">BN189/BN188-1</f>
        <v>1.6000000000000458E-3</v>
      </c>
      <c r="BP189" s="78">
        <f>AVERAGEIFS('WEEKLY DATA'!BP$11:BP$14576,'WEEKLY DATA'!$A$11:$A$14576,'MONTHLY DATA'!$A189,'WEEKLY DATA'!$B$11:$B$14576,'MONTHLY DATA'!$B189)</f>
        <v>342.5</v>
      </c>
      <c r="BQ189" s="78">
        <f>AVERAGEIFS('WEEKLY DATA'!BQ$11:BQ$14576,'WEEKLY DATA'!$A$11:$A$14576,'MONTHLY DATA'!$A189,'WEEKLY DATA'!$B$11:$B$14576,'MONTHLY DATA'!$B189)</f>
        <v>352.5</v>
      </c>
      <c r="BR189" s="78">
        <f>AVERAGEIFS('WEEKLY DATA'!BR$11:BR$14576,'WEEKLY DATA'!$A$11:$A$14576,'MONTHLY DATA'!$A189,'WEEKLY DATA'!$B$11:$B$14576,'MONTHLY DATA'!$B189)</f>
        <v>347.5</v>
      </c>
      <c r="BS189" s="154">
        <f t="shared" ref="BS189" si="365">BR189/BR188-1</f>
        <v>0</v>
      </c>
      <c r="BT189" s="78">
        <f>AVERAGEIFS('WEEKLY DATA'!BT$11:BT$14576,'WEEKLY DATA'!$A$11:$A$14576,'MONTHLY DATA'!$A189,'WEEKLY DATA'!$B$11:$B$14576,'MONTHLY DATA'!$B189)</f>
        <v>276.5</v>
      </c>
      <c r="BU189" s="78">
        <f>AVERAGEIFS('WEEKLY DATA'!BU$11:BU$14576,'WEEKLY DATA'!$A$11:$A$14576,'MONTHLY DATA'!$A189,'WEEKLY DATA'!$B$11:$B$14576,'MONTHLY DATA'!$B189)</f>
        <v>286.5</v>
      </c>
      <c r="BV189" s="78">
        <f>AVERAGEIFS('WEEKLY DATA'!BV$11:BV$14576,'WEEKLY DATA'!$A$11:$A$14576,'MONTHLY DATA'!$A189,'WEEKLY DATA'!$B$11:$B$14576,'MONTHLY DATA'!$B189)</f>
        <v>281.5</v>
      </c>
      <c r="BW189" s="154">
        <f t="shared" ref="BW189" si="366">BV189/BV188-1</f>
        <v>-7.9295154185021755E-3</v>
      </c>
      <c r="BX189" s="78">
        <f>AVERAGEIFS('WEEKLY DATA'!BX$11:BX$14576,'WEEKLY DATA'!$A$11:$A$14576,'MONTHLY DATA'!$A189,'WEEKLY DATA'!$B$11:$B$14576,'MONTHLY DATA'!$B189)</f>
        <v>334.5</v>
      </c>
      <c r="BY189" s="78">
        <f>AVERAGEIFS('WEEKLY DATA'!BY$11:BY$14576,'WEEKLY DATA'!$A$11:$A$14576,'MONTHLY DATA'!$A189,'WEEKLY DATA'!$B$11:$B$14576,'MONTHLY DATA'!$B189)</f>
        <v>344.5</v>
      </c>
      <c r="BZ189" s="78">
        <f>AVERAGEIFS('WEEKLY DATA'!BZ$11:BZ$14576,'WEEKLY DATA'!$A$11:$A$14576,'MONTHLY DATA'!$A189,'WEEKLY DATA'!$B$11:$B$14576,'MONTHLY DATA'!$B189)</f>
        <v>339.5</v>
      </c>
      <c r="CA189" s="154">
        <f t="shared" ref="CA189" si="367">BZ189/BZ188-1</f>
        <v>-1.4705882352941124E-3</v>
      </c>
      <c r="CB189" s="78">
        <f>AVERAGEIFS('WEEKLY DATA'!CB$11:CB$14576,'WEEKLY DATA'!$A$11:$A$14576,'MONTHLY DATA'!$A189,'WEEKLY DATA'!$B$11:$B$14576,'MONTHLY DATA'!$B189)</f>
        <v>488</v>
      </c>
      <c r="CC189" s="78">
        <f>AVERAGEIFS('WEEKLY DATA'!CC$11:CC$14576,'WEEKLY DATA'!$A$11:$A$14576,'MONTHLY DATA'!$A189,'WEEKLY DATA'!$B$11:$B$14576,'MONTHLY DATA'!$B189)</f>
        <v>498</v>
      </c>
      <c r="CD189" s="78">
        <f>AVERAGEIFS('WEEKLY DATA'!CD$11:CD$14576,'WEEKLY DATA'!$A$11:$A$14576,'MONTHLY DATA'!$A189,'WEEKLY DATA'!$B$11:$B$14576,'MONTHLY DATA'!$B189)</f>
        <v>493</v>
      </c>
      <c r="CE189" s="154">
        <f t="shared" ref="CE189" si="368">CD189/CD188-1</f>
        <v>-7.8504672897196315E-2</v>
      </c>
      <c r="CF189" s="78">
        <f>AVERAGEIFS('WEEKLY DATA'!CF$11:CF$14576,'WEEKLY DATA'!$A$11:$A$14576,'MONTHLY DATA'!$A189,'WEEKLY DATA'!$B$11:$B$14576,'MONTHLY DATA'!$B189)</f>
        <v>330</v>
      </c>
      <c r="CG189" s="78">
        <f>AVERAGEIFS('WEEKLY DATA'!CG$11:CG$14576,'WEEKLY DATA'!$A$11:$A$14576,'MONTHLY DATA'!$A189,'WEEKLY DATA'!$B$11:$B$14576,'MONTHLY DATA'!$B189)</f>
        <v>340</v>
      </c>
      <c r="CH189" s="78">
        <f>AVERAGEIFS('WEEKLY DATA'!CH$11:CH$14576,'WEEKLY DATA'!$A$11:$A$14576,'MONTHLY DATA'!$A189,'WEEKLY DATA'!$B$11:$B$14576,'MONTHLY DATA'!$B189)</f>
        <v>335</v>
      </c>
      <c r="CI189" s="154">
        <f t="shared" ref="CI189" si="369">CH189/CH188-1</f>
        <v>-7.4074074074074181E-3</v>
      </c>
      <c r="CJ189" s="78">
        <f>AVERAGEIFS('WEEKLY DATA'!CJ$11:CJ$14576,'WEEKLY DATA'!$A$11:$A$14576,'MONTHLY DATA'!$A189,'WEEKLY DATA'!$B$11:$B$14576,'MONTHLY DATA'!$B189)</f>
        <v>301.5</v>
      </c>
      <c r="CK189" s="78">
        <f>AVERAGEIFS('WEEKLY DATA'!CK$11:CK$14576,'WEEKLY DATA'!$A$11:$A$14576,'MONTHLY DATA'!$A189,'WEEKLY DATA'!$B$11:$B$14576,'MONTHLY DATA'!$B189)</f>
        <v>311.5</v>
      </c>
      <c r="CL189" s="78">
        <f>AVERAGEIFS('WEEKLY DATA'!CL$11:CL$14576,'WEEKLY DATA'!$A$11:$A$14576,'MONTHLY DATA'!$A189,'WEEKLY DATA'!$B$11:$B$14576,'MONTHLY DATA'!$B189)</f>
        <v>306.5</v>
      </c>
      <c r="CM189" s="154">
        <f t="shared" ref="CM189" si="370">CL189/CL188-1</f>
        <v>-3.0830039525691744E-2</v>
      </c>
      <c r="CN189" s="78">
        <f>AVERAGEIFS('WEEKLY DATA'!CN$11:CN$14576,'WEEKLY DATA'!$A$11:$A$14576,'MONTHLY DATA'!$A189,'WEEKLY DATA'!$B$11:$B$14576,'MONTHLY DATA'!$B189)</f>
        <v>334.5</v>
      </c>
      <c r="CO189" s="78">
        <f>AVERAGEIFS('WEEKLY DATA'!CO$11:CO$14576,'WEEKLY DATA'!$A$11:$A$14576,'MONTHLY DATA'!$A189,'WEEKLY DATA'!$B$11:$B$14576,'MONTHLY DATA'!$B189)</f>
        <v>344.5</v>
      </c>
      <c r="CP189" s="78">
        <f>AVERAGEIFS('WEEKLY DATA'!CP$11:CP$14576,'WEEKLY DATA'!$A$11:$A$14576,'MONTHLY DATA'!$A189,'WEEKLY DATA'!$B$11:$B$14576,'MONTHLY DATA'!$B189)</f>
        <v>339.5</v>
      </c>
      <c r="CQ189" s="154">
        <f t="shared" ref="CQ189" si="371">CP189/CP188-1</f>
        <v>-1.4705882352941124E-3</v>
      </c>
      <c r="CR189" s="78">
        <f>AVERAGEIFS('WEEKLY DATA'!CR$11:CR$14576,'WEEKLY DATA'!$A$11:$A$14576,'MONTHLY DATA'!$A189,'WEEKLY DATA'!$B$11:$B$14576,'MONTHLY DATA'!$B189)</f>
        <v>498</v>
      </c>
      <c r="CS189" s="78">
        <f>AVERAGEIFS('WEEKLY DATA'!CS$11:CS$14576,'WEEKLY DATA'!$A$11:$A$14576,'MONTHLY DATA'!$A189,'WEEKLY DATA'!$B$11:$B$14576,'MONTHLY DATA'!$B189)</f>
        <v>508</v>
      </c>
      <c r="CT189" s="78">
        <f>AVERAGEIFS('WEEKLY DATA'!CT$11:CT$14576,'WEEKLY DATA'!$A$11:$A$14576,'MONTHLY DATA'!$A189,'WEEKLY DATA'!$B$11:$B$14576,'MONTHLY DATA'!$B189)</f>
        <v>503</v>
      </c>
      <c r="CU189" s="154">
        <f t="shared" ref="CU189" si="372">CT189/CT188-1</f>
        <v>-7.7064220183486243E-2</v>
      </c>
      <c r="CV189" s="169">
        <f>AVERAGEIFS('WEEKLY DATA'!CV$11:CV$14576,'WEEKLY DATA'!$A$11:$A$14576,'MONTHLY DATA'!$A189,'WEEKLY DATA'!$B$11:$B$14576,'MONTHLY DATA'!$B189)</f>
        <v>348</v>
      </c>
      <c r="CW189" s="78">
        <f>AVERAGEIFS('WEEKLY DATA'!CW$11:CW$14576,'WEEKLY DATA'!$A$11:$A$14576,'MONTHLY DATA'!$A189,'WEEKLY DATA'!$B$11:$B$14576,'MONTHLY DATA'!$B189)</f>
        <v>358</v>
      </c>
      <c r="CX189" s="78">
        <f>AVERAGEIFS('WEEKLY DATA'!CX$11:CX$14576,'WEEKLY DATA'!$A$11:$A$14576,'MONTHLY DATA'!$A189,'WEEKLY DATA'!$B$11:$B$14576,'MONTHLY DATA'!$B189)</f>
        <v>353</v>
      </c>
      <c r="CY189" s="154">
        <f t="shared" ref="CY189" si="373">CX189/CX188-1</f>
        <v>-1.9444444444444486E-2</v>
      </c>
      <c r="CZ189" s="169">
        <f>AVERAGEIFS('WEEKLY DATA'!CZ$11:CZ$14576,'WEEKLY DATA'!$A$11:$A$14576,'MONTHLY DATA'!$A189,'WEEKLY DATA'!$B$11:$B$14576,'MONTHLY DATA'!$B189)</f>
        <v>334</v>
      </c>
      <c r="DA189" s="78">
        <f>AVERAGEIFS('WEEKLY DATA'!DA$11:DA$14576,'WEEKLY DATA'!$A$11:$A$14576,'MONTHLY DATA'!$A189,'WEEKLY DATA'!$B$11:$B$14576,'MONTHLY DATA'!$B189)</f>
        <v>344</v>
      </c>
      <c r="DB189" s="78">
        <f>AVERAGEIFS('WEEKLY DATA'!DB$11:DB$14576,'WEEKLY DATA'!$A$11:$A$14576,'MONTHLY DATA'!$A189,'WEEKLY DATA'!$B$11:$B$14576,'MONTHLY DATA'!$B189)</f>
        <v>339</v>
      </c>
      <c r="DC189" s="154">
        <f t="shared" ref="DC189" si="374">DB189/DB188-1</f>
        <v>-2.7956989247311825E-2</v>
      </c>
      <c r="DD189" s="78">
        <f>AVERAGEIFS('WEEKLY DATA'!DD$11:DD$14576,'WEEKLY DATA'!$A$11:$A$14576,'MONTHLY DATA'!$A189,'WEEKLY DATA'!$B$11:$B$14576,'MONTHLY DATA'!$B189)</f>
        <v>334.5</v>
      </c>
      <c r="DE189" s="78">
        <f>AVERAGEIFS('WEEKLY DATA'!DE$11:DE$14576,'WEEKLY DATA'!$A$11:$A$14576,'MONTHLY DATA'!$A189,'WEEKLY DATA'!$B$11:$B$14576,'MONTHLY DATA'!$B189)</f>
        <v>344.5</v>
      </c>
      <c r="DF189" s="78">
        <f>AVERAGEIFS('WEEKLY DATA'!DF$11:DF$14576,'WEEKLY DATA'!$A$11:$A$14576,'MONTHLY DATA'!$A189,'WEEKLY DATA'!$B$11:$B$14576,'MONTHLY DATA'!$B189)</f>
        <v>339.5</v>
      </c>
      <c r="DG189" s="154">
        <f t="shared" ref="DG189" si="375">DF189/DF188-1</f>
        <v>-1.4705882352941124E-3</v>
      </c>
      <c r="DH189" s="78">
        <f>AVERAGEIFS('WEEKLY DATA'!DH$11:DH$14576,'WEEKLY DATA'!$A$11:$A$14576,'MONTHLY DATA'!$A189,'WEEKLY DATA'!$B$11:$B$14576,'MONTHLY DATA'!$B189)</f>
        <v>513</v>
      </c>
      <c r="DI189" s="78">
        <f>AVERAGEIFS('WEEKLY DATA'!DI$11:DI$14576,'WEEKLY DATA'!$A$11:$A$14576,'MONTHLY DATA'!$A189,'WEEKLY DATA'!$B$11:$B$14576,'MONTHLY DATA'!$B189)</f>
        <v>523</v>
      </c>
      <c r="DJ189" s="78">
        <f>AVERAGEIFS('WEEKLY DATA'!DJ$11:DJ$14576,'WEEKLY DATA'!$A$11:$A$14576,'MONTHLY DATA'!$A189,'WEEKLY DATA'!$B$11:$B$14576,'MONTHLY DATA'!$B189)</f>
        <v>518</v>
      </c>
      <c r="DK189" s="154">
        <f t="shared" ref="DK189" si="376">DJ189/DJ188-1</f>
        <v>-7.4999999999999956E-2</v>
      </c>
      <c r="DL189" s="169">
        <f>AVERAGEIFS('WEEKLY DATA'!DL$11:DL$14576,'WEEKLY DATA'!$A$11:$A$14576,'MONTHLY DATA'!$A189,'WEEKLY DATA'!$B$11:$B$14576,'MONTHLY DATA'!$B189)</f>
        <v>309</v>
      </c>
      <c r="DM189" s="78">
        <f>AVERAGEIFS('WEEKLY DATA'!DM$11:DM$14576,'WEEKLY DATA'!$A$11:$A$14576,'MONTHLY DATA'!$A189,'WEEKLY DATA'!$B$11:$B$14576,'MONTHLY DATA'!$B189)</f>
        <v>319</v>
      </c>
      <c r="DN189" s="78">
        <f>AVERAGEIFS('WEEKLY DATA'!DN$11:DN$14576,'WEEKLY DATA'!$A$11:$A$14576,'MONTHLY DATA'!$A189,'WEEKLY DATA'!$B$11:$B$14576,'MONTHLY DATA'!$B189)</f>
        <v>314</v>
      </c>
      <c r="DO189" s="154">
        <f t="shared" ref="DO189" si="377">DN189/DN188-1</f>
        <v>-2.635658914728678E-2</v>
      </c>
      <c r="DP189" s="78">
        <f>AVERAGEIFS('WEEKLY DATA'!DP$11:DP$14576,'WEEKLY DATA'!$A$11:$A$14576,'MONTHLY DATA'!$A189,'WEEKLY DATA'!$B$11:$B$14576,'MONTHLY DATA'!$B189)</f>
        <v>289.5</v>
      </c>
      <c r="DQ189" s="78">
        <f>AVERAGEIFS('WEEKLY DATA'!DQ$11:DQ$14576,'WEEKLY DATA'!$A$11:$A$14576,'MONTHLY DATA'!$A189,'WEEKLY DATA'!$B$11:$B$14576,'MONTHLY DATA'!$B189)</f>
        <v>299.5</v>
      </c>
      <c r="DR189" s="78">
        <f>AVERAGEIFS('WEEKLY DATA'!DR$11:DR$14576,'WEEKLY DATA'!$A$11:$A$14576,'MONTHLY DATA'!$A189,'WEEKLY DATA'!$B$11:$B$14576,'MONTHLY DATA'!$B189)</f>
        <v>294.5</v>
      </c>
      <c r="DS189" s="154">
        <f t="shared" ref="DS189" si="378">DR189/DR188-1</f>
        <v>-4.2276422764227606E-2</v>
      </c>
      <c r="DT189" s="78">
        <f>AVERAGEIFS('WEEKLY DATA'!DT$11:DT$14576,'WEEKLY DATA'!$A$11:$A$14576,'MONTHLY DATA'!$A189,'WEEKLY DATA'!$B$11:$B$14576,'MONTHLY DATA'!$B189)</f>
        <v>334.5</v>
      </c>
      <c r="DU189" s="78">
        <f>AVERAGEIFS('WEEKLY DATA'!DU$11:DU$14576,'WEEKLY DATA'!$A$11:$A$14576,'MONTHLY DATA'!$A189,'WEEKLY DATA'!$B$11:$B$14576,'MONTHLY DATA'!$B189)</f>
        <v>344.5</v>
      </c>
      <c r="DV189" s="78">
        <f>AVERAGEIFS('WEEKLY DATA'!DV$11:DV$14576,'WEEKLY DATA'!$A$11:$A$14576,'MONTHLY DATA'!$A189,'WEEKLY DATA'!$B$11:$B$14576,'MONTHLY DATA'!$B189)</f>
        <v>339.5</v>
      </c>
      <c r="DW189" s="154">
        <f t="shared" ref="DW189" si="379">DV189/DV188-1</f>
        <v>-1.4705882352941124E-3</v>
      </c>
      <c r="DX189" s="78">
        <f>AVERAGEIFS('WEEKLY DATA'!DX$11:DX$14576,'WEEKLY DATA'!$A$11:$A$14576,'MONTHLY DATA'!$A189,'WEEKLY DATA'!$B$11:$B$14576,'MONTHLY DATA'!$B189)</f>
        <v>498</v>
      </c>
      <c r="DY189" s="78">
        <f>AVERAGEIFS('WEEKLY DATA'!DY$11:DY$14576,'WEEKLY DATA'!$A$11:$A$14576,'MONTHLY DATA'!$A189,'WEEKLY DATA'!$B$11:$B$14576,'MONTHLY DATA'!$B189)</f>
        <v>508</v>
      </c>
      <c r="DZ189" s="78">
        <f>AVERAGEIFS('WEEKLY DATA'!DZ$11:DZ$14576,'WEEKLY DATA'!$A$11:$A$14576,'MONTHLY DATA'!$A189,'WEEKLY DATA'!$B$11:$B$14576,'MONTHLY DATA'!$B189)</f>
        <v>503</v>
      </c>
      <c r="EA189" s="154">
        <f t="shared" ref="EA189" si="380">DZ189/DZ188-1</f>
        <v>-7.7064220183486243E-2</v>
      </c>
      <c r="EB189" s="78">
        <f>AVERAGEIFS('WEEKLY DATA'!EB$11:EB$14576,'WEEKLY DATA'!$A$11:$A$14576,'MONTHLY DATA'!$A189,'WEEKLY DATA'!$B$11:$B$14576,'MONTHLY DATA'!$B189)</f>
        <v>351.5</v>
      </c>
      <c r="EC189" s="78">
        <f>AVERAGEIFS('WEEKLY DATA'!EC$11:EC$14576,'WEEKLY DATA'!$A$11:$A$14576,'MONTHLY DATA'!$A189,'WEEKLY DATA'!$B$11:$B$14576,'MONTHLY DATA'!$B189)</f>
        <v>361.5</v>
      </c>
      <c r="ED189" s="78">
        <f>AVERAGEIFS('WEEKLY DATA'!ED$11:ED$14576,'WEEKLY DATA'!$A$11:$A$14576,'MONTHLY DATA'!$A189,'WEEKLY DATA'!$B$11:$B$14576,'MONTHLY DATA'!$B189)</f>
        <v>356.5</v>
      </c>
      <c r="EE189" s="154">
        <f>ED189/ED188-1</f>
        <v>-1.993127147766327E-2</v>
      </c>
      <c r="EF189" s="169">
        <f>AVERAGEIFS('WEEKLY DATA'!EF$11:EF$14576,'WEEKLY DATA'!$A$11:$A$14576,'MONTHLY DATA'!$A189,'WEEKLY DATA'!$B$11:$B$14576,'MONTHLY DATA'!$B189)</f>
        <v>313.5</v>
      </c>
      <c r="EG189" s="78">
        <f>AVERAGEIFS('WEEKLY DATA'!EG$11:EG$14576,'WEEKLY DATA'!$A$11:$A$14576,'MONTHLY DATA'!$A189,'WEEKLY DATA'!$B$11:$B$14576,'MONTHLY DATA'!$B189)</f>
        <v>323.5</v>
      </c>
      <c r="EH189" s="78">
        <f>AVERAGEIFS('WEEKLY DATA'!EH$11:EH$14576,'WEEKLY DATA'!$A$11:$A$14576,'MONTHLY DATA'!$A189,'WEEKLY DATA'!$B$11:$B$14576,'MONTHLY DATA'!$B189)</f>
        <v>318.5</v>
      </c>
      <c r="EI189" s="154">
        <f t="shared" ref="EI189" si="381">EH189/EH188-1</f>
        <v>-3.4848484848484795E-2</v>
      </c>
      <c r="EJ189" s="78">
        <f>AVERAGEIFS('WEEKLY DATA'!EJ$11:EJ$14576,'WEEKLY DATA'!$A$11:$A$14576,'MONTHLY DATA'!$A189,'WEEKLY DATA'!$B$11:$B$14576,'MONTHLY DATA'!$B189)</f>
        <v>329.5</v>
      </c>
      <c r="EK189" s="78">
        <f>AVERAGEIFS('WEEKLY DATA'!EK$11:EK$14576,'WEEKLY DATA'!$A$11:$A$14576,'MONTHLY DATA'!$A189,'WEEKLY DATA'!$B$11:$B$14576,'MONTHLY DATA'!$B189)</f>
        <v>339.5</v>
      </c>
      <c r="EL189" s="78">
        <f>AVERAGEIFS('WEEKLY DATA'!EL$11:EL$14576,'WEEKLY DATA'!$A$11:$A$14576,'MONTHLY DATA'!$A189,'WEEKLY DATA'!$B$11:$B$14576,'MONTHLY DATA'!$B189)</f>
        <v>334.5</v>
      </c>
      <c r="EM189" s="154">
        <f t="shared" ref="EM189" si="382">EL189/EL188-1</f>
        <v>-1.4925373134327957E-3</v>
      </c>
      <c r="EN189" s="78">
        <f>AVERAGEIFS('WEEKLY DATA'!EN$11:EN$14576,'WEEKLY DATA'!$A$11:$A$14576,'MONTHLY DATA'!$A189,'WEEKLY DATA'!$B$11:$B$14576,'MONTHLY DATA'!$B189)</f>
        <v>543</v>
      </c>
      <c r="EO189" s="78">
        <f>AVERAGEIFS('WEEKLY DATA'!EO$11:EO$14576,'WEEKLY DATA'!$A$11:$A$14576,'MONTHLY DATA'!$A189,'WEEKLY DATA'!$B$11:$B$14576,'MONTHLY DATA'!$B189)</f>
        <v>553</v>
      </c>
      <c r="EP189" s="78">
        <f>AVERAGEIFS('WEEKLY DATA'!EP$11:EP$14576,'WEEKLY DATA'!$A$11:$A$14576,'MONTHLY DATA'!$A189,'WEEKLY DATA'!$B$11:$B$14576,'MONTHLY DATA'!$B189)</f>
        <v>548</v>
      </c>
      <c r="EQ189" s="154">
        <f t="shared" ref="EQ189" si="383">EP189/EP188-1</f>
        <v>-7.118644067796609E-2</v>
      </c>
      <c r="ER189" s="78">
        <f>AVERAGEIFS('WEEKLY DATA'!ER$11:ER$14576,'WEEKLY DATA'!$A$11:$A$14576,'MONTHLY DATA'!$A189,'WEEKLY DATA'!$B$11:$B$14576,'MONTHLY DATA'!$B189)</f>
        <v>307.5</v>
      </c>
      <c r="ES189" s="78">
        <f>AVERAGEIFS('WEEKLY DATA'!ES$11:ES$14576,'WEEKLY DATA'!$A$11:$A$14576,'MONTHLY DATA'!$A189,'WEEKLY DATA'!$B$11:$B$14576,'MONTHLY DATA'!$B189)</f>
        <v>317.5</v>
      </c>
      <c r="ET189" s="78">
        <f>AVERAGEIFS('WEEKLY DATA'!ET$11:ET$14576,'WEEKLY DATA'!$A$11:$A$14576,'MONTHLY DATA'!$A189,'WEEKLY DATA'!$B$11:$B$14576,'MONTHLY DATA'!$B189)</f>
        <v>312.5</v>
      </c>
      <c r="EU189" s="154">
        <f t="shared" ref="EU189" si="384">ET189/ET188-1</f>
        <v>-2.34375E-2</v>
      </c>
      <c r="EV189" s="78">
        <f>AVERAGEIFS('WEEKLY DATA'!EV$11:EV$14576,'WEEKLY DATA'!$A$11:$A$14576,'MONTHLY DATA'!$A189,'WEEKLY DATA'!$B$11:$B$14576,'MONTHLY DATA'!$B189)</f>
        <v>299.5</v>
      </c>
      <c r="EW189" s="78">
        <f>AVERAGEIFS('WEEKLY DATA'!EW$11:EW$14576,'WEEKLY DATA'!$A$11:$A$14576,'MONTHLY DATA'!$A189,'WEEKLY DATA'!$B$11:$B$14576,'MONTHLY DATA'!$B189)</f>
        <v>309.5</v>
      </c>
      <c r="EX189" s="78">
        <f>AVERAGEIFS('WEEKLY DATA'!EX$11:EX$14576,'WEEKLY DATA'!$A$11:$A$14576,'MONTHLY DATA'!$A189,'WEEKLY DATA'!$B$11:$B$14576,'MONTHLY DATA'!$B189)</f>
        <v>304.5</v>
      </c>
      <c r="EY189" s="154">
        <f t="shared" ref="EY189" si="385">EX189/EX188-1</f>
        <v>-2.5599999999999956E-2</v>
      </c>
      <c r="EZ189" s="78">
        <f>AVERAGEIFS('WEEKLY DATA'!EZ$11:EZ$14576,'WEEKLY DATA'!$A$11:$A$14576,'MONTHLY DATA'!$A189,'WEEKLY DATA'!$B$11:$B$14576,'MONTHLY DATA'!$B189)</f>
        <v>329.5</v>
      </c>
      <c r="FA189" s="78">
        <f>AVERAGEIFS('WEEKLY DATA'!FA$11:FA$14576,'WEEKLY DATA'!$A$11:$A$14576,'MONTHLY DATA'!$A189,'WEEKLY DATA'!$B$11:$B$14576,'MONTHLY DATA'!$B189)</f>
        <v>339.5</v>
      </c>
      <c r="FB189" s="78">
        <f>AVERAGEIFS('WEEKLY DATA'!FB$11:FB$14576,'WEEKLY DATA'!$A$11:$A$14576,'MONTHLY DATA'!$A189,'WEEKLY DATA'!$B$11:$B$14576,'MONTHLY DATA'!$B189)</f>
        <v>334.5</v>
      </c>
      <c r="FC189" s="154">
        <f t="shared" ref="FC189" si="386">FB189/FB188-1</f>
        <v>-1.4925373134327957E-3</v>
      </c>
      <c r="FD189" s="78">
        <f>AVERAGEIFS('WEEKLY DATA'!FD$11:FD$14576,'WEEKLY DATA'!$A$11:$A$14576,'MONTHLY DATA'!$A189,'WEEKLY DATA'!$B$11:$B$14576,'MONTHLY DATA'!$B189)</f>
        <v>362.5</v>
      </c>
      <c r="FE189" s="78">
        <f>AVERAGEIFS('WEEKLY DATA'!FE$11:FE$14576,'WEEKLY DATA'!$A$11:$A$14576,'MONTHLY DATA'!$A189,'WEEKLY DATA'!$B$11:$B$14576,'MONTHLY DATA'!$B189)</f>
        <v>372.5</v>
      </c>
      <c r="FF189" s="78">
        <f>AVERAGEIFS('WEEKLY DATA'!FF$11:FF$14576,'WEEKLY DATA'!$A$11:$A$14576,'MONTHLY DATA'!$A189,'WEEKLY DATA'!$B$11:$B$14576,'MONTHLY DATA'!$B189)</f>
        <v>367.5</v>
      </c>
      <c r="FG189" s="154">
        <f t="shared" ref="FG189" si="387">FF189/FF188-1</f>
        <v>-0.10365853658536583</v>
      </c>
      <c r="FH189" s="78">
        <f>AVERAGEIFS('WEEKLY DATA'!FH$11:FH$14576,'WEEKLY DATA'!$A$11:$A$14576,'MONTHLY DATA'!$A189,'WEEKLY DATA'!$B$11:$B$14576,'MONTHLY DATA'!$B189)</f>
        <v>340.5</v>
      </c>
      <c r="FI189" s="78">
        <f>AVERAGEIFS('WEEKLY DATA'!FI$11:FI$14576,'WEEKLY DATA'!$A$11:$A$14576,'MONTHLY DATA'!$A189,'WEEKLY DATA'!$B$11:$B$14576,'MONTHLY DATA'!$B189)</f>
        <v>350.5</v>
      </c>
      <c r="FJ189" s="78">
        <f>AVERAGEIFS('WEEKLY DATA'!FJ$11:FJ$14576,'WEEKLY DATA'!$A$11:$A$14576,'MONTHLY DATA'!$A189,'WEEKLY DATA'!$B$11:$B$14576,'MONTHLY DATA'!$B189)</f>
        <v>345.5</v>
      </c>
      <c r="FK189" s="154">
        <f t="shared" ref="FK189" si="388">FJ189/FJ188-1</f>
        <v>-9.3189964157706084E-3</v>
      </c>
      <c r="FL189" s="169">
        <f>AVERAGEIFS('WEEKLY DATA'!FL$11:FL$14576,'WEEKLY DATA'!$A$11:$A$14576,'MONTHLY DATA'!$A189,'WEEKLY DATA'!$B$11:$B$14576,'MONTHLY DATA'!$B189)</f>
        <v>319</v>
      </c>
      <c r="FM189" s="78">
        <f>AVERAGEIFS('WEEKLY DATA'!FM$11:FM$14576,'WEEKLY DATA'!$A$11:$A$14576,'MONTHLY DATA'!$A189,'WEEKLY DATA'!$B$11:$B$14576,'MONTHLY DATA'!$B189)</f>
        <v>329</v>
      </c>
      <c r="FN189" s="78">
        <f>AVERAGEIFS('WEEKLY DATA'!FN$11:FN$14576,'WEEKLY DATA'!$A$11:$A$14576,'MONTHLY DATA'!$A189,'WEEKLY DATA'!$B$11:$B$14576,'MONTHLY DATA'!$B189)</f>
        <v>324</v>
      </c>
      <c r="FO189" s="154">
        <f t="shared" ref="FO189" si="389">FN189/FN188-1</f>
        <v>2.0472440944881987E-2</v>
      </c>
      <c r="FP189" s="78"/>
      <c r="FQ189" s="132"/>
      <c r="FR189" s="79"/>
      <c r="FS189" s="155"/>
      <c r="FT189" s="169">
        <f>AVERAGEIFS('WEEKLY DATA'!FT$11:FT$14576,'WEEKLY DATA'!$A$11:$A$14576,'MONTHLY DATA'!$A189,'WEEKLY DATA'!$B$11:$B$14576,'MONTHLY DATA'!$B189)</f>
        <v>495</v>
      </c>
      <c r="FU189" s="78">
        <f>AVERAGEIFS('WEEKLY DATA'!FU$11:FU$14576,'WEEKLY DATA'!$A$11:$A$14576,'MONTHLY DATA'!$A189,'WEEKLY DATA'!$B$11:$B$14576,'MONTHLY DATA'!$B189)</f>
        <v>505</v>
      </c>
      <c r="FV189" s="78">
        <f>AVERAGEIFS('WEEKLY DATA'!FV$11:FV$14576,'WEEKLY DATA'!$A$11:$A$14576,'MONTHLY DATA'!$A189,'WEEKLY DATA'!$B$11:$B$14576,'MONTHLY DATA'!$B189)</f>
        <v>500</v>
      </c>
      <c r="FW189" s="154">
        <f t="shared" si="343"/>
        <v>2.8277634961439535E-2</v>
      </c>
      <c r="FX189" s="169">
        <f>AVERAGEIFS('WEEKLY DATA'!FX$11:FX$14576,'WEEKLY DATA'!$A$11:$A$14576,'MONTHLY DATA'!$A189,'WEEKLY DATA'!$B$11:$B$14576,'MONTHLY DATA'!$B189)</f>
        <v>381.5</v>
      </c>
      <c r="FY189" s="78">
        <f>AVERAGEIFS('WEEKLY DATA'!FY$11:FY$14576,'WEEKLY DATA'!$A$11:$A$14576,'MONTHLY DATA'!$A189,'WEEKLY DATA'!$B$11:$B$14576,'MONTHLY DATA'!$B189)</f>
        <v>391.5</v>
      </c>
      <c r="FZ189" s="78">
        <f>AVERAGEIFS('WEEKLY DATA'!FZ$11:FZ$14576,'WEEKLY DATA'!$A$11:$A$14576,'MONTHLY DATA'!$A189,'WEEKLY DATA'!$B$11:$B$14576,'MONTHLY DATA'!$B189)</f>
        <v>386.5</v>
      </c>
      <c r="GA189" s="154">
        <f t="shared" si="344"/>
        <v>3.7583892617449655E-2</v>
      </c>
      <c r="GB189" s="169">
        <f>AVERAGEIFS('WEEKLY DATA'!GB$11:GB$14576,'WEEKLY DATA'!$A$11:$A$14576,'MONTHLY DATA'!$A189,'WEEKLY DATA'!$B$11:$B$14576,'MONTHLY DATA'!$B189)</f>
        <v>438</v>
      </c>
      <c r="GC189" s="78">
        <f>AVERAGEIFS('WEEKLY DATA'!GC$11:GC$14576,'WEEKLY DATA'!$A$11:$A$14576,'MONTHLY DATA'!$A189,'WEEKLY DATA'!$B$11:$B$14576,'MONTHLY DATA'!$B189)</f>
        <v>448</v>
      </c>
      <c r="GD189" s="78">
        <f>AVERAGEIFS('WEEKLY DATA'!GD$11:GD$14576,'WEEKLY DATA'!$A$11:$A$14576,'MONTHLY DATA'!$A189,'WEEKLY DATA'!$B$11:$B$14576,'MONTHLY DATA'!$B189)</f>
        <v>443</v>
      </c>
      <c r="GE189" s="154">
        <f t="shared" si="345"/>
        <v>-1.5555555555555545E-2</v>
      </c>
      <c r="GF189" s="169">
        <f>AVERAGEIFS('WEEKLY DATA'!GF$11:GF$14576,'WEEKLY DATA'!$A$11:$A$14576,'MONTHLY DATA'!$A189,'WEEKLY DATA'!$B$11:$B$14576,'MONTHLY DATA'!$B189)</f>
        <v>424</v>
      </c>
      <c r="GG189" s="78">
        <f>AVERAGEIFS('WEEKLY DATA'!GG$11:GG$14576,'WEEKLY DATA'!$A$11:$A$14576,'MONTHLY DATA'!$A189,'WEEKLY DATA'!$B$11:$B$14576,'MONTHLY DATA'!$B189)</f>
        <v>434</v>
      </c>
      <c r="GH189" s="78">
        <f>AVERAGEIFS('WEEKLY DATA'!GH$11:GH$14576,'WEEKLY DATA'!$A$11:$A$14576,'MONTHLY DATA'!$A189,'WEEKLY DATA'!$B$11:$B$14576,'MONTHLY DATA'!$B189)</f>
        <v>429</v>
      </c>
      <c r="GI189" s="154">
        <f t="shared" si="346"/>
        <v>-2.2222222222222254E-2</v>
      </c>
      <c r="GJ189" s="169">
        <f>AVERAGEIFS('WEEKLY DATA'!GJ$11:GJ$14576,'WEEKLY DATA'!$A$11:$A$14576,'MONTHLY DATA'!$A189,'WEEKLY DATA'!$B$11:$B$14576,'MONTHLY DATA'!$B189)</f>
        <v>344.5</v>
      </c>
      <c r="GK189" s="78">
        <f>AVERAGEIFS('WEEKLY DATA'!GK$11:GK$14576,'WEEKLY DATA'!$A$11:$A$14576,'MONTHLY DATA'!$A189,'WEEKLY DATA'!$B$11:$B$14576,'MONTHLY DATA'!$B189)</f>
        <v>354.5</v>
      </c>
      <c r="GL189" s="78">
        <f>AVERAGEIFS('WEEKLY DATA'!GL$11:GL$14576,'WEEKLY DATA'!$A$11:$A$14576,'MONTHLY DATA'!$A189,'WEEKLY DATA'!$B$11:$B$14576,'MONTHLY DATA'!$B189)</f>
        <v>349.5</v>
      </c>
      <c r="GM189" s="154">
        <f t="shared" si="347"/>
        <v>-1.4285714285714457E-3</v>
      </c>
      <c r="GN189" s="169">
        <f>AVERAGEIFS('WEEKLY DATA'!GN$11:GN$14576,'WEEKLY DATA'!$A$11:$A$14576,'MONTHLY DATA'!$A189,'WEEKLY DATA'!$B$11:$B$14576,'MONTHLY DATA'!$B189)</f>
        <v>603</v>
      </c>
      <c r="GO189" s="78">
        <f>AVERAGEIFS('WEEKLY DATA'!GO$11:GO$14576,'WEEKLY DATA'!$A$11:$A$14576,'MONTHLY DATA'!$A189,'WEEKLY DATA'!$B$11:$B$14576,'MONTHLY DATA'!$B189)</f>
        <v>613</v>
      </c>
      <c r="GP189" s="78">
        <f>AVERAGEIFS('WEEKLY DATA'!GP$11:GP$14576,'WEEKLY DATA'!$A$11:$A$14576,'MONTHLY DATA'!$A189,'WEEKLY DATA'!$B$11:$B$14576,'MONTHLY DATA'!$B189)</f>
        <v>608</v>
      </c>
      <c r="GQ189" s="154">
        <f t="shared" si="348"/>
        <v>-6.461538461538463E-2</v>
      </c>
      <c r="GR189" s="78"/>
    </row>
    <row r="190" spans="1:200" ht="15.75" x14ac:dyDescent="0.25">
      <c r="A190">
        <f t="shared" si="106"/>
        <v>12</v>
      </c>
      <c r="B190">
        <f t="shared" si="107"/>
        <v>2024</v>
      </c>
      <c r="C190" s="86">
        <v>45627</v>
      </c>
      <c r="D190" s="78">
        <f>AVERAGEIFS('WEEKLY DATA'!D$11:D$14576,'WEEKLY DATA'!$A$11:$A$14576,'MONTHLY DATA'!$A190,'WEEKLY DATA'!$B$11:$B$14576,'MONTHLY DATA'!$B190)</f>
        <v>362.5</v>
      </c>
      <c r="E190" s="78">
        <f>AVERAGEIFS('WEEKLY DATA'!E$11:E$14576,'WEEKLY DATA'!$A$11:$A$14576,'MONTHLY DATA'!$A190,'WEEKLY DATA'!$B$11:$B$14576,'MONTHLY DATA'!$B190)</f>
        <v>372.5</v>
      </c>
      <c r="F190" s="78">
        <f>AVERAGEIFS('WEEKLY DATA'!F$11:F$14576,'WEEKLY DATA'!$A$11:$A$14576,'MONTHLY DATA'!$A190,'WEEKLY DATA'!$B$11:$B$14576,'MONTHLY DATA'!$B190)</f>
        <v>367.5</v>
      </c>
      <c r="G190" s="154">
        <f t="shared" ref="G190" si="390">F190/F189-1</f>
        <v>-1.8691588785046731E-2</v>
      </c>
      <c r="H190" s="169">
        <f>AVERAGEIFS('WEEKLY DATA'!H$11:H$14576,'WEEKLY DATA'!$A$11:$A$14576,'MONTHLY DATA'!$A190,'WEEKLY DATA'!$B$11:$B$14576,'MONTHLY DATA'!$B190)</f>
        <v>342.5</v>
      </c>
      <c r="I190" s="78">
        <f>AVERAGEIFS('WEEKLY DATA'!I$11:I$14576,'WEEKLY DATA'!$A$11:$A$14576,'MONTHLY DATA'!$A190,'WEEKLY DATA'!$B$11:$B$14576,'MONTHLY DATA'!$B190)</f>
        <v>352.5</v>
      </c>
      <c r="J190" s="78">
        <f>AVERAGEIFS('WEEKLY DATA'!J$11:J$14576,'WEEKLY DATA'!$A$11:$A$14576,'MONTHLY DATA'!$A190,'WEEKLY DATA'!$B$11:$B$14576,'MONTHLY DATA'!$B190)</f>
        <v>347.5</v>
      </c>
      <c r="K190" s="154">
        <f t="shared" ref="K190" si="391">J190/J189-1</f>
        <v>-7.1428571428571175E-3</v>
      </c>
      <c r="L190" s="169">
        <f>AVERAGEIFS('WEEKLY DATA'!L$11:L$14576,'WEEKLY DATA'!$A$11:$A$14576,'MONTHLY DATA'!$A190,'WEEKLY DATA'!$B$11:$B$14576,'MONTHLY DATA'!$B190)</f>
        <v>405</v>
      </c>
      <c r="M190" s="78">
        <f>AVERAGEIFS('WEEKLY DATA'!M$11:M$14576,'WEEKLY DATA'!$A$11:$A$14576,'MONTHLY DATA'!$A190,'WEEKLY DATA'!$B$11:$B$14576,'MONTHLY DATA'!$B190)</f>
        <v>415</v>
      </c>
      <c r="N190" s="78">
        <f>AVERAGEIFS('WEEKLY DATA'!N$11:N$14576,'WEEKLY DATA'!$A$11:$A$14576,'MONTHLY DATA'!$A190,'WEEKLY DATA'!$B$11:$B$14576,'MONTHLY DATA'!$B190)</f>
        <v>410</v>
      </c>
      <c r="O190" s="154">
        <f t="shared" ref="O190" si="392">N190/N189-1</f>
        <v>-7.2639225181597711E-3</v>
      </c>
      <c r="P190" s="169">
        <f>AVERAGEIFS('WEEKLY DATA'!P$11:P$14576,'WEEKLY DATA'!$A$11:$A$14576,'MONTHLY DATA'!$A190,'WEEKLY DATA'!$B$11:$B$14576,'MONTHLY DATA'!$B190)</f>
        <v>338.125</v>
      </c>
      <c r="Q190" s="78">
        <f>AVERAGEIFS('WEEKLY DATA'!Q$11:Q$14576,'WEEKLY DATA'!$A$11:$A$14576,'MONTHLY DATA'!$A190,'WEEKLY DATA'!$B$11:$B$14576,'MONTHLY DATA'!$B190)</f>
        <v>348.125</v>
      </c>
      <c r="R190" s="78">
        <f>AVERAGEIFS('WEEKLY DATA'!R$11:R$14576,'WEEKLY DATA'!$A$11:$A$14576,'MONTHLY DATA'!$A190,'WEEKLY DATA'!$B$11:$B$14576,'MONTHLY DATA'!$B190)</f>
        <v>343.125</v>
      </c>
      <c r="S190" s="154">
        <f t="shared" ref="S190" si="393">R190/R189-1</f>
        <v>1.8175074183976347E-2</v>
      </c>
      <c r="T190" s="169">
        <f>AVERAGEIFS('WEEKLY DATA'!T$11:T$14576,'WEEKLY DATA'!$A$11:$A$14576,'MONTHLY DATA'!$A190,'WEEKLY DATA'!$B$11:$B$14576,'MONTHLY DATA'!$B190)</f>
        <v>331.25</v>
      </c>
      <c r="U190" s="78">
        <f>AVERAGEIFS('WEEKLY DATA'!U$11:U$14576,'WEEKLY DATA'!$A$11:$A$14576,'MONTHLY DATA'!$A190,'WEEKLY DATA'!$B$11:$B$14576,'MONTHLY DATA'!$B190)</f>
        <v>341.25</v>
      </c>
      <c r="V190" s="78">
        <f>AVERAGEIFS('WEEKLY DATA'!V$11:V$14576,'WEEKLY DATA'!$A$11:$A$14576,'MONTHLY DATA'!$A190,'WEEKLY DATA'!$B$11:$B$14576,'MONTHLY DATA'!$B190)</f>
        <v>336.25</v>
      </c>
      <c r="W190" s="154">
        <f t="shared" ref="W190" si="394">V190/V189-1</f>
        <v>-2.225519287833877E-3</v>
      </c>
      <c r="X190" s="169">
        <f>AVERAGEIFS('WEEKLY DATA'!X$11:X$14576,'WEEKLY DATA'!$A$11:$A$14576,'MONTHLY DATA'!$A190,'WEEKLY DATA'!$B$11:$B$14576,'MONTHLY DATA'!$B190)</f>
        <v>311.25</v>
      </c>
      <c r="Y190" s="78">
        <f>AVERAGEIFS('WEEKLY DATA'!Y$11:Y$14576,'WEEKLY DATA'!$A$11:$A$14576,'MONTHLY DATA'!$A190,'WEEKLY DATA'!$B$11:$B$14576,'MONTHLY DATA'!$B190)</f>
        <v>321.25</v>
      </c>
      <c r="Z190" s="78">
        <f>AVERAGEIFS('WEEKLY DATA'!Z$11:Z$14576,'WEEKLY DATA'!$A$11:$A$14576,'MONTHLY DATA'!$A190,'WEEKLY DATA'!$B$11:$B$14576,'MONTHLY DATA'!$B190)</f>
        <v>316.25</v>
      </c>
      <c r="AA190" s="154">
        <f t="shared" ref="AA190" si="395">Z190/Z189-1</f>
        <v>2.3771790808240212E-3</v>
      </c>
      <c r="AB190" s="169">
        <f>AVERAGEIFS('WEEKLY DATA'!AB$11:AB$14576,'WEEKLY DATA'!$A$11:$A$14576,'MONTHLY DATA'!$A190,'WEEKLY DATA'!$B$11:$B$14576,'MONTHLY DATA'!$B190)</f>
        <v>385</v>
      </c>
      <c r="AC190" s="78">
        <f>AVERAGEIFS('WEEKLY DATA'!AC$11:AC$14576,'WEEKLY DATA'!$A$11:$A$14576,'MONTHLY DATA'!$A190,'WEEKLY DATA'!$B$11:$B$14576,'MONTHLY DATA'!$B190)</f>
        <v>395</v>
      </c>
      <c r="AD190" s="78">
        <f>AVERAGEIFS('WEEKLY DATA'!AD$11:AD$14576,'WEEKLY DATA'!$A$11:$A$14576,'MONTHLY DATA'!$A190,'WEEKLY DATA'!$B$11:$B$14576,'MONTHLY DATA'!$B190)</f>
        <v>390</v>
      </c>
      <c r="AE190" s="154">
        <f t="shared" ref="AE190" si="396">AD190/AD189-1</f>
        <v>0</v>
      </c>
      <c r="AF190" s="169">
        <f>AVERAGEIFS('WEEKLY DATA'!AF$11:AF$14576,'WEEKLY DATA'!$A$11:$A$14576,'MONTHLY DATA'!$A190,'WEEKLY DATA'!$B$11:$B$14576,'MONTHLY DATA'!$B190)</f>
        <v>315</v>
      </c>
      <c r="AG190" s="78">
        <f>AVERAGEIFS('WEEKLY DATA'!AG$11:AG$14576,'WEEKLY DATA'!$A$11:$A$14576,'MONTHLY DATA'!$A190,'WEEKLY DATA'!$B$11:$B$14576,'MONTHLY DATA'!$B190)</f>
        <v>325</v>
      </c>
      <c r="AH190" s="78">
        <f>AVERAGEIFS('WEEKLY DATA'!AH$11:AH$14576,'WEEKLY DATA'!$A$11:$A$14576,'MONTHLY DATA'!$A190,'WEEKLY DATA'!$B$11:$B$14576,'MONTHLY DATA'!$B190)</f>
        <v>320</v>
      </c>
      <c r="AI190" s="154">
        <f t="shared" ref="AI190" si="397">AH190/AH189-1</f>
        <v>-2.7355623100303927E-2</v>
      </c>
      <c r="AJ190" s="169">
        <f>AVERAGEIFS('WEEKLY DATA'!AJ$11:AJ$14576,'WEEKLY DATA'!$A$11:$A$14576,'MONTHLY DATA'!$A190,'WEEKLY DATA'!$B$11:$B$14576,'MONTHLY DATA'!$B190)</f>
        <v>311.25</v>
      </c>
      <c r="AK190" s="78">
        <f>AVERAGEIFS('WEEKLY DATA'!AK$11:AK$14576,'WEEKLY DATA'!$A$11:$A$14576,'MONTHLY DATA'!$A190,'WEEKLY DATA'!$B$11:$B$14576,'MONTHLY DATA'!$B190)</f>
        <v>321.25</v>
      </c>
      <c r="AL190" s="78">
        <f>AVERAGEIFS('WEEKLY DATA'!AL$11:AL$14576,'WEEKLY DATA'!$A$11:$A$14576,'MONTHLY DATA'!$A190,'WEEKLY DATA'!$B$11:$B$14576,'MONTHLY DATA'!$B190)</f>
        <v>316.25</v>
      </c>
      <c r="AM190" s="154">
        <f t="shared" ref="AM190" si="398">AL190/AL189-1</f>
        <v>3.9682539682539542E-3</v>
      </c>
      <c r="AN190" s="169">
        <f>AVERAGEIFS('WEEKLY DATA'!AN$11:AN$14576,'WEEKLY DATA'!$A$11:$A$14576,'MONTHLY DATA'!$A190,'WEEKLY DATA'!$B$11:$B$14576,'MONTHLY DATA'!$B190)</f>
        <v>261.25</v>
      </c>
      <c r="AO190" s="78">
        <f>AVERAGEIFS('WEEKLY DATA'!AO$11:AO$14576,'WEEKLY DATA'!$A$11:$A$14576,'MONTHLY DATA'!$A190,'WEEKLY DATA'!$B$11:$B$14576,'MONTHLY DATA'!$B190)</f>
        <v>271.25</v>
      </c>
      <c r="AP190" s="78">
        <f>AVERAGEIFS('WEEKLY DATA'!AP$11:AP$14576,'WEEKLY DATA'!$A$11:$A$14576,'MONTHLY DATA'!$A190,'WEEKLY DATA'!$B$11:$B$14576,'MONTHLY DATA'!$B190)</f>
        <v>266.25</v>
      </c>
      <c r="AQ190" s="154">
        <f t="shared" ref="AQ190" si="399">AP190/AP189-1</f>
        <v>3.398058252427183E-2</v>
      </c>
      <c r="AR190" s="169">
        <f>AVERAGEIFS('WEEKLY DATA'!AR$11:AR$14576,'WEEKLY DATA'!$A$11:$A$14576,'MONTHLY DATA'!$A190,'WEEKLY DATA'!$B$11:$B$14576,'MONTHLY DATA'!$B190)</f>
        <v>405</v>
      </c>
      <c r="AS190" s="78">
        <f>AVERAGEIFS('WEEKLY DATA'!AS$11:AS$14576,'WEEKLY DATA'!$A$11:$A$14576,'MONTHLY DATA'!$A190,'WEEKLY DATA'!$B$11:$B$14576,'MONTHLY DATA'!$B190)</f>
        <v>415</v>
      </c>
      <c r="AT190" s="78">
        <f>AVERAGEIFS('WEEKLY DATA'!AT$11:AT$14576,'WEEKLY DATA'!$A$11:$A$14576,'MONTHLY DATA'!$A190,'WEEKLY DATA'!$B$11:$B$14576,'MONTHLY DATA'!$B190)</f>
        <v>410</v>
      </c>
      <c r="AU190" s="154">
        <f t="shared" ref="AU190" si="400">AT190/AT189-1</f>
        <v>-7.2639225181597711E-3</v>
      </c>
      <c r="AV190" s="169">
        <f>AVERAGEIFS('WEEKLY DATA'!AV$11:AV$14576,'WEEKLY DATA'!$A$11:$A$14576,'MONTHLY DATA'!$A190,'WEEKLY DATA'!$B$11:$B$14576,'MONTHLY DATA'!$B190)</f>
        <v>308.125</v>
      </c>
      <c r="AW190" s="78">
        <f>AVERAGEIFS('WEEKLY DATA'!AW$11:AW$14576,'WEEKLY DATA'!$A$11:$A$14576,'MONTHLY DATA'!$A190,'WEEKLY DATA'!$B$11:$B$14576,'MONTHLY DATA'!$B190)</f>
        <v>318.125</v>
      </c>
      <c r="AX190" s="78">
        <f>AVERAGEIFS('WEEKLY DATA'!AX$11:AX$14576,'WEEKLY DATA'!$A$11:$A$14576,'MONTHLY DATA'!$A190,'WEEKLY DATA'!$B$11:$B$14576,'MONTHLY DATA'!$B190)</f>
        <v>313.125</v>
      </c>
      <c r="AY190" s="154">
        <f t="shared" ref="AY190" si="401">AX190/AX189-1</f>
        <v>3.9936102236426407E-4</v>
      </c>
      <c r="AZ190" s="169">
        <f>AVERAGEIFS('WEEKLY DATA'!AZ$11:AZ$14576,'WEEKLY DATA'!$A$11:$A$14576,'MONTHLY DATA'!$A190,'WEEKLY DATA'!$B$11:$B$14576,'MONTHLY DATA'!$B190)</f>
        <v>296.875</v>
      </c>
      <c r="BA190" s="78">
        <f>AVERAGEIFS('WEEKLY DATA'!BA$11:BA$14576,'WEEKLY DATA'!$A$11:$A$14576,'MONTHLY DATA'!$A190,'WEEKLY DATA'!$B$11:$B$14576,'MONTHLY DATA'!$B190)</f>
        <v>306.875</v>
      </c>
      <c r="BB190" s="78">
        <f>AVERAGEIFS('WEEKLY DATA'!BB$11:BB$14576,'WEEKLY DATA'!$A$11:$A$14576,'MONTHLY DATA'!$A190,'WEEKLY DATA'!$B$11:$B$14576,'MONTHLY DATA'!$B190)</f>
        <v>301.875</v>
      </c>
      <c r="BC190" s="154">
        <f t="shared" ref="BC190" si="402">BB190/BB189-1</f>
        <v>-2.0661157024793875E-3</v>
      </c>
      <c r="BD190" s="169">
        <f>AVERAGEIFS('WEEKLY DATA'!BD$11:BD$14576,'WEEKLY DATA'!$A$11:$A$14576,'MONTHLY DATA'!$A190,'WEEKLY DATA'!$B$11:$B$14576,'MONTHLY DATA'!$B190)</f>
        <v>275</v>
      </c>
      <c r="BE190" s="78">
        <f>AVERAGEIFS('WEEKLY DATA'!BE$11:BE$14576,'WEEKLY DATA'!$A$11:$A$14576,'MONTHLY DATA'!$A190,'WEEKLY DATA'!$B$11:$B$14576,'MONTHLY DATA'!$B190)</f>
        <v>285</v>
      </c>
      <c r="BF190" s="78">
        <f>AVERAGEIFS('WEEKLY DATA'!BF$11:BF$14576,'WEEKLY DATA'!$A$11:$A$14576,'MONTHLY DATA'!$A190,'WEEKLY DATA'!$B$11:$B$14576,'MONTHLY DATA'!$B190)</f>
        <v>280</v>
      </c>
      <c r="BG190" s="154">
        <f t="shared" ref="BG190" si="403">BF190/BF189-1</f>
        <v>-5.3285968028419228E-3</v>
      </c>
      <c r="BH190" s="169">
        <f>AVERAGEIFS('WEEKLY DATA'!BH$11:BH$14576,'WEEKLY DATA'!$A$11:$A$14576,'MONTHLY DATA'!$A190,'WEEKLY DATA'!$B$11:$B$14576,'MONTHLY DATA'!$B190)</f>
        <v>375</v>
      </c>
      <c r="BI190" s="78">
        <f>AVERAGEIFS('WEEKLY DATA'!BI$11:BI$14576,'WEEKLY DATA'!$A$11:$A$14576,'MONTHLY DATA'!$A190,'WEEKLY DATA'!$B$11:$B$14576,'MONTHLY DATA'!$B190)</f>
        <v>385</v>
      </c>
      <c r="BJ190" s="78">
        <f>AVERAGEIFS('WEEKLY DATA'!BJ$11:BJ$14576,'WEEKLY DATA'!$A$11:$A$14576,'MONTHLY DATA'!$A190,'WEEKLY DATA'!$B$11:$B$14576,'MONTHLY DATA'!$B190)</f>
        <v>380</v>
      </c>
      <c r="BK190" s="154">
        <f t="shared" ref="BK190" si="404">BJ190/BJ189-1</f>
        <v>0</v>
      </c>
      <c r="BL190" s="169">
        <f>AVERAGEIFS('WEEKLY DATA'!BL$11:BL$14576,'WEEKLY DATA'!$A$11:$A$14576,'MONTHLY DATA'!$A190,'WEEKLY DATA'!$B$11:$B$14576,'MONTHLY DATA'!$B190)</f>
        <v>306.25</v>
      </c>
      <c r="BM190" s="78">
        <f>AVERAGEIFS('WEEKLY DATA'!BM$11:BM$14576,'WEEKLY DATA'!$A$11:$A$14576,'MONTHLY DATA'!$A190,'WEEKLY DATA'!$B$11:$B$14576,'MONTHLY DATA'!$B190)</f>
        <v>316.25</v>
      </c>
      <c r="BN190" s="78">
        <f>AVERAGEIFS('WEEKLY DATA'!BN$11:BN$14576,'WEEKLY DATA'!$A$11:$A$14576,'MONTHLY DATA'!$A190,'WEEKLY DATA'!$B$11:$B$14576,'MONTHLY DATA'!$B190)</f>
        <v>311.25</v>
      </c>
      <c r="BO190" s="154">
        <f t="shared" ref="BO190" si="405">BN190/BN189-1</f>
        <v>-5.5910543130990309E-3</v>
      </c>
      <c r="BP190" s="78">
        <f>AVERAGEIFS('WEEKLY DATA'!BP$11:BP$14576,'WEEKLY DATA'!$A$11:$A$14576,'MONTHLY DATA'!$A190,'WEEKLY DATA'!$B$11:$B$14576,'MONTHLY DATA'!$B190)</f>
        <v>338.75</v>
      </c>
      <c r="BQ190" s="78">
        <f>AVERAGEIFS('WEEKLY DATA'!BQ$11:BQ$14576,'WEEKLY DATA'!$A$11:$A$14576,'MONTHLY DATA'!$A190,'WEEKLY DATA'!$B$11:$B$14576,'MONTHLY DATA'!$B190)</f>
        <v>348.75</v>
      </c>
      <c r="BR190" s="78">
        <f>AVERAGEIFS('WEEKLY DATA'!BR$11:BR$14576,'WEEKLY DATA'!$A$11:$A$14576,'MONTHLY DATA'!$A190,'WEEKLY DATA'!$B$11:$B$14576,'MONTHLY DATA'!$B190)</f>
        <v>343.75</v>
      </c>
      <c r="BS190" s="154">
        <f t="shared" ref="BS190" si="406">BR190/BR189-1</f>
        <v>-1.0791366906474864E-2</v>
      </c>
      <c r="BT190" s="78">
        <f>AVERAGEIFS('WEEKLY DATA'!BT$11:BT$14576,'WEEKLY DATA'!$A$11:$A$14576,'MONTHLY DATA'!$A190,'WEEKLY DATA'!$B$11:$B$14576,'MONTHLY DATA'!$B190)</f>
        <v>275</v>
      </c>
      <c r="BU190" s="78">
        <f>AVERAGEIFS('WEEKLY DATA'!BU$11:BU$14576,'WEEKLY DATA'!$A$11:$A$14576,'MONTHLY DATA'!$A190,'WEEKLY DATA'!$B$11:$B$14576,'MONTHLY DATA'!$B190)</f>
        <v>285</v>
      </c>
      <c r="BV190" s="78">
        <f>AVERAGEIFS('WEEKLY DATA'!BV$11:BV$14576,'WEEKLY DATA'!$A$11:$A$14576,'MONTHLY DATA'!$A190,'WEEKLY DATA'!$B$11:$B$14576,'MONTHLY DATA'!$B190)</f>
        <v>280</v>
      </c>
      <c r="BW190" s="154">
        <f t="shared" ref="BW190" si="407">BV190/BV189-1</f>
        <v>-5.3285968028419228E-3</v>
      </c>
      <c r="BX190" s="78">
        <f>AVERAGEIFS('WEEKLY DATA'!BX$11:BX$14576,'WEEKLY DATA'!$A$11:$A$14576,'MONTHLY DATA'!$A190,'WEEKLY DATA'!$B$11:$B$14576,'MONTHLY DATA'!$B190)</f>
        <v>345.625</v>
      </c>
      <c r="BY190" s="78">
        <f>AVERAGEIFS('WEEKLY DATA'!BY$11:BY$14576,'WEEKLY DATA'!$A$11:$A$14576,'MONTHLY DATA'!$A190,'WEEKLY DATA'!$B$11:$B$14576,'MONTHLY DATA'!$B190)</f>
        <v>355.625</v>
      </c>
      <c r="BZ190" s="78">
        <f>AVERAGEIFS('WEEKLY DATA'!BZ$11:BZ$14576,'WEEKLY DATA'!$A$11:$A$14576,'MONTHLY DATA'!$A190,'WEEKLY DATA'!$B$11:$B$14576,'MONTHLY DATA'!$B190)</f>
        <v>350.625</v>
      </c>
      <c r="CA190" s="154">
        <f t="shared" ref="CA190" si="408">BZ190/BZ189-1</f>
        <v>3.2768777614138545E-2</v>
      </c>
      <c r="CB190" s="78">
        <f>AVERAGEIFS('WEEKLY DATA'!CB$11:CB$14576,'WEEKLY DATA'!$A$11:$A$14576,'MONTHLY DATA'!$A190,'WEEKLY DATA'!$B$11:$B$14576,'MONTHLY DATA'!$B190)</f>
        <v>454.375</v>
      </c>
      <c r="CC190" s="78">
        <f>AVERAGEIFS('WEEKLY DATA'!CC$11:CC$14576,'WEEKLY DATA'!$A$11:$A$14576,'MONTHLY DATA'!$A190,'WEEKLY DATA'!$B$11:$B$14576,'MONTHLY DATA'!$B190)</f>
        <v>464.375</v>
      </c>
      <c r="CD190" s="78">
        <f>AVERAGEIFS('WEEKLY DATA'!CD$11:CD$14576,'WEEKLY DATA'!$A$11:$A$14576,'MONTHLY DATA'!$A190,'WEEKLY DATA'!$B$11:$B$14576,'MONTHLY DATA'!$B190)</f>
        <v>459.375</v>
      </c>
      <c r="CE190" s="154">
        <f t="shared" ref="CE190" si="409">CD190/CD189-1</f>
        <v>-6.820486815415816E-2</v>
      </c>
      <c r="CF190" s="78">
        <f>AVERAGEIFS('WEEKLY DATA'!CF$11:CF$14576,'WEEKLY DATA'!$A$11:$A$14576,'MONTHLY DATA'!$A190,'WEEKLY DATA'!$B$11:$B$14576,'MONTHLY DATA'!$B190)</f>
        <v>333.75</v>
      </c>
      <c r="CG190" s="78">
        <f>AVERAGEIFS('WEEKLY DATA'!CG$11:CG$14576,'WEEKLY DATA'!$A$11:$A$14576,'MONTHLY DATA'!$A190,'WEEKLY DATA'!$B$11:$B$14576,'MONTHLY DATA'!$B190)</f>
        <v>343.75</v>
      </c>
      <c r="CH190" s="78">
        <f>AVERAGEIFS('WEEKLY DATA'!CH$11:CH$14576,'WEEKLY DATA'!$A$11:$A$14576,'MONTHLY DATA'!$A190,'WEEKLY DATA'!$B$11:$B$14576,'MONTHLY DATA'!$B190)</f>
        <v>338.75</v>
      </c>
      <c r="CI190" s="154">
        <f t="shared" ref="CI190" si="410">CH190/CH189-1</f>
        <v>1.1194029850746245E-2</v>
      </c>
      <c r="CJ190" s="78">
        <f>AVERAGEIFS('WEEKLY DATA'!CJ$11:CJ$14576,'WEEKLY DATA'!$A$11:$A$14576,'MONTHLY DATA'!$A190,'WEEKLY DATA'!$B$11:$B$14576,'MONTHLY DATA'!$B190)</f>
        <v>300.625</v>
      </c>
      <c r="CK190" s="78">
        <f>AVERAGEIFS('WEEKLY DATA'!CK$11:CK$14576,'WEEKLY DATA'!$A$11:$A$14576,'MONTHLY DATA'!$A190,'WEEKLY DATA'!$B$11:$B$14576,'MONTHLY DATA'!$B190)</f>
        <v>310.625</v>
      </c>
      <c r="CL190" s="78">
        <f>AVERAGEIFS('WEEKLY DATA'!CL$11:CL$14576,'WEEKLY DATA'!$A$11:$A$14576,'MONTHLY DATA'!$A190,'WEEKLY DATA'!$B$11:$B$14576,'MONTHLY DATA'!$B190)</f>
        <v>305.625</v>
      </c>
      <c r="CM190" s="154">
        <f t="shared" ref="CM190" si="411">CL190/CL189-1</f>
        <v>-2.8548123980424167E-3</v>
      </c>
      <c r="CN190" s="78">
        <f>AVERAGEIFS('WEEKLY DATA'!CN$11:CN$14576,'WEEKLY DATA'!$A$11:$A$14576,'MONTHLY DATA'!$A190,'WEEKLY DATA'!$B$11:$B$14576,'MONTHLY DATA'!$B190)</f>
        <v>345.625</v>
      </c>
      <c r="CO190" s="78">
        <f>AVERAGEIFS('WEEKLY DATA'!CO$11:CO$14576,'WEEKLY DATA'!$A$11:$A$14576,'MONTHLY DATA'!$A190,'WEEKLY DATA'!$B$11:$B$14576,'MONTHLY DATA'!$B190)</f>
        <v>355.625</v>
      </c>
      <c r="CP190" s="78">
        <f>AVERAGEIFS('WEEKLY DATA'!CP$11:CP$14576,'WEEKLY DATA'!$A$11:$A$14576,'MONTHLY DATA'!$A190,'WEEKLY DATA'!$B$11:$B$14576,'MONTHLY DATA'!$B190)</f>
        <v>350.625</v>
      </c>
      <c r="CQ190" s="154">
        <f t="shared" ref="CQ190" si="412">CP190/CP189-1</f>
        <v>3.2768777614138545E-2</v>
      </c>
      <c r="CR190" s="78">
        <f>AVERAGEIFS('WEEKLY DATA'!CR$11:CR$14576,'WEEKLY DATA'!$A$11:$A$14576,'MONTHLY DATA'!$A190,'WEEKLY DATA'!$B$11:$B$14576,'MONTHLY DATA'!$B190)</f>
        <v>464.375</v>
      </c>
      <c r="CS190" s="78">
        <f>AVERAGEIFS('WEEKLY DATA'!CS$11:CS$14576,'WEEKLY DATA'!$A$11:$A$14576,'MONTHLY DATA'!$A190,'WEEKLY DATA'!$B$11:$B$14576,'MONTHLY DATA'!$B190)</f>
        <v>474.375</v>
      </c>
      <c r="CT190" s="78">
        <f>AVERAGEIFS('WEEKLY DATA'!CT$11:CT$14576,'WEEKLY DATA'!$A$11:$A$14576,'MONTHLY DATA'!$A190,'WEEKLY DATA'!$B$11:$B$14576,'MONTHLY DATA'!$B190)</f>
        <v>469.375</v>
      </c>
      <c r="CU190" s="154">
        <f t="shared" ref="CU190" si="413">CT190/CT189-1</f>
        <v>-6.6848906560636134E-2</v>
      </c>
      <c r="CV190" s="169">
        <f>AVERAGEIFS('WEEKLY DATA'!CV$11:CV$14576,'WEEKLY DATA'!$A$11:$A$14576,'MONTHLY DATA'!$A190,'WEEKLY DATA'!$B$11:$B$14576,'MONTHLY DATA'!$B190)</f>
        <v>350</v>
      </c>
      <c r="CW190" s="78">
        <f>AVERAGEIFS('WEEKLY DATA'!CW$11:CW$14576,'WEEKLY DATA'!$A$11:$A$14576,'MONTHLY DATA'!$A190,'WEEKLY DATA'!$B$11:$B$14576,'MONTHLY DATA'!$B190)</f>
        <v>360</v>
      </c>
      <c r="CX190" s="78">
        <f>AVERAGEIFS('WEEKLY DATA'!CX$11:CX$14576,'WEEKLY DATA'!$A$11:$A$14576,'MONTHLY DATA'!$A190,'WEEKLY DATA'!$B$11:$B$14576,'MONTHLY DATA'!$B190)</f>
        <v>355</v>
      </c>
      <c r="CY190" s="154">
        <f t="shared" ref="CY190" si="414">CX190/CX189-1</f>
        <v>5.6657223796034994E-3</v>
      </c>
      <c r="CZ190" s="169">
        <f>AVERAGEIFS('WEEKLY DATA'!CZ$11:CZ$14576,'WEEKLY DATA'!$A$11:$A$14576,'MONTHLY DATA'!$A190,'WEEKLY DATA'!$B$11:$B$14576,'MONTHLY DATA'!$B190)</f>
        <v>331.25</v>
      </c>
      <c r="DA190" s="78">
        <f>AVERAGEIFS('WEEKLY DATA'!DA$11:DA$14576,'WEEKLY DATA'!$A$11:$A$14576,'MONTHLY DATA'!$A190,'WEEKLY DATA'!$B$11:$B$14576,'MONTHLY DATA'!$B190)</f>
        <v>341.25</v>
      </c>
      <c r="DB190" s="78">
        <f>AVERAGEIFS('WEEKLY DATA'!DB$11:DB$14576,'WEEKLY DATA'!$A$11:$A$14576,'MONTHLY DATA'!$A190,'WEEKLY DATA'!$B$11:$B$14576,'MONTHLY DATA'!$B190)</f>
        <v>336.25</v>
      </c>
      <c r="DC190" s="154">
        <f t="shared" ref="DC190" si="415">DB190/DB189-1</f>
        <v>-8.1120943952802671E-3</v>
      </c>
      <c r="DD190" s="78">
        <f>AVERAGEIFS('WEEKLY DATA'!DD$11:DD$14576,'WEEKLY DATA'!$A$11:$A$14576,'MONTHLY DATA'!$A190,'WEEKLY DATA'!$B$11:$B$14576,'MONTHLY DATA'!$B190)</f>
        <v>345.625</v>
      </c>
      <c r="DE190" s="78">
        <f>AVERAGEIFS('WEEKLY DATA'!DE$11:DE$14576,'WEEKLY DATA'!$A$11:$A$14576,'MONTHLY DATA'!$A190,'WEEKLY DATA'!$B$11:$B$14576,'MONTHLY DATA'!$B190)</f>
        <v>355.625</v>
      </c>
      <c r="DF190" s="78">
        <f>AVERAGEIFS('WEEKLY DATA'!DF$11:DF$14576,'WEEKLY DATA'!$A$11:$A$14576,'MONTHLY DATA'!$A190,'WEEKLY DATA'!$B$11:$B$14576,'MONTHLY DATA'!$B190)</f>
        <v>350.625</v>
      </c>
      <c r="DG190" s="154">
        <f t="shared" ref="DG190" si="416">DF190/DF189-1</f>
        <v>3.2768777614138545E-2</v>
      </c>
      <c r="DH190" s="78">
        <f>AVERAGEIFS('WEEKLY DATA'!DH$11:DH$14576,'WEEKLY DATA'!$A$11:$A$14576,'MONTHLY DATA'!$A190,'WEEKLY DATA'!$B$11:$B$14576,'MONTHLY DATA'!$B190)</f>
        <v>479.375</v>
      </c>
      <c r="DI190" s="78">
        <f>AVERAGEIFS('WEEKLY DATA'!DI$11:DI$14576,'WEEKLY DATA'!$A$11:$A$14576,'MONTHLY DATA'!$A190,'WEEKLY DATA'!$B$11:$B$14576,'MONTHLY DATA'!$B190)</f>
        <v>489.375</v>
      </c>
      <c r="DJ190" s="78">
        <f>AVERAGEIFS('WEEKLY DATA'!DJ$11:DJ$14576,'WEEKLY DATA'!$A$11:$A$14576,'MONTHLY DATA'!$A190,'WEEKLY DATA'!$B$11:$B$14576,'MONTHLY DATA'!$B190)</f>
        <v>484.375</v>
      </c>
      <c r="DK190" s="154">
        <f t="shared" ref="DK190" si="417">DJ190/DJ189-1</f>
        <v>-6.4913127413127381E-2</v>
      </c>
      <c r="DL190" s="169">
        <f>AVERAGEIFS('WEEKLY DATA'!DL$11:DL$14576,'WEEKLY DATA'!$A$11:$A$14576,'MONTHLY DATA'!$A190,'WEEKLY DATA'!$B$11:$B$14576,'MONTHLY DATA'!$B190)</f>
        <v>324.375</v>
      </c>
      <c r="DM190" s="78">
        <f>AVERAGEIFS('WEEKLY DATA'!DM$11:DM$14576,'WEEKLY DATA'!$A$11:$A$14576,'MONTHLY DATA'!$A190,'WEEKLY DATA'!$B$11:$B$14576,'MONTHLY DATA'!$B190)</f>
        <v>334.375</v>
      </c>
      <c r="DN190" s="78">
        <f>AVERAGEIFS('WEEKLY DATA'!DN$11:DN$14576,'WEEKLY DATA'!$A$11:$A$14576,'MONTHLY DATA'!$A190,'WEEKLY DATA'!$B$11:$B$14576,'MONTHLY DATA'!$B190)</f>
        <v>329.375</v>
      </c>
      <c r="DO190" s="154">
        <f t="shared" ref="DO190" si="418">DN190/DN189-1</f>
        <v>4.8964968152866328E-2</v>
      </c>
      <c r="DP190" s="78">
        <f>AVERAGEIFS('WEEKLY DATA'!DP$11:DP$14576,'WEEKLY DATA'!$A$11:$A$14576,'MONTHLY DATA'!$A190,'WEEKLY DATA'!$B$11:$B$14576,'MONTHLY DATA'!$B190)</f>
        <v>285.625</v>
      </c>
      <c r="DQ190" s="78">
        <f>AVERAGEIFS('WEEKLY DATA'!DQ$11:DQ$14576,'WEEKLY DATA'!$A$11:$A$14576,'MONTHLY DATA'!$A190,'WEEKLY DATA'!$B$11:$B$14576,'MONTHLY DATA'!$B190)</f>
        <v>295.625</v>
      </c>
      <c r="DR190" s="78">
        <f>AVERAGEIFS('WEEKLY DATA'!DR$11:DR$14576,'WEEKLY DATA'!$A$11:$A$14576,'MONTHLY DATA'!$A190,'WEEKLY DATA'!$B$11:$B$14576,'MONTHLY DATA'!$B190)</f>
        <v>290.625</v>
      </c>
      <c r="DS190" s="154">
        <f t="shared" ref="DS190" si="419">DR190/DR189-1</f>
        <v>-1.3157894736842146E-2</v>
      </c>
      <c r="DT190" s="78">
        <f>AVERAGEIFS('WEEKLY DATA'!DT$11:DT$14576,'WEEKLY DATA'!$A$11:$A$14576,'MONTHLY DATA'!$A190,'WEEKLY DATA'!$B$11:$B$14576,'MONTHLY DATA'!$B190)</f>
        <v>345.625</v>
      </c>
      <c r="DU190" s="78">
        <f>AVERAGEIFS('WEEKLY DATA'!DU$11:DU$14576,'WEEKLY DATA'!$A$11:$A$14576,'MONTHLY DATA'!$A190,'WEEKLY DATA'!$B$11:$B$14576,'MONTHLY DATA'!$B190)</f>
        <v>355.625</v>
      </c>
      <c r="DV190" s="78">
        <f>AVERAGEIFS('WEEKLY DATA'!DV$11:DV$14576,'WEEKLY DATA'!$A$11:$A$14576,'MONTHLY DATA'!$A190,'WEEKLY DATA'!$B$11:$B$14576,'MONTHLY DATA'!$B190)</f>
        <v>350.625</v>
      </c>
      <c r="DW190" s="154">
        <f t="shared" ref="DW190" si="420">DV190/DV189-1</f>
        <v>3.2768777614138545E-2</v>
      </c>
      <c r="DX190" s="78">
        <f>AVERAGEIFS('WEEKLY DATA'!DX$11:DX$14576,'WEEKLY DATA'!$A$11:$A$14576,'MONTHLY DATA'!$A190,'WEEKLY DATA'!$B$11:$B$14576,'MONTHLY DATA'!$B190)</f>
        <v>464.375</v>
      </c>
      <c r="DY190" s="78">
        <f>AVERAGEIFS('WEEKLY DATA'!DY$11:DY$14576,'WEEKLY DATA'!$A$11:$A$14576,'MONTHLY DATA'!$A190,'WEEKLY DATA'!$B$11:$B$14576,'MONTHLY DATA'!$B190)</f>
        <v>474.375</v>
      </c>
      <c r="DZ190" s="78">
        <f>AVERAGEIFS('WEEKLY DATA'!DZ$11:DZ$14576,'WEEKLY DATA'!$A$11:$A$14576,'MONTHLY DATA'!$A190,'WEEKLY DATA'!$B$11:$B$14576,'MONTHLY DATA'!$B190)</f>
        <v>469.375</v>
      </c>
      <c r="EA190" s="154">
        <f t="shared" ref="EA190" si="421">DZ190/DZ189-1</f>
        <v>-6.6848906560636134E-2</v>
      </c>
      <c r="EB190" s="78">
        <f>AVERAGEIFS('WEEKLY DATA'!EB$11:EB$14576,'WEEKLY DATA'!$A$11:$A$14576,'MONTHLY DATA'!$A190,'WEEKLY DATA'!$B$11:$B$14576,'MONTHLY DATA'!$B190)</f>
        <v>353.75</v>
      </c>
      <c r="EC190" s="78">
        <f>AVERAGEIFS('WEEKLY DATA'!EC$11:EC$14576,'WEEKLY DATA'!$A$11:$A$14576,'MONTHLY DATA'!$A190,'WEEKLY DATA'!$B$11:$B$14576,'MONTHLY DATA'!$B190)</f>
        <v>363.75</v>
      </c>
      <c r="ED190" s="78">
        <f>AVERAGEIFS('WEEKLY DATA'!ED$11:ED$14576,'WEEKLY DATA'!$A$11:$A$14576,'MONTHLY DATA'!$A190,'WEEKLY DATA'!$B$11:$B$14576,'MONTHLY DATA'!$B190)</f>
        <v>358.75</v>
      </c>
      <c r="EE190" s="154">
        <f>ED190/ED189-1</f>
        <v>6.3113604488078678E-3</v>
      </c>
      <c r="EF190" s="169">
        <f>AVERAGEIFS('WEEKLY DATA'!EF$11:EF$14576,'WEEKLY DATA'!$A$11:$A$14576,'MONTHLY DATA'!$A190,'WEEKLY DATA'!$B$11:$B$14576,'MONTHLY DATA'!$B190)</f>
        <v>328.125</v>
      </c>
      <c r="EG190" s="78">
        <f>AVERAGEIFS('WEEKLY DATA'!EG$11:EG$14576,'WEEKLY DATA'!$A$11:$A$14576,'MONTHLY DATA'!$A190,'WEEKLY DATA'!$B$11:$B$14576,'MONTHLY DATA'!$B190)</f>
        <v>338.125</v>
      </c>
      <c r="EH190" s="78">
        <f>AVERAGEIFS('WEEKLY DATA'!EH$11:EH$14576,'WEEKLY DATA'!$A$11:$A$14576,'MONTHLY DATA'!$A190,'WEEKLY DATA'!$B$11:$B$14576,'MONTHLY DATA'!$B190)</f>
        <v>333.125</v>
      </c>
      <c r="EI190" s="154">
        <f t="shared" ref="EI190" si="422">EH190/EH189-1</f>
        <v>4.5918367346938771E-2</v>
      </c>
      <c r="EJ190" s="78">
        <f>AVERAGEIFS('WEEKLY DATA'!EJ$11:EJ$14576,'WEEKLY DATA'!$A$11:$A$14576,'MONTHLY DATA'!$A190,'WEEKLY DATA'!$B$11:$B$14576,'MONTHLY DATA'!$B190)</f>
        <v>340.625</v>
      </c>
      <c r="EK190" s="78">
        <f>AVERAGEIFS('WEEKLY DATA'!EK$11:EK$14576,'WEEKLY DATA'!$A$11:$A$14576,'MONTHLY DATA'!$A190,'WEEKLY DATA'!$B$11:$B$14576,'MONTHLY DATA'!$B190)</f>
        <v>350.625</v>
      </c>
      <c r="EL190" s="78">
        <f>AVERAGEIFS('WEEKLY DATA'!EL$11:EL$14576,'WEEKLY DATA'!$A$11:$A$14576,'MONTHLY DATA'!$A190,'WEEKLY DATA'!$B$11:$B$14576,'MONTHLY DATA'!$B190)</f>
        <v>345.625</v>
      </c>
      <c r="EM190" s="154">
        <f t="shared" ref="EM190" si="423">EL190/EL189-1</f>
        <v>3.3258594917787709E-2</v>
      </c>
      <c r="EN190" s="78">
        <f>AVERAGEIFS('WEEKLY DATA'!EN$11:EN$14576,'WEEKLY DATA'!$A$11:$A$14576,'MONTHLY DATA'!$A190,'WEEKLY DATA'!$B$11:$B$14576,'MONTHLY DATA'!$B190)</f>
        <v>509.375</v>
      </c>
      <c r="EO190" s="78">
        <f>AVERAGEIFS('WEEKLY DATA'!EO$11:EO$14576,'WEEKLY DATA'!$A$11:$A$14576,'MONTHLY DATA'!$A190,'WEEKLY DATA'!$B$11:$B$14576,'MONTHLY DATA'!$B190)</f>
        <v>519.375</v>
      </c>
      <c r="EP190" s="78">
        <f>AVERAGEIFS('WEEKLY DATA'!EP$11:EP$14576,'WEEKLY DATA'!$A$11:$A$14576,'MONTHLY DATA'!$A190,'WEEKLY DATA'!$B$11:$B$14576,'MONTHLY DATA'!$B190)</f>
        <v>514.375</v>
      </c>
      <c r="EQ190" s="154">
        <f t="shared" ref="EQ190" si="424">EP190/EP189-1</f>
        <v>-6.1359489051094895E-2</v>
      </c>
      <c r="ER190" s="78">
        <f>AVERAGEIFS('WEEKLY DATA'!ER$11:ER$14576,'WEEKLY DATA'!$A$11:$A$14576,'MONTHLY DATA'!$A190,'WEEKLY DATA'!$B$11:$B$14576,'MONTHLY DATA'!$B190)</f>
        <v>318.125</v>
      </c>
      <c r="ES190" s="78">
        <f>AVERAGEIFS('WEEKLY DATA'!ES$11:ES$14576,'WEEKLY DATA'!$A$11:$A$14576,'MONTHLY DATA'!$A190,'WEEKLY DATA'!$B$11:$B$14576,'MONTHLY DATA'!$B190)</f>
        <v>328.125</v>
      </c>
      <c r="ET190" s="78">
        <f>AVERAGEIFS('WEEKLY DATA'!ET$11:ET$14576,'WEEKLY DATA'!$A$11:$A$14576,'MONTHLY DATA'!$A190,'WEEKLY DATA'!$B$11:$B$14576,'MONTHLY DATA'!$B190)</f>
        <v>323.125</v>
      </c>
      <c r="EU190" s="154">
        <f t="shared" ref="EU190" si="425">ET190/ET189-1</f>
        <v>3.400000000000003E-2</v>
      </c>
      <c r="EV190" s="78">
        <f>AVERAGEIFS('WEEKLY DATA'!EV$11:EV$14576,'WEEKLY DATA'!$A$11:$A$14576,'MONTHLY DATA'!$A190,'WEEKLY DATA'!$B$11:$B$14576,'MONTHLY DATA'!$B190)</f>
        <v>305.625</v>
      </c>
      <c r="EW190" s="78">
        <f>AVERAGEIFS('WEEKLY DATA'!EW$11:EW$14576,'WEEKLY DATA'!$A$11:$A$14576,'MONTHLY DATA'!$A190,'WEEKLY DATA'!$B$11:$B$14576,'MONTHLY DATA'!$B190)</f>
        <v>315.625</v>
      </c>
      <c r="EX190" s="78">
        <f>AVERAGEIFS('WEEKLY DATA'!EX$11:EX$14576,'WEEKLY DATA'!$A$11:$A$14576,'MONTHLY DATA'!$A190,'WEEKLY DATA'!$B$11:$B$14576,'MONTHLY DATA'!$B190)</f>
        <v>310.625</v>
      </c>
      <c r="EY190" s="154">
        <f t="shared" ref="EY190" si="426">EX190/EX189-1</f>
        <v>2.0114942528735691E-2</v>
      </c>
      <c r="EZ190" s="78">
        <f>AVERAGEIFS('WEEKLY DATA'!EZ$11:EZ$14576,'WEEKLY DATA'!$A$11:$A$14576,'MONTHLY DATA'!$A190,'WEEKLY DATA'!$B$11:$B$14576,'MONTHLY DATA'!$B190)</f>
        <v>340.625</v>
      </c>
      <c r="FA190" s="78">
        <f>AVERAGEIFS('WEEKLY DATA'!FA$11:FA$14576,'WEEKLY DATA'!$A$11:$A$14576,'MONTHLY DATA'!$A190,'WEEKLY DATA'!$B$11:$B$14576,'MONTHLY DATA'!$B190)</f>
        <v>350.625</v>
      </c>
      <c r="FB190" s="78">
        <f>AVERAGEIFS('WEEKLY DATA'!FB$11:FB$14576,'WEEKLY DATA'!$A$11:$A$14576,'MONTHLY DATA'!$A190,'WEEKLY DATA'!$B$11:$B$14576,'MONTHLY DATA'!$B190)</f>
        <v>345.625</v>
      </c>
      <c r="FC190" s="154">
        <f t="shared" ref="FC190" si="427">FB190/FB189-1</f>
        <v>3.3258594917787709E-2</v>
      </c>
      <c r="FD190" s="78">
        <f>AVERAGEIFS('WEEKLY DATA'!FD$11:FD$14576,'WEEKLY DATA'!$A$11:$A$14576,'MONTHLY DATA'!$A190,'WEEKLY DATA'!$B$11:$B$14576,'MONTHLY DATA'!$B190)</f>
        <v>358.75</v>
      </c>
      <c r="FE190" s="78">
        <f>AVERAGEIFS('WEEKLY DATA'!FE$11:FE$14576,'WEEKLY DATA'!$A$11:$A$14576,'MONTHLY DATA'!$A190,'WEEKLY DATA'!$B$11:$B$14576,'MONTHLY DATA'!$B190)</f>
        <v>368.75</v>
      </c>
      <c r="FF190" s="78">
        <f>AVERAGEIFS('WEEKLY DATA'!FF$11:FF$14576,'WEEKLY DATA'!$A$11:$A$14576,'MONTHLY DATA'!$A190,'WEEKLY DATA'!$B$11:$B$14576,'MONTHLY DATA'!$B190)</f>
        <v>363.75</v>
      </c>
      <c r="FG190" s="154">
        <f t="shared" ref="FG190" si="428">FF190/FF189-1</f>
        <v>-1.0204081632653073E-2</v>
      </c>
      <c r="FH190" s="78">
        <f>AVERAGEIFS('WEEKLY DATA'!FH$11:FH$14576,'WEEKLY DATA'!$A$11:$A$14576,'MONTHLY DATA'!$A190,'WEEKLY DATA'!$B$11:$B$14576,'MONTHLY DATA'!$B190)</f>
        <v>343.125</v>
      </c>
      <c r="FI190" s="78">
        <f>AVERAGEIFS('WEEKLY DATA'!FI$11:FI$14576,'WEEKLY DATA'!$A$11:$A$14576,'MONTHLY DATA'!$A190,'WEEKLY DATA'!$B$11:$B$14576,'MONTHLY DATA'!$B190)</f>
        <v>353.125</v>
      </c>
      <c r="FJ190" s="78">
        <f>AVERAGEIFS('WEEKLY DATA'!FJ$11:FJ$14576,'WEEKLY DATA'!$A$11:$A$14576,'MONTHLY DATA'!$A190,'WEEKLY DATA'!$B$11:$B$14576,'MONTHLY DATA'!$B190)</f>
        <v>348.125</v>
      </c>
      <c r="FK190" s="154">
        <f t="shared" ref="FK190" si="429">FJ190/FJ189-1</f>
        <v>7.5976845151952688E-3</v>
      </c>
      <c r="FL190" s="169">
        <f>AVERAGEIFS('WEEKLY DATA'!FL$11:FL$14576,'WEEKLY DATA'!$A$11:$A$14576,'MONTHLY DATA'!$A190,'WEEKLY DATA'!$B$11:$B$14576,'MONTHLY DATA'!$B190)</f>
        <v>320</v>
      </c>
      <c r="FM190" s="78">
        <f>AVERAGEIFS('WEEKLY DATA'!FM$11:FM$14576,'WEEKLY DATA'!$A$11:$A$14576,'MONTHLY DATA'!$A190,'WEEKLY DATA'!$B$11:$B$14576,'MONTHLY DATA'!$B190)</f>
        <v>330</v>
      </c>
      <c r="FN190" s="78">
        <f>AVERAGEIFS('WEEKLY DATA'!FN$11:FN$14576,'WEEKLY DATA'!$A$11:$A$14576,'MONTHLY DATA'!$A190,'WEEKLY DATA'!$B$11:$B$14576,'MONTHLY DATA'!$B190)</f>
        <v>325</v>
      </c>
      <c r="FO190" s="154">
        <f t="shared" ref="FO190" si="430">FN190/FN189-1</f>
        <v>3.0864197530864335E-3</v>
      </c>
      <c r="FP190" s="78"/>
      <c r="FQ190" s="132"/>
      <c r="FR190" s="79"/>
      <c r="FS190" s="155"/>
      <c r="FT190" s="169">
        <f>AVERAGEIFS('WEEKLY DATA'!FT$11:FT$14576,'WEEKLY DATA'!$A$11:$A$14576,'MONTHLY DATA'!$A190,'WEEKLY DATA'!$B$11:$B$14576,'MONTHLY DATA'!$B190)</f>
        <v>477.5</v>
      </c>
      <c r="FU190" s="78">
        <f>AVERAGEIFS('WEEKLY DATA'!FU$11:FU$14576,'WEEKLY DATA'!$A$11:$A$14576,'MONTHLY DATA'!$A190,'WEEKLY DATA'!$B$11:$B$14576,'MONTHLY DATA'!$B190)</f>
        <v>487.5</v>
      </c>
      <c r="FV190" s="78">
        <f>AVERAGEIFS('WEEKLY DATA'!FV$11:FV$14576,'WEEKLY DATA'!$A$11:$A$14576,'MONTHLY DATA'!$A190,'WEEKLY DATA'!$B$11:$B$14576,'MONTHLY DATA'!$B190)</f>
        <v>482.5</v>
      </c>
      <c r="FW190" s="154">
        <f t="shared" ref="FW190" si="431">FV190/FV189-1</f>
        <v>-3.5000000000000031E-2</v>
      </c>
      <c r="FX190" s="169">
        <f>AVERAGEIFS('WEEKLY DATA'!FX$11:FX$14576,'WEEKLY DATA'!$A$11:$A$14576,'MONTHLY DATA'!$A190,'WEEKLY DATA'!$B$11:$B$14576,'MONTHLY DATA'!$B190)</f>
        <v>392.5</v>
      </c>
      <c r="FY190" s="78">
        <f>AVERAGEIFS('WEEKLY DATA'!FY$11:FY$14576,'WEEKLY DATA'!$A$11:$A$14576,'MONTHLY DATA'!$A190,'WEEKLY DATA'!$B$11:$B$14576,'MONTHLY DATA'!$B190)</f>
        <v>402.5</v>
      </c>
      <c r="FZ190" s="78">
        <f>AVERAGEIFS('WEEKLY DATA'!FZ$11:FZ$14576,'WEEKLY DATA'!$A$11:$A$14576,'MONTHLY DATA'!$A190,'WEEKLY DATA'!$B$11:$B$14576,'MONTHLY DATA'!$B190)</f>
        <v>397.5</v>
      </c>
      <c r="GA190" s="154">
        <f t="shared" ref="GA190" si="432">FZ190/FZ189-1</f>
        <v>2.8460543337645472E-2</v>
      </c>
      <c r="GB190" s="169">
        <f>AVERAGEIFS('WEEKLY DATA'!GB$11:GB$14576,'WEEKLY DATA'!$A$11:$A$14576,'MONTHLY DATA'!$A190,'WEEKLY DATA'!$B$11:$B$14576,'MONTHLY DATA'!$B190)</f>
        <v>435.625</v>
      </c>
      <c r="GC190" s="78">
        <f>AVERAGEIFS('WEEKLY DATA'!GC$11:GC$14576,'WEEKLY DATA'!$A$11:$A$14576,'MONTHLY DATA'!$A190,'WEEKLY DATA'!$B$11:$B$14576,'MONTHLY DATA'!$B190)</f>
        <v>445.625</v>
      </c>
      <c r="GD190" s="78">
        <f>AVERAGEIFS('WEEKLY DATA'!GD$11:GD$14576,'WEEKLY DATA'!$A$11:$A$14576,'MONTHLY DATA'!$A190,'WEEKLY DATA'!$B$11:$B$14576,'MONTHLY DATA'!$B190)</f>
        <v>440.625</v>
      </c>
      <c r="GE190" s="154">
        <f t="shared" ref="GE190" si="433">GD190/GD189-1</f>
        <v>-5.3611738148984234E-3</v>
      </c>
      <c r="GF190" s="169">
        <f>AVERAGEIFS('WEEKLY DATA'!GF$11:GF$14576,'WEEKLY DATA'!$A$11:$A$14576,'MONTHLY DATA'!$A190,'WEEKLY DATA'!$B$11:$B$14576,'MONTHLY DATA'!$B190)</f>
        <v>414.375</v>
      </c>
      <c r="GG190" s="78">
        <f>AVERAGEIFS('WEEKLY DATA'!GG$11:GG$14576,'WEEKLY DATA'!$A$11:$A$14576,'MONTHLY DATA'!$A190,'WEEKLY DATA'!$B$11:$B$14576,'MONTHLY DATA'!$B190)</f>
        <v>424.375</v>
      </c>
      <c r="GH190" s="78">
        <f>AVERAGEIFS('WEEKLY DATA'!GH$11:GH$14576,'WEEKLY DATA'!$A$11:$A$14576,'MONTHLY DATA'!$A190,'WEEKLY DATA'!$B$11:$B$14576,'MONTHLY DATA'!$B190)</f>
        <v>419.375</v>
      </c>
      <c r="GI190" s="154">
        <f t="shared" ref="GI190" si="434">GH190/GH189-1</f>
        <v>-2.2435897435897467E-2</v>
      </c>
      <c r="GJ190" s="169">
        <f>AVERAGEIFS('WEEKLY DATA'!GJ$11:GJ$14576,'WEEKLY DATA'!$A$11:$A$14576,'MONTHLY DATA'!$A190,'WEEKLY DATA'!$B$11:$B$14576,'MONTHLY DATA'!$B190)</f>
        <v>381.25</v>
      </c>
      <c r="GK190" s="78">
        <f>AVERAGEIFS('WEEKLY DATA'!GK$11:GK$14576,'WEEKLY DATA'!$A$11:$A$14576,'MONTHLY DATA'!$A190,'WEEKLY DATA'!$B$11:$B$14576,'MONTHLY DATA'!$B190)</f>
        <v>391.25</v>
      </c>
      <c r="GL190" s="78">
        <f>AVERAGEIFS('WEEKLY DATA'!GL$11:GL$14576,'WEEKLY DATA'!$A$11:$A$14576,'MONTHLY DATA'!$A190,'WEEKLY DATA'!$B$11:$B$14576,'MONTHLY DATA'!$B190)</f>
        <v>386.25</v>
      </c>
      <c r="GM190" s="154">
        <f t="shared" ref="GM190" si="435">GL190/GL189-1</f>
        <v>0.10515021459227469</v>
      </c>
      <c r="GN190" s="169">
        <f>AVERAGEIFS('WEEKLY DATA'!GN$11:GN$14576,'WEEKLY DATA'!$A$11:$A$14576,'MONTHLY DATA'!$A190,'WEEKLY DATA'!$B$11:$B$14576,'MONTHLY DATA'!$B190)</f>
        <v>570</v>
      </c>
      <c r="GO190" s="78">
        <f>AVERAGEIFS('WEEKLY DATA'!GO$11:GO$14576,'WEEKLY DATA'!$A$11:$A$14576,'MONTHLY DATA'!$A190,'WEEKLY DATA'!$B$11:$B$14576,'MONTHLY DATA'!$B190)</f>
        <v>580</v>
      </c>
      <c r="GP190" s="78">
        <f>AVERAGEIFS('WEEKLY DATA'!GP$11:GP$14576,'WEEKLY DATA'!$A$11:$A$14576,'MONTHLY DATA'!$A190,'WEEKLY DATA'!$B$11:$B$14576,'MONTHLY DATA'!$B190)</f>
        <v>575</v>
      </c>
      <c r="GQ190" s="154">
        <f t="shared" ref="GQ190" si="436">GP190/GP189-1</f>
        <v>-5.4276315789473673E-2</v>
      </c>
      <c r="GR190" s="78"/>
    </row>
    <row r="191" spans="1:200" ht="15.75" x14ac:dyDescent="0.25">
      <c r="A191">
        <f t="shared" si="106"/>
        <v>1</v>
      </c>
      <c r="B191">
        <f t="shared" si="107"/>
        <v>1900</v>
      </c>
      <c r="C191" s="71"/>
      <c r="D191" s="78"/>
      <c r="E191" s="132"/>
      <c r="F191" s="4"/>
      <c r="G191" s="155"/>
      <c r="H191" s="169"/>
      <c r="I191" s="132"/>
      <c r="J191" s="79"/>
      <c r="K191" s="155"/>
      <c r="L191" s="169"/>
      <c r="M191" s="132"/>
      <c r="N191" s="79"/>
      <c r="O191" s="155"/>
      <c r="P191" s="169"/>
      <c r="Q191" s="132"/>
      <c r="R191" s="79"/>
      <c r="S191" s="155"/>
      <c r="T191" s="169"/>
      <c r="U191" s="132"/>
      <c r="V191" s="4"/>
      <c r="W191" s="155"/>
      <c r="X191" s="169"/>
      <c r="Y191" s="132"/>
      <c r="Z191" s="79"/>
      <c r="AA191" s="155"/>
      <c r="AB191" s="169"/>
      <c r="AC191" s="132"/>
      <c r="AD191" s="79"/>
      <c r="AE191" s="155"/>
      <c r="AF191" s="169"/>
      <c r="AG191" s="132"/>
      <c r="AH191" s="79"/>
      <c r="AI191" s="155"/>
      <c r="AJ191" s="169"/>
      <c r="AK191" s="132"/>
      <c r="AL191" s="4"/>
      <c r="AM191" s="155"/>
      <c r="AN191" s="169"/>
      <c r="AO191" s="132"/>
      <c r="AP191" s="79"/>
      <c r="AQ191" s="155"/>
      <c r="AR191" s="169"/>
      <c r="AS191" s="132"/>
      <c r="AT191" s="79"/>
      <c r="AU191" s="155"/>
      <c r="AV191" s="169"/>
      <c r="AW191" s="132"/>
      <c r="AX191" s="79"/>
      <c r="AY191" s="155"/>
      <c r="AZ191" s="169"/>
      <c r="BA191" s="132"/>
      <c r="BB191" s="4"/>
      <c r="BC191" s="155"/>
      <c r="BD191" s="169"/>
      <c r="BE191" s="132"/>
      <c r="BF191" s="79"/>
      <c r="BG191" s="155"/>
      <c r="BH191" s="169"/>
      <c r="BI191" s="132"/>
      <c r="BJ191" s="79"/>
      <c r="BK191" s="155"/>
      <c r="BL191" s="169"/>
      <c r="BM191" s="132"/>
      <c r="BN191" s="79"/>
      <c r="BO191" s="155"/>
      <c r="BP191" s="78"/>
      <c r="BQ191" s="132"/>
      <c r="BR191" s="4"/>
      <c r="BS191" s="155"/>
      <c r="BT191" s="78"/>
      <c r="BU191" s="132"/>
      <c r="BV191" s="79"/>
      <c r="BW191" s="155"/>
      <c r="BX191" s="78"/>
      <c r="BY191" s="132"/>
      <c r="BZ191" s="79"/>
      <c r="CA191" s="155"/>
      <c r="CB191" s="78"/>
      <c r="CC191" s="132"/>
      <c r="CD191" s="79"/>
      <c r="CE191" s="155"/>
      <c r="CF191" s="78"/>
      <c r="CG191" s="132"/>
      <c r="CH191" s="4"/>
      <c r="CI191" s="155"/>
      <c r="CJ191" s="78"/>
      <c r="CK191" s="132"/>
      <c r="CL191" s="79"/>
      <c r="CM191" s="155"/>
      <c r="CN191" s="78"/>
      <c r="CO191" s="132"/>
      <c r="CP191" s="79"/>
      <c r="CQ191" s="155"/>
      <c r="CR191" s="78"/>
      <c r="CS191" s="132"/>
      <c r="CT191" s="79"/>
      <c r="CU191" s="155"/>
      <c r="CV191" s="169"/>
      <c r="CW191" s="132"/>
      <c r="CX191" s="4"/>
      <c r="CY191" s="155"/>
      <c r="CZ191" s="169"/>
      <c r="DA191" s="132"/>
      <c r="DB191" s="79"/>
      <c r="DC191" s="155"/>
      <c r="DD191" s="78"/>
      <c r="DE191" s="132"/>
      <c r="DF191" s="79"/>
      <c r="DG191" s="155"/>
      <c r="DH191" s="78"/>
      <c r="DI191" s="132"/>
      <c r="DJ191" s="79"/>
      <c r="DK191" s="155"/>
      <c r="DL191" s="169"/>
      <c r="DM191" s="132"/>
      <c r="DN191" s="188"/>
      <c r="DO191" s="155"/>
      <c r="DP191" s="78"/>
      <c r="DQ191" s="132"/>
      <c r="DR191" s="79"/>
      <c r="DS191" s="155"/>
      <c r="DT191" s="78"/>
      <c r="DU191" s="132"/>
      <c r="DV191" s="79"/>
      <c r="DW191" s="155"/>
      <c r="DX191" s="78"/>
      <c r="DY191" s="132"/>
      <c r="DZ191" s="79"/>
      <c r="EA191" s="155"/>
      <c r="EB191" s="78"/>
      <c r="EC191" s="132"/>
      <c r="ED191" s="188"/>
      <c r="EE191" s="155"/>
      <c r="EF191" s="169"/>
      <c r="EG191" s="132"/>
      <c r="EH191" s="79"/>
      <c r="EI191" s="155"/>
      <c r="EJ191" s="78"/>
      <c r="EK191" s="132"/>
      <c r="EL191" s="79"/>
      <c r="EM191" s="155"/>
      <c r="EN191" s="78"/>
      <c r="EO191" s="132"/>
      <c r="EP191" s="79"/>
      <c r="EQ191" s="155"/>
      <c r="ER191" s="78"/>
      <c r="ES191" s="132"/>
      <c r="ET191" s="4"/>
      <c r="EU191" s="155"/>
      <c r="EV191" s="78"/>
      <c r="EW191" s="132"/>
      <c r="EX191" s="79"/>
      <c r="EY191" s="155"/>
      <c r="EZ191" s="78"/>
      <c r="FA191" s="132"/>
      <c r="FB191" s="79"/>
      <c r="FC191" s="155"/>
      <c r="FD191" s="78"/>
      <c r="FE191" s="132"/>
      <c r="FF191" s="79"/>
      <c r="FG191" s="155"/>
      <c r="FH191" s="78"/>
      <c r="FI191" s="132"/>
      <c r="FJ191" s="4"/>
      <c r="FK191" s="155"/>
      <c r="FL191" s="169"/>
      <c r="FM191" s="132"/>
      <c r="FN191" s="79"/>
      <c r="FO191" s="155"/>
      <c r="FP191" s="78"/>
      <c r="FQ191" s="132"/>
      <c r="FR191" s="79"/>
      <c r="FS191" s="155"/>
      <c r="FT191" s="80"/>
      <c r="FU191" s="157"/>
      <c r="FV191" s="79"/>
      <c r="FW191" s="155"/>
      <c r="FX191" s="78"/>
      <c r="FY191" s="132"/>
      <c r="FZ191" s="79"/>
      <c r="GA191" s="155"/>
      <c r="GB191" s="78"/>
      <c r="GC191" s="132"/>
      <c r="GD191" s="4"/>
      <c r="GE191" s="155"/>
      <c r="GF191" s="169"/>
      <c r="GG191" s="132"/>
      <c r="GH191" s="79"/>
      <c r="GI191" s="155"/>
      <c r="GJ191" s="78"/>
      <c r="GK191" s="132"/>
      <c r="GL191" s="79"/>
      <c r="GM191" s="155"/>
      <c r="GN191" s="78"/>
      <c r="GO191" s="132"/>
      <c r="GP191" s="79"/>
      <c r="GQ191" s="155"/>
      <c r="GR191" s="78"/>
    </row>
    <row r="192" spans="1:200" ht="15.75" x14ac:dyDescent="0.25">
      <c r="A192">
        <f t="shared" si="106"/>
        <v>1</v>
      </c>
      <c r="B192">
        <f t="shared" si="107"/>
        <v>1900</v>
      </c>
      <c r="C192" s="71"/>
      <c r="D192" s="78"/>
      <c r="E192" s="132"/>
      <c r="F192" s="4"/>
      <c r="G192" s="155"/>
      <c r="H192" s="169"/>
      <c r="I192" s="132"/>
      <c r="J192" s="79"/>
      <c r="K192" s="155"/>
      <c r="L192" s="169"/>
      <c r="M192" s="132"/>
      <c r="N192" s="79"/>
      <c r="O192" s="155"/>
      <c r="P192" s="169"/>
      <c r="Q192" s="132"/>
      <c r="R192" s="79"/>
      <c r="S192" s="155"/>
      <c r="T192" s="169"/>
      <c r="U192" s="132"/>
      <c r="V192" s="4"/>
      <c r="W192" s="155"/>
      <c r="X192" s="169"/>
      <c r="Y192" s="132"/>
      <c r="Z192" s="79"/>
      <c r="AA192" s="155"/>
      <c r="AB192" s="169"/>
      <c r="AC192" s="132"/>
      <c r="AD192" s="79"/>
      <c r="AE192" s="155"/>
      <c r="AF192" s="169"/>
      <c r="AG192" s="132"/>
      <c r="AH192" s="79"/>
      <c r="AI192" s="155"/>
      <c r="AJ192" s="169"/>
      <c r="AK192" s="132"/>
      <c r="AL192" s="4"/>
      <c r="AM192" s="155"/>
      <c r="AN192" s="169"/>
      <c r="AO192" s="132"/>
      <c r="AP192" s="79"/>
      <c r="AQ192" s="155"/>
      <c r="AR192" s="169"/>
      <c r="AS192" s="132"/>
      <c r="AT192" s="79"/>
      <c r="AU192" s="155"/>
      <c r="AV192" s="169"/>
      <c r="AW192" s="132"/>
      <c r="AX192" s="79"/>
      <c r="AY192" s="155"/>
      <c r="AZ192" s="169"/>
      <c r="BA192" s="132"/>
      <c r="BB192" s="4"/>
      <c r="BC192" s="155"/>
      <c r="BD192" s="169"/>
      <c r="BE192" s="132"/>
      <c r="BF192" s="79"/>
      <c r="BG192" s="155"/>
      <c r="BH192" s="169"/>
      <c r="BI192" s="132"/>
      <c r="BJ192" s="79"/>
      <c r="BK192" s="155"/>
      <c r="BL192" s="169"/>
      <c r="BM192" s="132"/>
      <c r="BN192" s="79"/>
      <c r="BO192" s="155"/>
      <c r="BP192" s="78"/>
      <c r="BQ192" s="132"/>
      <c r="BR192" s="4"/>
      <c r="BS192" s="155"/>
      <c r="BT192" s="78"/>
      <c r="BU192" s="132"/>
      <c r="BV192" s="79"/>
      <c r="BW192" s="155"/>
      <c r="BX192" s="78"/>
      <c r="BY192" s="132"/>
      <c r="BZ192" s="79"/>
      <c r="CA192" s="155"/>
      <c r="CB192" s="78"/>
      <c r="CC192" s="132"/>
      <c r="CD192" s="79"/>
      <c r="CE192" s="155"/>
      <c r="CF192" s="78"/>
      <c r="CG192" s="132"/>
      <c r="CH192" s="4"/>
      <c r="CI192" s="155"/>
      <c r="CJ192" s="78"/>
      <c r="CK192" s="132"/>
      <c r="CL192" s="79"/>
      <c r="CM192" s="155"/>
      <c r="CN192" s="78"/>
      <c r="CO192" s="132"/>
      <c r="CP192" s="79"/>
      <c r="CQ192" s="155"/>
      <c r="CR192" s="78"/>
      <c r="CS192" s="132"/>
      <c r="CT192" s="79"/>
      <c r="CU192" s="155"/>
      <c r="CV192" s="169"/>
      <c r="CW192" s="132"/>
      <c r="CX192" s="4"/>
      <c r="CY192" s="155"/>
      <c r="CZ192" s="169"/>
      <c r="DA192" s="132"/>
      <c r="DB192" s="79"/>
      <c r="DC192" s="155"/>
      <c r="DD192" s="78"/>
      <c r="DE192" s="132"/>
      <c r="DF192" s="79"/>
      <c r="DG192" s="155"/>
      <c r="DH192" s="78"/>
      <c r="DI192" s="132"/>
      <c r="DJ192" s="79"/>
      <c r="DK192" s="155"/>
      <c r="DL192" s="169"/>
      <c r="DM192" s="132"/>
      <c r="DN192" s="4"/>
      <c r="DO192" s="155"/>
      <c r="DP192" s="78"/>
      <c r="DQ192" s="132"/>
      <c r="DR192" s="79"/>
      <c r="DS192" s="155"/>
      <c r="DT192" s="78"/>
      <c r="DU192" s="132"/>
      <c r="DV192" s="79"/>
      <c r="DW192" s="155"/>
      <c r="DX192" s="78"/>
      <c r="DY192" s="132"/>
      <c r="DZ192" s="79"/>
      <c r="EA192" s="155"/>
      <c r="EB192" s="78"/>
      <c r="EC192" s="132"/>
      <c r="ED192" s="4"/>
      <c r="EE192" s="155"/>
      <c r="EF192" s="169"/>
      <c r="EG192" s="132"/>
      <c r="EH192" s="79"/>
      <c r="EI192" s="155"/>
      <c r="EJ192" s="78"/>
      <c r="EK192" s="132"/>
      <c r="EL192" s="79"/>
      <c r="EM192" s="155"/>
      <c r="EN192" s="78"/>
      <c r="EO192" s="132"/>
      <c r="EP192" s="79"/>
      <c r="EQ192" s="155"/>
      <c r="ER192" s="78"/>
      <c r="ES192" s="132"/>
      <c r="ET192" s="4"/>
      <c r="EU192" s="155"/>
      <c r="EV192" s="78"/>
      <c r="EW192" s="132"/>
      <c r="EX192" s="79"/>
      <c r="EY192" s="155"/>
      <c r="EZ192" s="78"/>
      <c r="FA192" s="132"/>
      <c r="FB192" s="79"/>
      <c r="FC192" s="155"/>
      <c r="FD192" s="78"/>
      <c r="FE192" s="132"/>
      <c r="FF192" s="79"/>
      <c r="FG192" s="155"/>
      <c r="FH192" s="78"/>
      <c r="FI192" s="132"/>
      <c r="FJ192" s="4"/>
      <c r="FK192" s="155"/>
      <c r="FL192" s="169"/>
      <c r="FM192" s="132"/>
      <c r="FN192" s="79"/>
      <c r="FO192" s="155"/>
      <c r="FP192" s="78"/>
      <c r="FQ192" s="132"/>
      <c r="FR192" s="79"/>
      <c r="FS192" s="155"/>
      <c r="FT192" s="80"/>
      <c r="FU192" s="157"/>
      <c r="FV192" s="79"/>
      <c r="FW192" s="155"/>
      <c r="FX192" s="78"/>
      <c r="FY192" s="132"/>
      <c r="FZ192" s="79"/>
      <c r="GA192" s="155"/>
      <c r="GB192" s="78"/>
      <c r="GC192" s="132"/>
      <c r="GD192" s="4"/>
      <c r="GE192" s="155"/>
      <c r="GF192" s="169"/>
      <c r="GG192" s="132"/>
      <c r="GH192" s="79"/>
      <c r="GI192" s="155"/>
      <c r="GJ192" s="78"/>
      <c r="GK192" s="132"/>
      <c r="GL192" s="79"/>
      <c r="GM192" s="155"/>
      <c r="GN192" s="78"/>
      <c r="GO192" s="132"/>
      <c r="GP192" s="79"/>
      <c r="GQ192" s="155"/>
      <c r="GR192" s="78"/>
    </row>
    <row r="193" spans="1:200" ht="15.75" x14ac:dyDescent="0.25">
      <c r="A193">
        <f t="shared" si="106"/>
        <v>1</v>
      </c>
      <c r="B193">
        <f t="shared" si="107"/>
        <v>1900</v>
      </c>
      <c r="C193" s="71"/>
      <c r="D193" s="78"/>
      <c r="E193" s="132"/>
      <c r="F193" s="4"/>
      <c r="G193" s="155"/>
      <c r="H193" s="169"/>
      <c r="I193" s="132"/>
      <c r="J193" s="79"/>
      <c r="K193" s="155"/>
      <c r="L193" s="169"/>
      <c r="M193" s="132"/>
      <c r="N193" s="79"/>
      <c r="O193" s="155"/>
      <c r="P193" s="169"/>
      <c r="Q193" s="132"/>
      <c r="R193" s="79"/>
      <c r="S193" s="155"/>
      <c r="T193" s="169"/>
      <c r="U193" s="132"/>
      <c r="V193" s="4"/>
      <c r="W193" s="155"/>
      <c r="X193" s="169"/>
      <c r="Y193" s="132"/>
      <c r="Z193" s="79"/>
      <c r="AA193" s="155"/>
      <c r="AB193" s="169"/>
      <c r="AC193" s="132"/>
      <c r="AD193" s="79"/>
      <c r="AE193" s="155"/>
      <c r="AF193" s="169"/>
      <c r="AG193" s="132"/>
      <c r="AH193" s="79"/>
      <c r="AI193" s="155"/>
      <c r="AJ193" s="169"/>
      <c r="AK193" s="132"/>
      <c r="AL193" s="4"/>
      <c r="AM193" s="155"/>
      <c r="AN193" s="169"/>
      <c r="AO193" s="132"/>
      <c r="AP193" s="79"/>
      <c r="AQ193" s="155"/>
      <c r="AR193" s="169"/>
      <c r="AS193" s="132"/>
      <c r="AT193" s="79"/>
      <c r="AU193" s="155"/>
      <c r="AV193" s="169"/>
      <c r="AW193" s="132"/>
      <c r="AX193" s="79"/>
      <c r="AY193" s="155"/>
      <c r="AZ193" s="169"/>
      <c r="BA193" s="132"/>
      <c r="BB193" s="4"/>
      <c r="BC193" s="155"/>
      <c r="BD193" s="169"/>
      <c r="BE193" s="132"/>
      <c r="BF193" s="79"/>
      <c r="BG193" s="155"/>
      <c r="BH193" s="169"/>
      <c r="BI193" s="132"/>
      <c r="BJ193" s="79"/>
      <c r="BK193" s="155"/>
      <c r="BL193" s="169"/>
      <c r="BM193" s="132"/>
      <c r="BN193" s="79"/>
      <c r="BO193" s="155"/>
      <c r="BP193" s="78"/>
      <c r="BQ193" s="132"/>
      <c r="BR193" s="4"/>
      <c r="BS193" s="155"/>
      <c r="BT193" s="78"/>
      <c r="BU193" s="132"/>
      <c r="BV193" s="79"/>
      <c r="BW193" s="155"/>
      <c r="BX193" s="78"/>
      <c r="BY193" s="132"/>
      <c r="BZ193" s="79"/>
      <c r="CA193" s="155"/>
      <c r="CB193" s="78"/>
      <c r="CC193" s="132"/>
      <c r="CD193" s="79"/>
      <c r="CE193" s="155"/>
      <c r="CF193" s="78"/>
      <c r="CG193" s="132"/>
      <c r="CH193" s="4"/>
      <c r="CI193" s="155"/>
      <c r="CJ193" s="78"/>
      <c r="CK193" s="132"/>
      <c r="CL193" s="79"/>
      <c r="CM193" s="155"/>
      <c r="CN193" s="78"/>
      <c r="CO193" s="132"/>
      <c r="CP193" s="79"/>
      <c r="CQ193" s="155"/>
      <c r="CR193" s="78"/>
      <c r="CS193" s="132"/>
      <c r="CT193" s="79"/>
      <c r="CU193" s="155"/>
      <c r="CV193" s="169"/>
      <c r="CW193" s="132"/>
      <c r="CX193" s="4"/>
      <c r="CY193" s="155"/>
      <c r="CZ193" s="169"/>
      <c r="DA193" s="132"/>
      <c r="DB193" s="79"/>
      <c r="DC193" s="155"/>
      <c r="DD193" s="78"/>
      <c r="DE193" s="132"/>
      <c r="DF193" s="79"/>
      <c r="DG193" s="155"/>
      <c r="DH193" s="78"/>
      <c r="DI193" s="132"/>
      <c r="DJ193" s="79"/>
      <c r="DK193" s="155"/>
      <c r="DL193" s="169"/>
      <c r="DM193" s="132"/>
      <c r="DN193" s="4"/>
      <c r="DO193" s="155"/>
      <c r="DP193" s="78"/>
      <c r="DQ193" s="132"/>
      <c r="DR193" s="79"/>
      <c r="DS193" s="155"/>
      <c r="DT193" s="78"/>
      <c r="DU193" s="132"/>
      <c r="DV193" s="79"/>
      <c r="DW193" s="155"/>
      <c r="DX193" s="78"/>
      <c r="DY193" s="132"/>
      <c r="DZ193" s="79"/>
      <c r="EA193" s="155"/>
      <c r="EB193" s="78"/>
      <c r="EC193" s="132"/>
      <c r="ED193" s="4"/>
      <c r="EE193" s="155"/>
      <c r="EF193" s="169"/>
      <c r="EG193" s="132"/>
      <c r="EH193" s="79"/>
      <c r="EI193" s="155"/>
      <c r="EJ193" s="78"/>
      <c r="EK193" s="132"/>
      <c r="EL193" s="79"/>
      <c r="EM193" s="155"/>
      <c r="EN193" s="78"/>
      <c r="EO193" s="132"/>
      <c r="EP193" s="79"/>
      <c r="EQ193" s="155"/>
      <c r="ER193" s="78"/>
      <c r="ES193" s="132"/>
      <c r="ET193" s="4"/>
      <c r="EU193" s="155"/>
      <c r="EV193" s="78"/>
      <c r="EW193" s="132"/>
      <c r="EX193" s="79"/>
      <c r="EY193" s="155"/>
      <c r="EZ193" s="78"/>
      <c r="FA193" s="132"/>
      <c r="FB193" s="79"/>
      <c r="FC193" s="155"/>
      <c r="FD193" s="78"/>
      <c r="FE193" s="132"/>
      <c r="FF193" s="79"/>
      <c r="FG193" s="155"/>
      <c r="FH193" s="78"/>
      <c r="FI193" s="132"/>
      <c r="FJ193" s="4"/>
      <c r="FK193" s="155"/>
      <c r="FL193" s="169"/>
      <c r="FM193" s="132"/>
      <c r="FN193" s="79"/>
      <c r="FO193" s="155"/>
      <c r="FP193" s="78"/>
      <c r="FQ193" s="132"/>
      <c r="FR193" s="79"/>
      <c r="FS193" s="155"/>
      <c r="FT193" s="78"/>
      <c r="FU193" s="132"/>
      <c r="FV193" s="79"/>
      <c r="FW193" s="155"/>
      <c r="FX193" s="78"/>
      <c r="FY193" s="132"/>
      <c r="FZ193" s="79"/>
      <c r="GA193" s="155"/>
      <c r="GB193" s="78"/>
      <c r="GC193" s="132"/>
      <c r="GD193" s="4"/>
      <c r="GE193" s="155"/>
      <c r="GF193" s="169"/>
      <c r="GG193" s="132"/>
      <c r="GH193" s="79"/>
      <c r="GI193" s="155"/>
      <c r="GJ193" s="78"/>
      <c r="GK193" s="132"/>
      <c r="GL193" s="79"/>
      <c r="GM193" s="155"/>
      <c r="GN193" s="78"/>
      <c r="GO193" s="132"/>
      <c r="GP193" s="79"/>
      <c r="GQ193" s="155"/>
      <c r="GR193" s="78"/>
    </row>
    <row r="194" spans="1:200" ht="15.75" x14ac:dyDescent="0.25">
      <c r="A194">
        <f t="shared" si="106"/>
        <v>1</v>
      </c>
      <c r="B194">
        <f t="shared" si="107"/>
        <v>1900</v>
      </c>
      <c r="C194" s="71"/>
      <c r="D194" s="78"/>
      <c r="E194" s="132"/>
      <c r="F194" s="4"/>
      <c r="G194" s="155"/>
      <c r="H194" s="169"/>
      <c r="I194" s="132"/>
      <c r="J194" s="79"/>
      <c r="K194" s="155"/>
      <c r="L194" s="169"/>
      <c r="M194" s="132"/>
      <c r="N194" s="79"/>
      <c r="O194" s="155"/>
      <c r="P194" s="169"/>
      <c r="Q194" s="132"/>
      <c r="R194" s="79"/>
      <c r="S194" s="155"/>
      <c r="T194" s="169"/>
      <c r="U194" s="132"/>
      <c r="V194" s="4"/>
      <c r="W194" s="155"/>
      <c r="X194" s="169"/>
      <c r="Y194" s="132"/>
      <c r="Z194" s="79"/>
      <c r="AA194" s="155"/>
      <c r="AB194" s="169"/>
      <c r="AC194" s="132"/>
      <c r="AD194" s="79"/>
      <c r="AE194" s="155"/>
      <c r="AF194" s="169"/>
      <c r="AG194" s="132"/>
      <c r="AH194" s="79"/>
      <c r="AI194" s="155"/>
      <c r="AJ194" s="169"/>
      <c r="AK194" s="132"/>
      <c r="AL194" s="4"/>
      <c r="AM194" s="155"/>
      <c r="AN194" s="169"/>
      <c r="AO194" s="132"/>
      <c r="AP194" s="79"/>
      <c r="AQ194" s="155"/>
      <c r="AR194" s="169"/>
      <c r="AS194" s="132"/>
      <c r="AT194" s="79"/>
      <c r="AU194" s="155"/>
      <c r="AV194" s="169"/>
      <c r="AW194" s="132"/>
      <c r="AX194" s="79"/>
      <c r="AY194" s="155"/>
      <c r="AZ194" s="169"/>
      <c r="BA194" s="132"/>
      <c r="BB194" s="4"/>
      <c r="BC194" s="155"/>
      <c r="BD194" s="169"/>
      <c r="BE194" s="132"/>
      <c r="BF194" s="79"/>
      <c r="BG194" s="155"/>
      <c r="BH194" s="169"/>
      <c r="BI194" s="132"/>
      <c r="BJ194" s="79"/>
      <c r="BK194" s="155"/>
      <c r="BL194" s="169"/>
      <c r="BM194" s="132"/>
      <c r="BN194" s="79"/>
      <c r="BO194" s="155"/>
      <c r="BP194" s="78"/>
      <c r="BQ194" s="132"/>
      <c r="BR194" s="4"/>
      <c r="BS194" s="155"/>
      <c r="BT194" s="78"/>
      <c r="BU194" s="132"/>
      <c r="BV194" s="79"/>
      <c r="BW194" s="155"/>
      <c r="BX194" s="78"/>
      <c r="BY194" s="132"/>
      <c r="BZ194" s="79"/>
      <c r="CA194" s="155"/>
      <c r="CB194" s="78"/>
      <c r="CC194" s="132"/>
      <c r="CD194" s="79"/>
      <c r="CE194" s="155"/>
      <c r="CF194" s="78"/>
      <c r="CG194" s="132"/>
      <c r="CH194" s="4"/>
      <c r="CI194" s="155"/>
      <c r="CJ194" s="78"/>
      <c r="CK194" s="132"/>
      <c r="CL194" s="79"/>
      <c r="CM194" s="155"/>
      <c r="CN194" s="78"/>
      <c r="CO194" s="132"/>
      <c r="CP194" s="79"/>
      <c r="CQ194" s="155"/>
      <c r="CR194" s="78"/>
      <c r="CS194" s="132"/>
      <c r="CT194" s="79"/>
      <c r="CU194" s="155"/>
      <c r="CV194" s="169"/>
      <c r="CW194" s="132"/>
      <c r="CX194" s="4"/>
      <c r="CY194" s="155"/>
      <c r="CZ194" s="169"/>
      <c r="DA194" s="132"/>
      <c r="DB194" s="79"/>
      <c r="DC194" s="155"/>
      <c r="DD194" s="78"/>
      <c r="DE194" s="132"/>
      <c r="DF194" s="79"/>
      <c r="DG194" s="155"/>
      <c r="DH194" s="78"/>
      <c r="DI194" s="132"/>
      <c r="DJ194" s="79"/>
      <c r="DK194" s="155"/>
      <c r="DL194" s="169"/>
      <c r="DM194" s="132"/>
      <c r="DN194" s="4"/>
      <c r="DO194" s="155"/>
      <c r="DP194" s="78"/>
      <c r="DQ194" s="132"/>
      <c r="DR194" s="79"/>
      <c r="DS194" s="155"/>
      <c r="DT194" s="78"/>
      <c r="DU194" s="132"/>
      <c r="DV194" s="79"/>
      <c r="DW194" s="155"/>
      <c r="DX194" s="78"/>
      <c r="DY194" s="132"/>
      <c r="DZ194" s="79"/>
      <c r="EA194" s="155"/>
      <c r="EB194" s="78"/>
      <c r="EC194" s="132"/>
      <c r="ED194" s="4"/>
      <c r="EE194" s="155"/>
      <c r="EF194" s="169"/>
      <c r="EG194" s="132"/>
      <c r="EH194" s="79"/>
      <c r="EI194" s="155"/>
      <c r="EJ194" s="78"/>
      <c r="EK194" s="132"/>
      <c r="EL194" s="79"/>
      <c r="EM194" s="155"/>
      <c r="EN194" s="78"/>
      <c r="EO194" s="132"/>
      <c r="EP194" s="79"/>
      <c r="EQ194" s="155"/>
      <c r="ER194" s="78"/>
      <c r="ES194" s="132"/>
      <c r="ET194" s="4"/>
      <c r="EV194" s="78"/>
      <c r="EW194" s="132"/>
      <c r="EX194" s="79"/>
      <c r="EY194" s="155"/>
      <c r="EZ194" s="78"/>
      <c r="FA194" s="132"/>
      <c r="FB194" s="79"/>
      <c r="FC194" s="155"/>
      <c r="FD194" s="78"/>
      <c r="FE194" s="132"/>
      <c r="FF194" s="79"/>
      <c r="FG194" s="155"/>
      <c r="FH194" s="78"/>
      <c r="FI194" s="132"/>
      <c r="FJ194" s="4"/>
      <c r="FK194" s="155"/>
      <c r="FL194" s="169"/>
      <c r="FM194" s="132"/>
      <c r="FN194" s="79"/>
      <c r="FO194" s="155"/>
      <c r="FP194" s="78"/>
      <c r="FQ194" s="132"/>
      <c r="FR194" s="79"/>
      <c r="FS194" s="155"/>
      <c r="FT194" s="78"/>
      <c r="FU194" s="132"/>
      <c r="FV194" s="79"/>
      <c r="FW194" s="155"/>
      <c r="FX194" s="78"/>
      <c r="FY194" s="132"/>
      <c r="FZ194" s="79"/>
      <c r="GA194" s="155"/>
      <c r="GB194" s="78"/>
      <c r="GC194" s="132"/>
      <c r="GD194" s="4"/>
      <c r="GE194" s="155"/>
      <c r="GF194" s="169"/>
      <c r="GG194" s="132"/>
      <c r="GH194" s="79"/>
      <c r="GI194" s="155"/>
      <c r="GJ194" s="78"/>
      <c r="GK194" s="132"/>
      <c r="GL194" s="79"/>
      <c r="GM194" s="155"/>
      <c r="GN194" s="78"/>
      <c r="GO194" s="132"/>
      <c r="GP194" s="79"/>
      <c r="GQ194" s="155"/>
      <c r="GR194" s="78"/>
    </row>
    <row r="195" spans="1:200"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69"/>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4"/>
      <c r="CI195" s="155"/>
      <c r="CJ195" s="78"/>
      <c r="CK195" s="132"/>
      <c r="CL195" s="79"/>
      <c r="CM195" s="155"/>
      <c r="CN195" s="78"/>
      <c r="CO195" s="132"/>
      <c r="CP195" s="79"/>
      <c r="CQ195" s="155"/>
      <c r="CR195" s="78"/>
      <c r="CS195" s="132"/>
      <c r="CT195" s="79"/>
      <c r="CU195" s="155"/>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0" ht="15.75" x14ac:dyDescent="0.2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0"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0"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0"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0"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0"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0"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0"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0" ht="15.75" x14ac:dyDescent="0.25">
      <c r="A204">
        <f t="shared" ref="A204:A267" si="437">MONTH(C204)</f>
        <v>1</v>
      </c>
      <c r="B204">
        <f t="shared" ref="B204:B267" si="438">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0" ht="15.75" x14ac:dyDescent="0.25">
      <c r="A205">
        <f t="shared" si="437"/>
        <v>1</v>
      </c>
      <c r="B205">
        <f t="shared" si="438"/>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0" ht="15.75" x14ac:dyDescent="0.25">
      <c r="A206">
        <f t="shared" si="437"/>
        <v>1</v>
      </c>
      <c r="B206">
        <f t="shared" si="438"/>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0" ht="15.75" x14ac:dyDescent="0.25">
      <c r="A207">
        <f t="shared" si="437"/>
        <v>1</v>
      </c>
      <c r="B207">
        <f t="shared" si="438"/>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0" ht="15.75" x14ac:dyDescent="0.25">
      <c r="A208">
        <f t="shared" si="437"/>
        <v>1</v>
      </c>
      <c r="B208">
        <f t="shared" si="438"/>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437"/>
        <v>1</v>
      </c>
      <c r="B209">
        <f t="shared" si="438"/>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437"/>
        <v>1</v>
      </c>
      <c r="B210">
        <f t="shared" si="438"/>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437"/>
        <v>1</v>
      </c>
      <c r="B211">
        <f t="shared" si="438"/>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437"/>
        <v>1</v>
      </c>
      <c r="B212">
        <f t="shared" si="438"/>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437"/>
        <v>1</v>
      </c>
      <c r="B213">
        <f t="shared" si="438"/>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437"/>
        <v>1</v>
      </c>
      <c r="B214">
        <f t="shared" si="438"/>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437"/>
        <v>1</v>
      </c>
      <c r="B215">
        <f t="shared" si="438"/>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437"/>
        <v>1</v>
      </c>
      <c r="B216">
        <f t="shared" si="438"/>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437"/>
        <v>1</v>
      </c>
      <c r="B217">
        <f t="shared" si="438"/>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437"/>
        <v>1</v>
      </c>
      <c r="B218">
        <f t="shared" si="438"/>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437"/>
        <v>1</v>
      </c>
      <c r="B219">
        <f t="shared" si="438"/>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437"/>
        <v>1</v>
      </c>
      <c r="B220">
        <f t="shared" si="438"/>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437"/>
        <v>1</v>
      </c>
      <c r="B221">
        <f t="shared" si="438"/>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437"/>
        <v>1</v>
      </c>
      <c r="B222">
        <f t="shared" si="438"/>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437"/>
        <v>1</v>
      </c>
      <c r="B223">
        <f t="shared" si="438"/>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437"/>
        <v>1</v>
      </c>
      <c r="B224">
        <f t="shared" si="438"/>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437"/>
        <v>1</v>
      </c>
      <c r="B225">
        <f t="shared" si="438"/>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437"/>
        <v>1</v>
      </c>
      <c r="B226">
        <f t="shared" si="438"/>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437"/>
        <v>1</v>
      </c>
      <c r="B227">
        <f t="shared" si="438"/>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437"/>
        <v>1</v>
      </c>
      <c r="B228">
        <f t="shared" si="438"/>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437"/>
        <v>1</v>
      </c>
      <c r="B229">
        <f t="shared" si="438"/>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437"/>
        <v>1</v>
      </c>
      <c r="B230">
        <f t="shared" si="438"/>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437"/>
        <v>1</v>
      </c>
      <c r="B231">
        <f t="shared" si="438"/>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437"/>
        <v>1</v>
      </c>
      <c r="B232">
        <f t="shared" si="438"/>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437"/>
        <v>1</v>
      </c>
      <c r="B233">
        <f t="shared" si="438"/>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437"/>
        <v>1</v>
      </c>
      <c r="B234">
        <f t="shared" si="438"/>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437"/>
        <v>1</v>
      </c>
      <c r="B235">
        <f t="shared" si="438"/>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437"/>
        <v>1</v>
      </c>
      <c r="B236">
        <f t="shared" si="438"/>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437"/>
        <v>1</v>
      </c>
      <c r="B237">
        <f t="shared" si="438"/>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437"/>
        <v>1</v>
      </c>
      <c r="B238">
        <f t="shared" si="438"/>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437"/>
        <v>1</v>
      </c>
      <c r="B239">
        <f t="shared" si="438"/>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437"/>
        <v>1</v>
      </c>
      <c r="B240">
        <f t="shared" si="438"/>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437"/>
        <v>1</v>
      </c>
      <c r="B241">
        <f t="shared" si="438"/>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437"/>
        <v>1</v>
      </c>
      <c r="B242">
        <f t="shared" si="438"/>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437"/>
        <v>1</v>
      </c>
      <c r="B243">
        <f t="shared" si="438"/>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437"/>
        <v>1</v>
      </c>
      <c r="B244">
        <f t="shared" si="438"/>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437"/>
        <v>1</v>
      </c>
      <c r="B245">
        <f t="shared" si="438"/>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437"/>
        <v>1</v>
      </c>
      <c r="B246">
        <f t="shared" si="438"/>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437"/>
        <v>1</v>
      </c>
      <c r="B247">
        <f t="shared" si="438"/>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437"/>
        <v>1</v>
      </c>
      <c r="B248">
        <f t="shared" si="438"/>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437"/>
        <v>1</v>
      </c>
      <c r="B249">
        <f t="shared" si="438"/>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437"/>
        <v>1</v>
      </c>
      <c r="B250">
        <f t="shared" si="438"/>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437"/>
        <v>1</v>
      </c>
      <c r="B251">
        <f t="shared" si="438"/>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437"/>
        <v>1</v>
      </c>
      <c r="B252">
        <f t="shared" si="438"/>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437"/>
        <v>1</v>
      </c>
      <c r="B253">
        <f t="shared" si="438"/>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437"/>
        <v>1</v>
      </c>
      <c r="B254">
        <f t="shared" si="438"/>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437"/>
        <v>1</v>
      </c>
      <c r="B255">
        <f t="shared" si="438"/>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437"/>
        <v>1</v>
      </c>
      <c r="B256">
        <f t="shared" si="438"/>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437"/>
        <v>1</v>
      </c>
      <c r="B257">
        <f t="shared" si="438"/>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437"/>
        <v>1</v>
      </c>
      <c r="B258">
        <f t="shared" si="438"/>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437"/>
        <v>1</v>
      </c>
      <c r="B259">
        <f t="shared" si="438"/>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437"/>
        <v>1</v>
      </c>
      <c r="B260">
        <f t="shared" si="438"/>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437"/>
        <v>1</v>
      </c>
      <c r="B261">
        <f t="shared" si="438"/>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437"/>
        <v>1</v>
      </c>
      <c r="B262">
        <f t="shared" si="438"/>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437"/>
        <v>1</v>
      </c>
      <c r="B263">
        <f t="shared" si="438"/>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437"/>
        <v>1</v>
      </c>
      <c r="B264">
        <f t="shared" si="438"/>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437"/>
        <v>1</v>
      </c>
      <c r="B265">
        <f t="shared" si="438"/>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437"/>
        <v>1</v>
      </c>
      <c r="B266">
        <f t="shared" si="438"/>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437"/>
        <v>1</v>
      </c>
      <c r="B267">
        <f t="shared" si="438"/>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439">MONTH(C268)</f>
        <v>1</v>
      </c>
      <c r="B268">
        <f t="shared" ref="B268:B331" si="440">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439"/>
        <v>1</v>
      </c>
      <c r="B269">
        <f t="shared" si="440"/>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439"/>
        <v>1</v>
      </c>
      <c r="B270">
        <f t="shared" si="440"/>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439"/>
        <v>1</v>
      </c>
      <c r="B271">
        <f t="shared" si="440"/>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439"/>
        <v>1</v>
      </c>
      <c r="B272">
        <f t="shared" si="440"/>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439"/>
        <v>1</v>
      </c>
      <c r="B273">
        <f t="shared" si="440"/>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439"/>
        <v>1</v>
      </c>
      <c r="B274">
        <f t="shared" si="440"/>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439"/>
        <v>1</v>
      </c>
      <c r="B275">
        <f t="shared" si="440"/>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439"/>
        <v>1</v>
      </c>
      <c r="B276">
        <f t="shared" si="440"/>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439"/>
        <v>1</v>
      </c>
      <c r="B277">
        <f t="shared" si="440"/>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439"/>
        <v>1</v>
      </c>
      <c r="B278">
        <f t="shared" si="440"/>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439"/>
        <v>1</v>
      </c>
      <c r="B279">
        <f t="shared" si="440"/>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439"/>
        <v>1</v>
      </c>
      <c r="B280">
        <f t="shared" si="440"/>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439"/>
        <v>1</v>
      </c>
      <c r="B281">
        <f t="shared" si="440"/>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439"/>
        <v>1</v>
      </c>
      <c r="B282">
        <f t="shared" si="440"/>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439"/>
        <v>1</v>
      </c>
      <c r="B283">
        <f t="shared" si="440"/>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439"/>
        <v>1</v>
      </c>
      <c r="B284">
        <f t="shared" si="440"/>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439"/>
        <v>1</v>
      </c>
      <c r="B285">
        <f t="shared" si="440"/>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439"/>
        <v>1</v>
      </c>
      <c r="B286">
        <f t="shared" si="440"/>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439"/>
        <v>1</v>
      </c>
      <c r="B287">
        <f t="shared" si="440"/>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439"/>
        <v>1</v>
      </c>
      <c r="B288">
        <f t="shared" si="440"/>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439"/>
        <v>1</v>
      </c>
      <c r="B289">
        <f t="shared" si="440"/>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439"/>
        <v>1</v>
      </c>
      <c r="B290">
        <f t="shared" si="440"/>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439"/>
        <v>1</v>
      </c>
      <c r="B291">
        <f t="shared" si="440"/>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439"/>
        <v>1</v>
      </c>
      <c r="B292">
        <f t="shared" si="440"/>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439"/>
        <v>1</v>
      </c>
      <c r="B293">
        <f t="shared" si="440"/>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439"/>
        <v>1</v>
      </c>
      <c r="B294">
        <f t="shared" si="440"/>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439"/>
        <v>1</v>
      </c>
      <c r="B295">
        <f t="shared" si="440"/>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439"/>
        <v>1</v>
      </c>
      <c r="B296">
        <f t="shared" si="440"/>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439"/>
        <v>1</v>
      </c>
      <c r="B297">
        <f t="shared" si="440"/>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439"/>
        <v>1</v>
      </c>
      <c r="B298">
        <f t="shared" si="440"/>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439"/>
        <v>1</v>
      </c>
      <c r="B299">
        <f t="shared" si="440"/>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439"/>
        <v>1</v>
      </c>
      <c r="B300">
        <f t="shared" si="440"/>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439"/>
        <v>1</v>
      </c>
      <c r="B301">
        <f t="shared" si="440"/>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439"/>
        <v>1</v>
      </c>
      <c r="B302">
        <f t="shared" si="440"/>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439"/>
        <v>1</v>
      </c>
      <c r="B303">
        <f t="shared" si="440"/>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439"/>
        <v>1</v>
      </c>
      <c r="B304">
        <f t="shared" si="440"/>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439"/>
        <v>1</v>
      </c>
      <c r="B305">
        <f t="shared" si="440"/>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439"/>
        <v>1</v>
      </c>
      <c r="B306">
        <f t="shared" si="440"/>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439"/>
        <v>1</v>
      </c>
      <c r="B307">
        <f t="shared" si="440"/>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439"/>
        <v>1</v>
      </c>
      <c r="B308">
        <f t="shared" si="440"/>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439"/>
        <v>1</v>
      </c>
      <c r="B309">
        <f t="shared" si="440"/>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439"/>
        <v>1</v>
      </c>
      <c r="B310">
        <f t="shared" si="440"/>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439"/>
        <v>1</v>
      </c>
      <c r="B311">
        <f t="shared" si="440"/>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439"/>
        <v>1</v>
      </c>
      <c r="B312">
        <f t="shared" si="440"/>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439"/>
        <v>1</v>
      </c>
      <c r="B313">
        <f t="shared" si="440"/>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439"/>
        <v>1</v>
      </c>
      <c r="B314">
        <f t="shared" si="440"/>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439"/>
        <v>1</v>
      </c>
      <c r="B315">
        <f t="shared" si="440"/>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439"/>
        <v>1</v>
      </c>
      <c r="B316">
        <f t="shared" si="440"/>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439"/>
        <v>1</v>
      </c>
      <c r="B317">
        <f t="shared" si="440"/>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439"/>
        <v>1</v>
      </c>
      <c r="B318">
        <f t="shared" si="440"/>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439"/>
        <v>1</v>
      </c>
      <c r="B319">
        <f t="shared" si="440"/>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439"/>
        <v>1</v>
      </c>
      <c r="B320">
        <f t="shared" si="440"/>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439"/>
        <v>1</v>
      </c>
      <c r="B321">
        <f t="shared" si="440"/>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439"/>
        <v>1</v>
      </c>
      <c r="B322">
        <f t="shared" si="440"/>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439"/>
        <v>1</v>
      </c>
      <c r="B323">
        <f t="shared" si="440"/>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439"/>
        <v>1</v>
      </c>
      <c r="B324">
        <f t="shared" si="440"/>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439"/>
        <v>1</v>
      </c>
      <c r="B325">
        <f t="shared" si="440"/>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439"/>
        <v>1</v>
      </c>
      <c r="B326">
        <f t="shared" si="440"/>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439"/>
        <v>1</v>
      </c>
      <c r="B327">
        <f t="shared" si="440"/>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439"/>
        <v>1</v>
      </c>
      <c r="B328">
        <f t="shared" si="440"/>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439"/>
        <v>1</v>
      </c>
      <c r="B329">
        <f t="shared" si="440"/>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439"/>
        <v>1</v>
      </c>
      <c r="B330">
        <f t="shared" si="440"/>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439"/>
        <v>1</v>
      </c>
      <c r="B331">
        <f t="shared" si="440"/>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441">MONTH(C332)</f>
        <v>1</v>
      </c>
      <c r="B332">
        <f t="shared" ref="B332:B395" si="442">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441"/>
        <v>1</v>
      </c>
      <c r="B333">
        <f t="shared" si="442"/>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441"/>
        <v>1</v>
      </c>
      <c r="B334">
        <f t="shared" si="442"/>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441"/>
        <v>1</v>
      </c>
      <c r="B335">
        <f t="shared" si="442"/>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441"/>
        <v>1</v>
      </c>
      <c r="B336">
        <f t="shared" si="442"/>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441"/>
        <v>1</v>
      </c>
      <c r="B337">
        <f t="shared" si="442"/>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441"/>
        <v>1</v>
      </c>
      <c r="B338">
        <f t="shared" si="442"/>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441"/>
        <v>1</v>
      </c>
      <c r="B339">
        <f t="shared" si="442"/>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441"/>
        <v>1</v>
      </c>
      <c r="B340">
        <f t="shared" si="442"/>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441"/>
        <v>1</v>
      </c>
      <c r="B341">
        <f t="shared" si="442"/>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441"/>
        <v>1</v>
      </c>
      <c r="B342">
        <f t="shared" si="442"/>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441"/>
        <v>1</v>
      </c>
      <c r="B343">
        <f t="shared" si="442"/>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441"/>
        <v>1</v>
      </c>
      <c r="B344">
        <f t="shared" si="442"/>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441"/>
        <v>1</v>
      </c>
      <c r="B345">
        <f t="shared" si="442"/>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441"/>
        <v>1</v>
      </c>
      <c r="B346">
        <f t="shared" si="442"/>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441"/>
        <v>1</v>
      </c>
      <c r="B347">
        <f t="shared" si="442"/>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441"/>
        <v>1</v>
      </c>
      <c r="B348">
        <f t="shared" si="442"/>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441"/>
        <v>1</v>
      </c>
      <c r="B349">
        <f t="shared" si="442"/>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441"/>
        <v>1</v>
      </c>
      <c r="B350">
        <f t="shared" si="442"/>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441"/>
        <v>1</v>
      </c>
      <c r="B351">
        <f t="shared" si="442"/>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441"/>
        <v>1</v>
      </c>
      <c r="B352">
        <f t="shared" si="442"/>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441"/>
        <v>1</v>
      </c>
      <c r="B353">
        <f t="shared" si="442"/>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441"/>
        <v>1</v>
      </c>
      <c r="B354">
        <f t="shared" si="442"/>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441"/>
        <v>1</v>
      </c>
      <c r="B355">
        <f t="shared" si="442"/>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441"/>
        <v>1</v>
      </c>
      <c r="B356">
        <f t="shared" si="442"/>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441"/>
        <v>1</v>
      </c>
      <c r="B357">
        <f t="shared" si="442"/>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441"/>
        <v>1</v>
      </c>
      <c r="B358">
        <f t="shared" si="442"/>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441"/>
        <v>1</v>
      </c>
      <c r="B359">
        <f t="shared" si="442"/>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441"/>
        <v>1</v>
      </c>
      <c r="B360">
        <f t="shared" si="442"/>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441"/>
        <v>1</v>
      </c>
      <c r="B361">
        <f t="shared" si="442"/>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441"/>
        <v>1</v>
      </c>
      <c r="B362">
        <f t="shared" si="442"/>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441"/>
        <v>1</v>
      </c>
      <c r="B363">
        <f t="shared" si="442"/>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441"/>
        <v>1</v>
      </c>
      <c r="B364">
        <f t="shared" si="442"/>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441"/>
        <v>1</v>
      </c>
      <c r="B365">
        <f t="shared" si="442"/>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441"/>
        <v>1</v>
      </c>
      <c r="B366">
        <f t="shared" si="442"/>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441"/>
        <v>1</v>
      </c>
      <c r="B367">
        <f t="shared" si="442"/>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441"/>
        <v>1</v>
      </c>
      <c r="B368">
        <f t="shared" si="442"/>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441"/>
        <v>1</v>
      </c>
      <c r="B369">
        <f t="shared" si="442"/>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441"/>
        <v>1</v>
      </c>
      <c r="B370">
        <f t="shared" si="442"/>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441"/>
        <v>1</v>
      </c>
      <c r="B371">
        <f t="shared" si="442"/>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441"/>
        <v>1</v>
      </c>
      <c r="B372">
        <f t="shared" si="442"/>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441"/>
        <v>1</v>
      </c>
      <c r="B373">
        <f t="shared" si="442"/>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441"/>
        <v>1</v>
      </c>
      <c r="B374">
        <f t="shared" si="442"/>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441"/>
        <v>1</v>
      </c>
      <c r="B375">
        <f t="shared" si="442"/>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441"/>
        <v>1</v>
      </c>
      <c r="B376">
        <f t="shared" si="442"/>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441"/>
        <v>1</v>
      </c>
      <c r="B377">
        <f t="shared" si="442"/>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441"/>
        <v>1</v>
      </c>
      <c r="B378">
        <f t="shared" si="442"/>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441"/>
        <v>1</v>
      </c>
      <c r="B379">
        <f t="shared" si="442"/>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441"/>
        <v>1</v>
      </c>
      <c r="B380">
        <f t="shared" si="442"/>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441"/>
        <v>1</v>
      </c>
      <c r="B381">
        <f t="shared" si="442"/>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441"/>
        <v>1</v>
      </c>
      <c r="B382">
        <f t="shared" si="442"/>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441"/>
        <v>1</v>
      </c>
      <c r="B383">
        <f t="shared" si="442"/>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441"/>
        <v>1</v>
      </c>
      <c r="B384">
        <f t="shared" si="442"/>
        <v>1900</v>
      </c>
      <c r="C384" s="71"/>
      <c r="FT384" s="78"/>
      <c r="FU384" s="132"/>
      <c r="FV384" s="4"/>
      <c r="FW384" s="155"/>
    </row>
    <row r="385" spans="1:199" ht="15.75" x14ac:dyDescent="0.25">
      <c r="A385">
        <f t="shared" si="441"/>
        <v>1</v>
      </c>
      <c r="B385">
        <f t="shared" si="442"/>
        <v>1900</v>
      </c>
      <c r="C385" s="71"/>
      <c r="FT385" s="78"/>
      <c r="FU385" s="132"/>
      <c r="FV385" s="4"/>
      <c r="FW385" s="155"/>
    </row>
    <row r="386" spans="1:199" ht="15.75" x14ac:dyDescent="0.25">
      <c r="A386">
        <f t="shared" si="441"/>
        <v>1</v>
      </c>
      <c r="B386">
        <f t="shared" si="442"/>
        <v>1900</v>
      </c>
      <c r="C386" s="72"/>
      <c r="FT386" s="78"/>
      <c r="FU386" s="132"/>
      <c r="FV386" s="4"/>
      <c r="FW386" s="155"/>
    </row>
    <row r="387" spans="1:199" ht="15.75" x14ac:dyDescent="0.25">
      <c r="A387">
        <f t="shared" si="441"/>
        <v>1</v>
      </c>
      <c r="B387">
        <f t="shared" si="442"/>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441"/>
        <v>1</v>
      </c>
      <c r="B388">
        <f t="shared" si="442"/>
        <v>1900</v>
      </c>
      <c r="C388" s="72"/>
      <c r="FT388" s="78"/>
      <c r="FU388" s="132"/>
      <c r="FV388" s="4"/>
      <c r="FW388" s="155"/>
    </row>
    <row r="389" spans="1:199" ht="15.75" x14ac:dyDescent="0.25">
      <c r="A389">
        <f t="shared" si="441"/>
        <v>1</v>
      </c>
      <c r="B389">
        <f t="shared" si="442"/>
        <v>1900</v>
      </c>
      <c r="C389" s="72"/>
      <c r="FT389" s="78"/>
      <c r="FU389" s="132"/>
      <c r="FV389" s="4"/>
      <c r="FW389" s="155"/>
    </row>
    <row r="390" spans="1:199" ht="15.75" x14ac:dyDescent="0.25">
      <c r="A390">
        <f t="shared" si="441"/>
        <v>1</v>
      </c>
      <c r="B390">
        <f t="shared" si="442"/>
        <v>1900</v>
      </c>
      <c r="C390" s="72"/>
      <c r="FT390" s="78"/>
      <c r="FU390" s="132"/>
      <c r="FV390" s="4"/>
      <c r="FW390" s="155"/>
    </row>
    <row r="391" spans="1:199" ht="15.75" x14ac:dyDescent="0.25">
      <c r="A391">
        <f t="shared" si="441"/>
        <v>1</v>
      </c>
      <c r="B391">
        <f t="shared" si="442"/>
        <v>1900</v>
      </c>
      <c r="C391" s="72"/>
      <c r="FT391" s="78"/>
      <c r="FU391" s="132"/>
      <c r="FV391" s="4"/>
      <c r="FW391" s="155"/>
    </row>
    <row r="392" spans="1:199" ht="15.75" x14ac:dyDescent="0.25">
      <c r="A392">
        <f t="shared" si="441"/>
        <v>1</v>
      </c>
      <c r="B392">
        <f t="shared" si="442"/>
        <v>1900</v>
      </c>
      <c r="C392" s="72"/>
      <c r="FT392" s="78"/>
      <c r="FU392" s="132"/>
      <c r="FV392" s="4"/>
      <c r="FW392" s="155"/>
    </row>
    <row r="393" spans="1:199" ht="15.75" x14ac:dyDescent="0.25">
      <c r="A393">
        <f t="shared" si="441"/>
        <v>1</v>
      </c>
      <c r="B393">
        <f t="shared" si="442"/>
        <v>1900</v>
      </c>
      <c r="C393" s="72"/>
      <c r="FT393" s="78"/>
      <c r="FU393" s="132"/>
      <c r="FV393" s="4"/>
      <c r="FW393" s="155"/>
    </row>
    <row r="394" spans="1:199" ht="15.75" x14ac:dyDescent="0.25">
      <c r="A394">
        <f t="shared" si="441"/>
        <v>1</v>
      </c>
      <c r="B394">
        <f t="shared" si="442"/>
        <v>1900</v>
      </c>
      <c r="C394" s="71"/>
      <c r="FT394" s="78"/>
      <c r="FU394" s="132"/>
      <c r="FV394" s="4"/>
      <c r="FW394" s="155"/>
    </row>
    <row r="395" spans="1:199" ht="15.75" x14ac:dyDescent="0.25">
      <c r="A395">
        <f t="shared" si="441"/>
        <v>1</v>
      </c>
      <c r="B395">
        <f t="shared" si="442"/>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443">MONTH(C396)</f>
        <v>1</v>
      </c>
      <c r="B396">
        <f t="shared" ref="B396:B459" si="444">YEAR(C396)</f>
        <v>1900</v>
      </c>
      <c r="C396" s="71"/>
      <c r="FT396" s="78"/>
      <c r="FU396" s="132"/>
      <c r="FV396" s="4"/>
      <c r="FW396" s="155"/>
    </row>
    <row r="397" spans="1:199" ht="15.75" x14ac:dyDescent="0.25">
      <c r="A397">
        <f t="shared" si="443"/>
        <v>1</v>
      </c>
      <c r="B397">
        <f t="shared" si="444"/>
        <v>1900</v>
      </c>
      <c r="C397" s="71"/>
      <c r="FT397" s="78"/>
      <c r="FU397" s="132"/>
      <c r="FV397" s="4"/>
      <c r="FW397" s="155"/>
    </row>
    <row r="398" spans="1:199" ht="15.75" x14ac:dyDescent="0.25">
      <c r="A398">
        <f t="shared" si="443"/>
        <v>1</v>
      </c>
      <c r="B398">
        <f t="shared" si="444"/>
        <v>1900</v>
      </c>
      <c r="C398" s="71"/>
      <c r="FT398" s="78"/>
      <c r="FU398" s="132"/>
      <c r="FV398" s="4"/>
      <c r="FW398" s="155"/>
    </row>
    <row r="399" spans="1:199" ht="15.75" x14ac:dyDescent="0.25">
      <c r="A399">
        <f t="shared" si="443"/>
        <v>1</v>
      </c>
      <c r="B399">
        <f t="shared" si="444"/>
        <v>1900</v>
      </c>
      <c r="C399" s="71"/>
      <c r="FT399" s="78"/>
      <c r="FU399" s="132"/>
      <c r="FV399" s="4"/>
      <c r="FW399" s="155"/>
    </row>
    <row r="400" spans="1:199" ht="15.75" x14ac:dyDescent="0.25">
      <c r="A400">
        <f t="shared" si="443"/>
        <v>1</v>
      </c>
      <c r="B400">
        <f t="shared" si="444"/>
        <v>1900</v>
      </c>
      <c r="C400" s="71"/>
      <c r="FT400" s="78"/>
      <c r="FU400" s="132"/>
      <c r="FV400" s="4"/>
      <c r="FW400" s="155"/>
    </row>
    <row r="401" spans="1:199" ht="15.75" x14ac:dyDescent="0.25">
      <c r="A401">
        <f t="shared" si="443"/>
        <v>1</v>
      </c>
      <c r="B401">
        <f t="shared" si="444"/>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443"/>
        <v>1</v>
      </c>
      <c r="B402">
        <f t="shared" si="444"/>
        <v>1900</v>
      </c>
      <c r="C402" s="71"/>
      <c r="FT402" s="78"/>
      <c r="FU402" s="132"/>
      <c r="FV402" s="4"/>
      <c r="FW402" s="155"/>
    </row>
    <row r="403" spans="1:199" ht="15.75" x14ac:dyDescent="0.25">
      <c r="A403">
        <f t="shared" si="443"/>
        <v>1</v>
      </c>
      <c r="B403">
        <f t="shared" si="444"/>
        <v>1900</v>
      </c>
      <c r="C403" s="71"/>
      <c r="FT403" s="78"/>
      <c r="FU403" s="132"/>
      <c r="FV403" s="4"/>
      <c r="FW403" s="155"/>
    </row>
    <row r="404" spans="1:199" ht="15.75" x14ac:dyDescent="0.25">
      <c r="A404">
        <f t="shared" si="443"/>
        <v>1</v>
      </c>
      <c r="B404">
        <f t="shared" si="444"/>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443"/>
        <v>1</v>
      </c>
      <c r="B405">
        <f t="shared" si="444"/>
        <v>1900</v>
      </c>
      <c r="C405" s="71"/>
      <c r="FT405" s="78"/>
      <c r="FU405" s="132"/>
      <c r="FV405" s="4"/>
      <c r="FW405" s="155"/>
    </row>
    <row r="406" spans="1:199" ht="15.75" x14ac:dyDescent="0.25">
      <c r="A406">
        <f t="shared" si="443"/>
        <v>1</v>
      </c>
      <c r="B406">
        <f t="shared" si="444"/>
        <v>1900</v>
      </c>
      <c r="C406" s="71"/>
      <c r="FT406" s="78"/>
      <c r="FU406" s="132"/>
      <c r="FV406" s="4"/>
      <c r="FW406" s="155"/>
    </row>
    <row r="407" spans="1:199" ht="15.75" x14ac:dyDescent="0.25">
      <c r="A407">
        <f t="shared" si="443"/>
        <v>1</v>
      </c>
      <c r="B407">
        <f t="shared" si="444"/>
        <v>1900</v>
      </c>
      <c r="C407" s="71"/>
      <c r="FT407" s="78"/>
      <c r="FU407" s="132"/>
      <c r="FV407" s="4"/>
      <c r="FW407" s="155"/>
    </row>
    <row r="408" spans="1:199" ht="15.75" x14ac:dyDescent="0.25">
      <c r="A408">
        <f t="shared" si="443"/>
        <v>1</v>
      </c>
      <c r="B408">
        <f t="shared" si="444"/>
        <v>1900</v>
      </c>
      <c r="C408" s="71"/>
      <c r="FT408" s="78"/>
      <c r="FU408" s="132"/>
      <c r="FV408" s="4"/>
      <c r="FW408" s="155"/>
    </row>
    <row r="409" spans="1:199" ht="15.75" x14ac:dyDescent="0.25">
      <c r="A409">
        <f t="shared" si="443"/>
        <v>1</v>
      </c>
      <c r="B409">
        <f t="shared" si="444"/>
        <v>1900</v>
      </c>
      <c r="C409" s="71"/>
      <c r="FT409" s="78"/>
      <c r="FU409" s="132"/>
      <c r="FV409" s="4"/>
      <c r="FW409" s="155"/>
    </row>
    <row r="410" spans="1:199" ht="15.75" x14ac:dyDescent="0.25">
      <c r="A410">
        <f t="shared" si="443"/>
        <v>1</v>
      </c>
      <c r="B410">
        <f t="shared" si="444"/>
        <v>1900</v>
      </c>
      <c r="C410" s="71"/>
      <c r="FT410" s="78"/>
      <c r="FU410" s="132"/>
      <c r="FV410" s="4"/>
      <c r="FW410" s="155"/>
    </row>
    <row r="411" spans="1:199" ht="15.75" x14ac:dyDescent="0.25">
      <c r="A411">
        <f t="shared" si="443"/>
        <v>1</v>
      </c>
      <c r="B411">
        <f t="shared" si="444"/>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443"/>
        <v>1</v>
      </c>
      <c r="B412">
        <f t="shared" si="444"/>
        <v>1900</v>
      </c>
      <c r="C412" s="71"/>
      <c r="FT412" s="78"/>
      <c r="FU412" s="132"/>
      <c r="FV412" s="4"/>
      <c r="FW412" s="155"/>
    </row>
    <row r="413" spans="1:199" ht="15.75" x14ac:dyDescent="0.25">
      <c r="A413">
        <f t="shared" si="443"/>
        <v>1</v>
      </c>
      <c r="B413">
        <f t="shared" si="444"/>
        <v>1900</v>
      </c>
      <c r="C413" s="71"/>
      <c r="FT413" s="78"/>
      <c r="FU413" s="132"/>
      <c r="FV413" s="4"/>
      <c r="FW413" s="155"/>
    </row>
    <row r="414" spans="1:199" ht="15.75" x14ac:dyDescent="0.25">
      <c r="A414">
        <f t="shared" si="443"/>
        <v>1</v>
      </c>
      <c r="B414">
        <f t="shared" si="444"/>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443"/>
        <v>1</v>
      </c>
      <c r="B415">
        <f t="shared" si="444"/>
        <v>1900</v>
      </c>
      <c r="C415" s="71"/>
      <c r="FT415" s="78"/>
      <c r="FU415" s="132"/>
      <c r="FV415" s="4"/>
      <c r="FW415" s="155"/>
    </row>
    <row r="416" spans="1:199" ht="15.75" x14ac:dyDescent="0.25">
      <c r="A416">
        <f t="shared" si="443"/>
        <v>1</v>
      </c>
      <c r="B416">
        <f t="shared" si="444"/>
        <v>1900</v>
      </c>
      <c r="C416" s="71"/>
      <c r="FT416" s="78"/>
      <c r="FU416" s="132"/>
      <c r="FV416" s="4"/>
      <c r="FW416" s="155"/>
    </row>
    <row r="417" spans="1:199" ht="15.75" x14ac:dyDescent="0.25">
      <c r="A417">
        <f t="shared" si="443"/>
        <v>1</v>
      </c>
      <c r="B417">
        <f t="shared" si="444"/>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443"/>
        <v>1</v>
      </c>
      <c r="B418">
        <f t="shared" si="444"/>
        <v>1900</v>
      </c>
      <c r="C418" s="71"/>
      <c r="FT418" s="78"/>
      <c r="FU418" s="132"/>
      <c r="FV418" s="4"/>
      <c r="FW418" s="155"/>
    </row>
    <row r="419" spans="1:199" ht="15.75" x14ac:dyDescent="0.25">
      <c r="A419">
        <f t="shared" si="443"/>
        <v>1</v>
      </c>
      <c r="B419">
        <f t="shared" si="444"/>
        <v>1900</v>
      </c>
      <c r="C419" s="71"/>
      <c r="FT419" s="78"/>
      <c r="FU419" s="132"/>
      <c r="FV419" s="4"/>
      <c r="FW419" s="155"/>
    </row>
    <row r="420" spans="1:199" ht="15.75" x14ac:dyDescent="0.25">
      <c r="A420">
        <f t="shared" si="443"/>
        <v>1</v>
      </c>
      <c r="B420">
        <f t="shared" si="444"/>
        <v>1900</v>
      </c>
      <c r="C420" s="71"/>
      <c r="FT420" s="78"/>
      <c r="FU420" s="132"/>
      <c r="FV420" s="4"/>
      <c r="FW420" s="155"/>
    </row>
    <row r="421" spans="1:199" ht="15.75" x14ac:dyDescent="0.25">
      <c r="A421">
        <f t="shared" si="443"/>
        <v>1</v>
      </c>
      <c r="B421">
        <f t="shared" si="444"/>
        <v>1900</v>
      </c>
      <c r="C421" s="71"/>
      <c r="FT421" s="78"/>
      <c r="FU421" s="132"/>
      <c r="FV421" s="4"/>
      <c r="FW421" s="155"/>
    </row>
    <row r="422" spans="1:199" ht="15.75" x14ac:dyDescent="0.25">
      <c r="A422">
        <f t="shared" si="443"/>
        <v>1</v>
      </c>
      <c r="B422">
        <f t="shared" si="444"/>
        <v>1900</v>
      </c>
      <c r="C422" s="71"/>
      <c r="FT422" s="78"/>
      <c r="FU422" s="132"/>
      <c r="FV422" s="4"/>
      <c r="FW422" s="155"/>
    </row>
    <row r="423" spans="1:199" ht="15.75" x14ac:dyDescent="0.25">
      <c r="A423">
        <f t="shared" si="443"/>
        <v>1</v>
      </c>
      <c r="B423">
        <f t="shared" si="444"/>
        <v>1900</v>
      </c>
      <c r="C423" s="71"/>
      <c r="FT423" s="78"/>
      <c r="FU423" s="132"/>
      <c r="FV423" s="4"/>
      <c r="FW423" s="155"/>
    </row>
    <row r="424" spans="1:199" ht="15.75" x14ac:dyDescent="0.25">
      <c r="A424">
        <f t="shared" si="443"/>
        <v>1</v>
      </c>
      <c r="B424">
        <f t="shared" si="444"/>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443"/>
        <v>1</v>
      </c>
      <c r="B425">
        <f t="shared" si="444"/>
        <v>1900</v>
      </c>
      <c r="C425" s="71"/>
      <c r="FT425" s="78"/>
      <c r="FU425" s="132"/>
      <c r="FV425" s="4"/>
      <c r="FW425" s="155"/>
    </row>
    <row r="426" spans="1:199" ht="15.75" x14ac:dyDescent="0.25">
      <c r="A426">
        <f t="shared" si="443"/>
        <v>1</v>
      </c>
      <c r="B426">
        <f t="shared" si="444"/>
        <v>1900</v>
      </c>
      <c r="C426" s="71"/>
      <c r="FT426" s="78"/>
      <c r="FU426" s="132"/>
      <c r="FV426" s="4"/>
      <c r="FW426" s="155"/>
    </row>
    <row r="427" spans="1:199" ht="15.75" x14ac:dyDescent="0.25">
      <c r="A427">
        <f t="shared" si="443"/>
        <v>1</v>
      </c>
      <c r="B427">
        <f t="shared" si="444"/>
        <v>1900</v>
      </c>
      <c r="C427" s="71"/>
      <c r="FT427" s="78"/>
      <c r="FU427" s="132"/>
      <c r="FV427" s="4"/>
      <c r="FW427" s="155"/>
    </row>
    <row r="428" spans="1:199" ht="15.75" x14ac:dyDescent="0.25">
      <c r="A428">
        <f t="shared" si="443"/>
        <v>1</v>
      </c>
      <c r="B428">
        <f t="shared" si="444"/>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443"/>
        <v>1</v>
      </c>
      <c r="B429">
        <f t="shared" si="444"/>
        <v>1900</v>
      </c>
      <c r="C429" s="71"/>
      <c r="FT429" s="78"/>
      <c r="FU429" s="132"/>
      <c r="FV429" s="4"/>
      <c r="FW429" s="155"/>
    </row>
    <row r="430" spans="1:199" ht="15.75" x14ac:dyDescent="0.25">
      <c r="A430">
        <f t="shared" si="443"/>
        <v>1</v>
      </c>
      <c r="B430">
        <f t="shared" si="444"/>
        <v>1900</v>
      </c>
      <c r="C430" s="71"/>
      <c r="FT430" s="78"/>
      <c r="FU430" s="132"/>
      <c r="FV430" s="4"/>
      <c r="FW430" s="155"/>
    </row>
    <row r="431" spans="1:199" ht="15.75" x14ac:dyDescent="0.25">
      <c r="A431">
        <f t="shared" si="443"/>
        <v>1</v>
      </c>
      <c r="B431">
        <f t="shared" si="444"/>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443"/>
        <v>1</v>
      </c>
      <c r="B432">
        <f t="shared" si="444"/>
        <v>1900</v>
      </c>
      <c r="C432" s="71"/>
      <c r="FT432" s="78"/>
      <c r="FU432" s="132"/>
      <c r="FV432" s="4"/>
      <c r="FW432" s="155"/>
    </row>
    <row r="433" spans="1:199" ht="15.75" x14ac:dyDescent="0.25">
      <c r="A433">
        <f t="shared" si="443"/>
        <v>1</v>
      </c>
      <c r="B433">
        <f t="shared" si="444"/>
        <v>1900</v>
      </c>
      <c r="C433" s="71"/>
      <c r="FT433" s="78"/>
      <c r="FU433" s="132"/>
      <c r="FV433" s="4"/>
      <c r="FW433" s="155"/>
    </row>
    <row r="434" spans="1:199" ht="15.75" x14ac:dyDescent="0.25">
      <c r="A434">
        <f t="shared" si="443"/>
        <v>1</v>
      </c>
      <c r="B434">
        <f t="shared" si="444"/>
        <v>1900</v>
      </c>
      <c r="C434" s="71"/>
      <c r="FT434" s="78"/>
      <c r="FU434" s="132"/>
      <c r="FV434" s="4"/>
      <c r="FW434" s="155"/>
    </row>
    <row r="435" spans="1:199" ht="15.75" x14ac:dyDescent="0.25">
      <c r="A435">
        <f t="shared" si="443"/>
        <v>1</v>
      </c>
      <c r="B435">
        <f t="shared" si="444"/>
        <v>1900</v>
      </c>
      <c r="C435" s="71"/>
      <c r="FT435" s="78"/>
      <c r="FU435" s="132"/>
      <c r="FV435" s="4"/>
      <c r="FW435" s="155"/>
    </row>
    <row r="436" spans="1:199" ht="15.75" x14ac:dyDescent="0.25">
      <c r="A436">
        <f t="shared" si="443"/>
        <v>1</v>
      </c>
      <c r="B436">
        <f t="shared" si="444"/>
        <v>1900</v>
      </c>
      <c r="C436" s="71"/>
      <c r="FT436" s="78"/>
      <c r="FU436" s="132"/>
      <c r="FV436" s="4"/>
      <c r="FW436" s="155"/>
    </row>
    <row r="437" spans="1:199" ht="15.75" x14ac:dyDescent="0.25">
      <c r="A437">
        <f t="shared" si="443"/>
        <v>1</v>
      </c>
      <c r="B437">
        <f t="shared" si="444"/>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443"/>
        <v>1</v>
      </c>
      <c r="B438">
        <f t="shared" si="444"/>
        <v>1900</v>
      </c>
      <c r="C438" s="71"/>
      <c r="FT438" s="78"/>
      <c r="FU438" s="132"/>
      <c r="FV438" s="4"/>
      <c r="FW438" s="155"/>
    </row>
    <row r="439" spans="1:199" ht="15.75" x14ac:dyDescent="0.25">
      <c r="A439">
        <f t="shared" si="443"/>
        <v>1</v>
      </c>
      <c r="B439">
        <f t="shared" si="444"/>
        <v>1900</v>
      </c>
      <c r="C439" s="71"/>
      <c r="FT439" s="78"/>
      <c r="FU439" s="132"/>
      <c r="FV439" s="4"/>
      <c r="FW439" s="155"/>
    </row>
    <row r="440" spans="1:199" ht="15.75" x14ac:dyDescent="0.25">
      <c r="A440">
        <f t="shared" si="443"/>
        <v>1</v>
      </c>
      <c r="B440">
        <f t="shared" si="444"/>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443"/>
        <v>1</v>
      </c>
      <c r="B441">
        <f t="shared" si="444"/>
        <v>1900</v>
      </c>
      <c r="C441" s="71"/>
      <c r="FT441" s="78"/>
      <c r="FU441" s="132"/>
      <c r="FV441" s="4"/>
      <c r="FW441" s="155"/>
    </row>
    <row r="442" spans="1:199" ht="15.75" x14ac:dyDescent="0.25">
      <c r="A442">
        <f t="shared" si="443"/>
        <v>1</v>
      </c>
      <c r="B442">
        <f t="shared" si="444"/>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443"/>
        <v>1</v>
      </c>
      <c r="B443">
        <f t="shared" si="444"/>
        <v>1900</v>
      </c>
      <c r="C443" s="71"/>
      <c r="FT443" s="78"/>
      <c r="FU443" s="132"/>
      <c r="FV443" s="4"/>
      <c r="FW443" s="155"/>
    </row>
    <row r="444" spans="1:199" ht="15.75" x14ac:dyDescent="0.25">
      <c r="A444">
        <f t="shared" si="443"/>
        <v>1</v>
      </c>
      <c r="B444">
        <f t="shared" si="444"/>
        <v>1900</v>
      </c>
      <c r="C444" s="71"/>
      <c r="FT444" s="78"/>
      <c r="FU444" s="132"/>
      <c r="FV444" s="4"/>
      <c r="FW444" s="155"/>
    </row>
    <row r="445" spans="1:199" ht="15.75" x14ac:dyDescent="0.25">
      <c r="A445">
        <f t="shared" si="443"/>
        <v>1</v>
      </c>
      <c r="B445">
        <f t="shared" si="444"/>
        <v>1900</v>
      </c>
      <c r="C445" s="71"/>
      <c r="FT445" s="78"/>
      <c r="FU445" s="132"/>
      <c r="FV445" s="4"/>
      <c r="FW445" s="155"/>
    </row>
    <row r="446" spans="1:199" ht="15.75" x14ac:dyDescent="0.25">
      <c r="A446">
        <f t="shared" si="443"/>
        <v>1</v>
      </c>
      <c r="B446">
        <f t="shared" si="444"/>
        <v>1900</v>
      </c>
      <c r="C446" s="71"/>
      <c r="FT446" s="78"/>
      <c r="FU446" s="132"/>
      <c r="FV446" s="4"/>
      <c r="FW446" s="155"/>
    </row>
    <row r="447" spans="1:199" x14ac:dyDescent="0.25">
      <c r="A447">
        <f t="shared" si="443"/>
        <v>1</v>
      </c>
      <c r="B447">
        <f t="shared" si="444"/>
        <v>1900</v>
      </c>
      <c r="C447" s="71"/>
    </row>
    <row r="448" spans="1:199" ht="15.75" x14ac:dyDescent="0.25">
      <c r="A448">
        <f t="shared" si="443"/>
        <v>1</v>
      </c>
      <c r="B448">
        <f t="shared" si="444"/>
        <v>1900</v>
      </c>
      <c r="C448" s="71"/>
      <c r="FT448" s="78"/>
      <c r="FU448" s="132"/>
      <c r="FV448" s="4"/>
      <c r="FW448" s="155"/>
    </row>
    <row r="449" spans="1:219" ht="15.75" x14ac:dyDescent="0.25">
      <c r="A449">
        <f t="shared" si="443"/>
        <v>1</v>
      </c>
      <c r="B449">
        <f t="shared" si="444"/>
        <v>1900</v>
      </c>
      <c r="C449" s="71"/>
      <c r="FT449" s="78"/>
      <c r="FU449" s="132"/>
      <c r="FV449" s="4"/>
      <c r="FW449" s="155"/>
    </row>
    <row r="450" spans="1:219" ht="15.75" x14ac:dyDescent="0.25">
      <c r="A450">
        <f t="shared" si="443"/>
        <v>1</v>
      </c>
      <c r="B450">
        <f t="shared" si="444"/>
        <v>1900</v>
      </c>
      <c r="C450" s="71"/>
      <c r="FT450" s="78"/>
      <c r="FU450" s="132"/>
      <c r="FV450" s="4"/>
      <c r="FW450" s="155"/>
    </row>
    <row r="451" spans="1:219" ht="15.75" x14ac:dyDescent="0.25">
      <c r="A451">
        <f t="shared" si="443"/>
        <v>1</v>
      </c>
      <c r="B451">
        <f t="shared" si="444"/>
        <v>1900</v>
      </c>
      <c r="C451" s="71"/>
      <c r="FT451" s="78"/>
      <c r="FU451" s="132"/>
      <c r="FV451" s="4"/>
      <c r="FW451" s="155"/>
    </row>
    <row r="452" spans="1:219" ht="15.75" x14ac:dyDescent="0.25">
      <c r="A452">
        <f t="shared" si="443"/>
        <v>1</v>
      </c>
      <c r="B452">
        <f t="shared" si="444"/>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443"/>
        <v>1</v>
      </c>
      <c r="B453">
        <f t="shared" si="444"/>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443"/>
        <v>1</v>
      </c>
      <c r="B454">
        <f t="shared" si="444"/>
        <v>1900</v>
      </c>
      <c r="C454" s="71"/>
    </row>
    <row r="455" spans="1:219" ht="15.75" x14ac:dyDescent="0.25">
      <c r="A455">
        <f t="shared" si="443"/>
        <v>1</v>
      </c>
      <c r="B455">
        <f t="shared" si="444"/>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443"/>
        <v>1</v>
      </c>
      <c r="B456">
        <f t="shared" si="444"/>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443"/>
        <v>1</v>
      </c>
      <c r="B457">
        <f t="shared" si="444"/>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443"/>
        <v>1</v>
      </c>
      <c r="B458">
        <f t="shared" si="444"/>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443"/>
        <v>1</v>
      </c>
      <c r="B459">
        <f t="shared" si="444"/>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445">MONTH(C460)</f>
        <v>1</v>
      </c>
      <c r="B460">
        <f t="shared" ref="B460:B523" si="446">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445"/>
        <v>1</v>
      </c>
      <c r="B461">
        <f t="shared" si="446"/>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445"/>
        <v>1</v>
      </c>
      <c r="B462">
        <f t="shared" si="446"/>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445"/>
        <v>1</v>
      </c>
      <c r="B463">
        <f t="shared" si="446"/>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445"/>
        <v>1</v>
      </c>
      <c r="B464">
        <f t="shared" si="446"/>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445"/>
        <v>1</v>
      </c>
      <c r="B465">
        <f t="shared" si="446"/>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445"/>
        <v>1</v>
      </c>
      <c r="B466">
        <f t="shared" si="446"/>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445"/>
        <v>1</v>
      </c>
      <c r="B467">
        <f t="shared" si="446"/>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445"/>
        <v>1</v>
      </c>
      <c r="B468">
        <f t="shared" si="446"/>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445"/>
        <v>1</v>
      </c>
      <c r="B469">
        <f t="shared" si="446"/>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445"/>
        <v>1</v>
      </c>
      <c r="B470">
        <f t="shared" si="446"/>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445"/>
        <v>1</v>
      </c>
      <c r="B471">
        <f t="shared" si="446"/>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445"/>
        <v>1</v>
      </c>
      <c r="B472">
        <f t="shared" si="446"/>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445"/>
        <v>1</v>
      </c>
      <c r="B473">
        <f t="shared" si="446"/>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445"/>
        <v>1</v>
      </c>
      <c r="B474">
        <f t="shared" si="446"/>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445"/>
        <v>1</v>
      </c>
      <c r="B475">
        <f t="shared" si="446"/>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445"/>
        <v>1</v>
      </c>
      <c r="B476">
        <f t="shared" si="446"/>
        <v>1900</v>
      </c>
      <c r="C476" s="71"/>
      <c r="F476" s="3"/>
      <c r="V476" s="3"/>
      <c r="CH476" s="3"/>
      <c r="CL476" s="3"/>
      <c r="CT476" s="3"/>
    </row>
    <row r="477" spans="1:202" ht="15.75" x14ac:dyDescent="0.25">
      <c r="A477">
        <f t="shared" si="445"/>
        <v>1</v>
      </c>
      <c r="B477">
        <f t="shared" si="446"/>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445"/>
        <v>1</v>
      </c>
      <c r="B478">
        <f t="shared" si="446"/>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445"/>
        <v>1</v>
      </c>
      <c r="B479">
        <f t="shared" si="446"/>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445"/>
        <v>1</v>
      </c>
      <c r="B480">
        <f t="shared" si="446"/>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445"/>
        <v>1</v>
      </c>
      <c r="B481">
        <f t="shared" si="446"/>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445"/>
        <v>1</v>
      </c>
      <c r="B482">
        <f t="shared" si="446"/>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445"/>
        <v>1</v>
      </c>
      <c r="B483">
        <f t="shared" si="446"/>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445"/>
        <v>1</v>
      </c>
      <c r="B484">
        <f t="shared" si="446"/>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445"/>
        <v>1</v>
      </c>
      <c r="B485">
        <f t="shared" si="446"/>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445"/>
        <v>1</v>
      </c>
      <c r="B486">
        <f t="shared" si="446"/>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445"/>
        <v>1</v>
      </c>
      <c r="B487">
        <f t="shared" si="446"/>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445"/>
        <v>1</v>
      </c>
      <c r="B488">
        <f t="shared" si="446"/>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445"/>
        <v>1</v>
      </c>
      <c r="B489">
        <f t="shared" si="446"/>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445"/>
        <v>1</v>
      </c>
      <c r="B490">
        <f t="shared" si="446"/>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445"/>
        <v>1</v>
      </c>
      <c r="B491">
        <f t="shared" si="446"/>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445"/>
        <v>1</v>
      </c>
      <c r="B492">
        <f t="shared" si="446"/>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445"/>
        <v>1</v>
      </c>
      <c r="B493">
        <f t="shared" si="446"/>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445"/>
        <v>1</v>
      </c>
      <c r="B494">
        <f t="shared" si="446"/>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445"/>
        <v>1</v>
      </c>
      <c r="B495">
        <f t="shared" si="446"/>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445"/>
        <v>1</v>
      </c>
      <c r="B496">
        <f t="shared" si="446"/>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445"/>
        <v>1</v>
      </c>
      <c r="B497">
        <f t="shared" si="446"/>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445"/>
        <v>1</v>
      </c>
      <c r="B498">
        <f t="shared" si="446"/>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445"/>
        <v>1</v>
      </c>
      <c r="B499">
        <f t="shared" si="446"/>
        <v>1900</v>
      </c>
      <c r="C499" s="71"/>
    </row>
    <row r="500" spans="1:203" ht="15.75" x14ac:dyDescent="0.25">
      <c r="A500">
        <f t="shared" si="445"/>
        <v>1</v>
      </c>
      <c r="B500">
        <f t="shared" si="446"/>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445"/>
        <v>1</v>
      </c>
      <c r="B501">
        <f t="shared" si="446"/>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445"/>
        <v>1</v>
      </c>
      <c r="B502">
        <f t="shared" si="446"/>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445"/>
        <v>1</v>
      </c>
      <c r="B503">
        <f t="shared" si="446"/>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445"/>
        <v>1</v>
      </c>
      <c r="B504">
        <f t="shared" si="446"/>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445"/>
        <v>1</v>
      </c>
      <c r="B505">
        <f t="shared" si="446"/>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445"/>
        <v>1</v>
      </c>
      <c r="B506">
        <f t="shared" si="446"/>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445"/>
        <v>1</v>
      </c>
      <c r="B507">
        <f t="shared" si="446"/>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445"/>
        <v>1</v>
      </c>
      <c r="B508">
        <f t="shared" si="446"/>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445"/>
        <v>1</v>
      </c>
      <c r="B509">
        <f t="shared" si="446"/>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445"/>
        <v>1</v>
      </c>
      <c r="B510">
        <f t="shared" si="446"/>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445"/>
        <v>1</v>
      </c>
      <c r="B511">
        <f t="shared" si="446"/>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445"/>
        <v>1</v>
      </c>
      <c r="B512">
        <f t="shared" si="446"/>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445"/>
        <v>1</v>
      </c>
      <c r="B513">
        <f t="shared" si="446"/>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445"/>
        <v>1</v>
      </c>
      <c r="B514">
        <f t="shared" si="446"/>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445"/>
        <v>1</v>
      </c>
      <c r="B515">
        <f t="shared" si="446"/>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445"/>
        <v>1</v>
      </c>
      <c r="B516">
        <f t="shared" si="446"/>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445"/>
        <v>1</v>
      </c>
      <c r="B517">
        <f t="shared" si="446"/>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445"/>
        <v>1</v>
      </c>
      <c r="B518">
        <f t="shared" si="446"/>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445"/>
        <v>1</v>
      </c>
      <c r="B519">
        <f t="shared" si="446"/>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445"/>
        <v>1</v>
      </c>
      <c r="B520">
        <f t="shared" si="446"/>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445"/>
        <v>1</v>
      </c>
      <c r="B521">
        <f t="shared" si="446"/>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445"/>
        <v>1</v>
      </c>
      <c r="B522">
        <f t="shared" si="446"/>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445"/>
        <v>1</v>
      </c>
      <c r="B523">
        <f t="shared" si="446"/>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447">MONTH(C524)</f>
        <v>1</v>
      </c>
      <c r="B524">
        <f t="shared" ref="B524:B587" si="448">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447"/>
        <v>1</v>
      </c>
      <c r="B525">
        <f t="shared" si="448"/>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447"/>
        <v>1</v>
      </c>
      <c r="B526">
        <f t="shared" si="448"/>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447"/>
        <v>1</v>
      </c>
      <c r="B527">
        <f t="shared" si="448"/>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447"/>
        <v>1</v>
      </c>
      <c r="B528">
        <f t="shared" si="448"/>
        <v>1900</v>
      </c>
      <c r="C528" s="71"/>
    </row>
    <row r="529" spans="1:199" x14ac:dyDescent="0.25">
      <c r="A529">
        <f t="shared" si="447"/>
        <v>1</v>
      </c>
      <c r="B529">
        <f t="shared" si="448"/>
        <v>1900</v>
      </c>
      <c r="C529" s="71"/>
    </row>
    <row r="530" spans="1:199" ht="15.75" x14ac:dyDescent="0.25">
      <c r="A530">
        <f t="shared" si="447"/>
        <v>1</v>
      </c>
      <c r="B530">
        <f t="shared" si="448"/>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447"/>
        <v>1</v>
      </c>
      <c r="B531">
        <f t="shared" si="448"/>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447"/>
        <v>1</v>
      </c>
      <c r="B532">
        <f t="shared" si="448"/>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447"/>
        <v>1</v>
      </c>
      <c r="B533">
        <f t="shared" si="448"/>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447"/>
        <v>1</v>
      </c>
      <c r="B534">
        <f t="shared" si="448"/>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447"/>
        <v>1</v>
      </c>
      <c r="B535">
        <f t="shared" si="448"/>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447"/>
        <v>1</v>
      </c>
      <c r="B536">
        <f t="shared" si="448"/>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447"/>
        <v>1</v>
      </c>
      <c r="B537">
        <f t="shared" si="448"/>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447"/>
        <v>1</v>
      </c>
      <c r="B538">
        <f t="shared" si="448"/>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447"/>
        <v>1</v>
      </c>
      <c r="B539">
        <f t="shared" si="448"/>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447"/>
        <v>1</v>
      </c>
      <c r="B540">
        <f t="shared" si="448"/>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447"/>
        <v>1</v>
      </c>
      <c r="B541">
        <f t="shared" si="448"/>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447"/>
        <v>1</v>
      </c>
      <c r="B542">
        <f t="shared" si="448"/>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447"/>
        <v>1</v>
      </c>
      <c r="B543">
        <f t="shared" si="448"/>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447"/>
        <v>1</v>
      </c>
      <c r="B544">
        <f t="shared" si="448"/>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447"/>
        <v>1</v>
      </c>
      <c r="B545">
        <f t="shared" si="448"/>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447"/>
        <v>1</v>
      </c>
      <c r="B546">
        <f t="shared" si="448"/>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447"/>
        <v>1</v>
      </c>
      <c r="B547">
        <f t="shared" si="448"/>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447"/>
        <v>1</v>
      </c>
      <c r="B548">
        <f t="shared" si="448"/>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447"/>
        <v>1</v>
      </c>
      <c r="B549">
        <f t="shared" si="448"/>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447"/>
        <v>1</v>
      </c>
      <c r="B550">
        <f t="shared" si="448"/>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447"/>
        <v>1</v>
      </c>
      <c r="B551">
        <f t="shared" si="448"/>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447"/>
        <v>1</v>
      </c>
      <c r="B552">
        <f t="shared" si="448"/>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447"/>
        <v>1</v>
      </c>
      <c r="B553">
        <f t="shared" si="448"/>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447"/>
        <v>1</v>
      </c>
      <c r="B554">
        <f t="shared" si="448"/>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447"/>
        <v>1</v>
      </c>
      <c r="B555">
        <f t="shared" si="448"/>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447"/>
        <v>1</v>
      </c>
      <c r="B556">
        <f t="shared" si="448"/>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447"/>
        <v>1</v>
      </c>
      <c r="B557">
        <f t="shared" si="448"/>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447"/>
        <v>1</v>
      </c>
      <c r="B558">
        <f t="shared" si="448"/>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447"/>
        <v>1</v>
      </c>
      <c r="B559">
        <f t="shared" si="448"/>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447"/>
        <v>1</v>
      </c>
      <c r="B560">
        <f t="shared" si="448"/>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447"/>
        <v>1</v>
      </c>
      <c r="B561">
        <f t="shared" si="448"/>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447"/>
        <v>1</v>
      </c>
      <c r="B562">
        <f t="shared" si="448"/>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447"/>
        <v>1</v>
      </c>
      <c r="B563">
        <f t="shared" si="448"/>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447"/>
        <v>1</v>
      </c>
      <c r="B564">
        <f t="shared" si="448"/>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447"/>
        <v>1</v>
      </c>
      <c r="B565">
        <f t="shared" si="448"/>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447"/>
        <v>1</v>
      </c>
      <c r="B566">
        <f t="shared" si="448"/>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447"/>
        <v>1</v>
      </c>
      <c r="B567">
        <f t="shared" si="448"/>
        <v>1900</v>
      </c>
      <c r="C567" s="71"/>
      <c r="FT567" s="78"/>
      <c r="FU567" s="132"/>
      <c r="FV567" s="4"/>
      <c r="FW567" s="155"/>
    </row>
    <row r="568" spans="1:199" s="17" customFormat="1" ht="15.75" x14ac:dyDescent="0.25">
      <c r="A568">
        <f t="shared" si="447"/>
        <v>1</v>
      </c>
      <c r="B568">
        <f t="shared" si="448"/>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447"/>
        <v>1</v>
      </c>
      <c r="B569">
        <f t="shared" si="448"/>
        <v>1900</v>
      </c>
      <c r="C569" s="71"/>
      <c r="FT569" s="78"/>
      <c r="FU569" s="132"/>
      <c r="FV569" s="4"/>
      <c r="FW569" s="155"/>
    </row>
    <row r="570" spans="1:199" ht="15.75" x14ac:dyDescent="0.25">
      <c r="A570">
        <f t="shared" si="447"/>
        <v>1</v>
      </c>
      <c r="B570">
        <f t="shared" si="448"/>
        <v>1900</v>
      </c>
      <c r="C570" s="71"/>
      <c r="FT570" s="78"/>
      <c r="FU570" s="132"/>
      <c r="FV570" s="4"/>
      <c r="FW570" s="155"/>
    </row>
    <row r="571" spans="1:199" ht="15.75" x14ac:dyDescent="0.25">
      <c r="A571">
        <f t="shared" si="447"/>
        <v>1</v>
      </c>
      <c r="B571">
        <f t="shared" si="448"/>
        <v>1900</v>
      </c>
      <c r="C571" s="71"/>
      <c r="FT571" s="78"/>
      <c r="FU571" s="132"/>
      <c r="FV571" s="4"/>
      <c r="FW571" s="155"/>
    </row>
    <row r="572" spans="1:199" ht="15.75" x14ac:dyDescent="0.25">
      <c r="A572">
        <f t="shared" si="447"/>
        <v>1</v>
      </c>
      <c r="B572">
        <f t="shared" si="448"/>
        <v>1900</v>
      </c>
      <c r="C572" s="71"/>
      <c r="FT572" s="78"/>
      <c r="FU572" s="132"/>
      <c r="FV572" s="4"/>
      <c r="FW572" s="155"/>
    </row>
    <row r="573" spans="1:199" ht="15.75" x14ac:dyDescent="0.25">
      <c r="A573">
        <f t="shared" si="447"/>
        <v>1</v>
      </c>
      <c r="B573">
        <f t="shared" si="448"/>
        <v>1900</v>
      </c>
      <c r="C573" s="71"/>
      <c r="FT573" s="78"/>
      <c r="FU573" s="132"/>
      <c r="FV573" s="4"/>
      <c r="FW573" s="155"/>
    </row>
    <row r="574" spans="1:199" ht="15.75" x14ac:dyDescent="0.25">
      <c r="A574">
        <f t="shared" si="447"/>
        <v>1</v>
      </c>
      <c r="B574">
        <f t="shared" si="448"/>
        <v>1900</v>
      </c>
      <c r="C574" s="71"/>
      <c r="FT574" s="78"/>
      <c r="FU574" s="132"/>
      <c r="FV574" s="4"/>
      <c r="FW574" s="155"/>
    </row>
    <row r="575" spans="1:199" ht="15.75" x14ac:dyDescent="0.25">
      <c r="A575">
        <f t="shared" si="447"/>
        <v>1</v>
      </c>
      <c r="B575">
        <f t="shared" si="448"/>
        <v>1900</v>
      </c>
      <c r="C575" s="71"/>
      <c r="FT575" s="78"/>
      <c r="FU575" s="132"/>
      <c r="FV575" s="4"/>
      <c r="FW575" s="155"/>
    </row>
    <row r="576" spans="1:199" ht="15.75" x14ac:dyDescent="0.25">
      <c r="A576">
        <f t="shared" si="447"/>
        <v>1</v>
      </c>
      <c r="B576">
        <f t="shared" si="448"/>
        <v>1900</v>
      </c>
      <c r="C576" s="71"/>
      <c r="FT576" s="78"/>
      <c r="FU576" s="132"/>
      <c r="FV576" s="4"/>
      <c r="FW576" s="155"/>
    </row>
    <row r="577" spans="1:179" ht="15.75" x14ac:dyDescent="0.25">
      <c r="A577">
        <f t="shared" si="447"/>
        <v>1</v>
      </c>
      <c r="B577">
        <f t="shared" si="448"/>
        <v>1900</v>
      </c>
      <c r="C577" s="71"/>
      <c r="FT577" s="78"/>
      <c r="FU577" s="132"/>
      <c r="FV577" s="4"/>
      <c r="FW577" s="155"/>
    </row>
    <row r="578" spans="1:179" ht="15.75" x14ac:dyDescent="0.25">
      <c r="A578">
        <f t="shared" si="447"/>
        <v>1</v>
      </c>
      <c r="B578">
        <f t="shared" si="448"/>
        <v>1900</v>
      </c>
      <c r="C578" s="71"/>
      <c r="FT578" s="78"/>
      <c r="FU578" s="132"/>
      <c r="FV578" s="4"/>
      <c r="FW578" s="155"/>
    </row>
    <row r="579" spans="1:179" ht="15.75" x14ac:dyDescent="0.25">
      <c r="A579">
        <f t="shared" si="447"/>
        <v>1</v>
      </c>
      <c r="B579">
        <f t="shared" si="448"/>
        <v>1900</v>
      </c>
      <c r="C579" s="71"/>
      <c r="FT579" s="78"/>
      <c r="FU579" s="132"/>
      <c r="FV579" s="4"/>
      <c r="FW579" s="155"/>
    </row>
    <row r="580" spans="1:179" x14ac:dyDescent="0.25">
      <c r="A580">
        <f t="shared" si="447"/>
        <v>1</v>
      </c>
      <c r="B580">
        <f t="shared" si="448"/>
        <v>1900</v>
      </c>
      <c r="C580" s="71"/>
    </row>
    <row r="581" spans="1:179" x14ac:dyDescent="0.25">
      <c r="A581">
        <f t="shared" si="447"/>
        <v>1</v>
      </c>
      <c r="B581">
        <f t="shared" si="448"/>
        <v>1900</v>
      </c>
      <c r="C581" s="71"/>
    </row>
    <row r="582" spans="1:179" ht="15.75" x14ac:dyDescent="0.25">
      <c r="A582">
        <f t="shared" si="447"/>
        <v>1</v>
      </c>
      <c r="B582">
        <f t="shared" si="448"/>
        <v>1900</v>
      </c>
      <c r="C582" s="71"/>
      <c r="FT582" s="78"/>
      <c r="FU582" s="132"/>
      <c r="FV582" s="4"/>
      <c r="FW582" s="155"/>
    </row>
    <row r="583" spans="1:179" ht="15.75" x14ac:dyDescent="0.25">
      <c r="A583">
        <f t="shared" si="447"/>
        <v>1</v>
      </c>
      <c r="B583">
        <f t="shared" si="448"/>
        <v>1900</v>
      </c>
      <c r="C583" s="71"/>
      <c r="FT583" s="78"/>
      <c r="FU583" s="132"/>
      <c r="FV583" s="4"/>
      <c r="FW583" s="155"/>
    </row>
    <row r="584" spans="1:179" ht="15.75" x14ac:dyDescent="0.25">
      <c r="A584">
        <f t="shared" si="447"/>
        <v>1</v>
      </c>
      <c r="B584">
        <f t="shared" si="448"/>
        <v>1900</v>
      </c>
      <c r="C584" s="71"/>
      <c r="FT584" s="78"/>
      <c r="FU584" s="132"/>
      <c r="FV584" s="4"/>
      <c r="FW584" s="155"/>
    </row>
    <row r="585" spans="1:179" x14ac:dyDescent="0.25">
      <c r="A585">
        <f t="shared" si="447"/>
        <v>1</v>
      </c>
      <c r="B585">
        <f t="shared" si="448"/>
        <v>1900</v>
      </c>
      <c r="C585" s="71"/>
    </row>
    <row r="586" spans="1:179" ht="15.75" x14ac:dyDescent="0.25">
      <c r="A586">
        <f t="shared" si="447"/>
        <v>1</v>
      </c>
      <c r="B586">
        <f t="shared" si="448"/>
        <v>1900</v>
      </c>
      <c r="C586" s="71"/>
      <c r="FT586" s="78"/>
      <c r="FU586" s="132"/>
      <c r="FV586" s="4"/>
      <c r="FW586" s="155"/>
    </row>
    <row r="587" spans="1:179" ht="15.75" x14ac:dyDescent="0.25">
      <c r="A587">
        <f t="shared" si="447"/>
        <v>1</v>
      </c>
      <c r="B587">
        <f t="shared" si="448"/>
        <v>1900</v>
      </c>
      <c r="C587" s="71"/>
      <c r="FT587" s="78"/>
      <c r="FU587" s="132"/>
      <c r="FV587" s="4"/>
      <c r="FW587" s="155"/>
    </row>
    <row r="588" spans="1:179" x14ac:dyDescent="0.25">
      <c r="A588">
        <f t="shared" ref="A588:A651" si="449">MONTH(C588)</f>
        <v>1</v>
      </c>
      <c r="B588">
        <f t="shared" ref="B588:B651" si="450">YEAR(C588)</f>
        <v>1900</v>
      </c>
      <c r="C588" s="71"/>
    </row>
    <row r="589" spans="1:179" ht="15.75" x14ac:dyDescent="0.25">
      <c r="A589">
        <f t="shared" si="449"/>
        <v>1</v>
      </c>
      <c r="B589">
        <f t="shared" si="450"/>
        <v>1900</v>
      </c>
      <c r="C589" s="71"/>
      <c r="FT589" s="78"/>
      <c r="FU589" s="132"/>
      <c r="FV589" s="4"/>
      <c r="FW589" s="155"/>
    </row>
    <row r="590" spans="1:179" x14ac:dyDescent="0.25">
      <c r="A590">
        <f t="shared" si="449"/>
        <v>1</v>
      </c>
      <c r="B590">
        <f t="shared" si="450"/>
        <v>1900</v>
      </c>
      <c r="C590" s="71"/>
    </row>
    <row r="591" spans="1:179" ht="15.75" x14ac:dyDescent="0.25">
      <c r="A591">
        <f t="shared" si="449"/>
        <v>1</v>
      </c>
      <c r="B591">
        <f t="shared" si="450"/>
        <v>1900</v>
      </c>
      <c r="C591" s="71"/>
      <c r="FT591" s="78"/>
      <c r="FU591" s="132"/>
      <c r="FV591" s="4"/>
      <c r="FW591" s="155"/>
    </row>
    <row r="592" spans="1:179" ht="15.75" x14ac:dyDescent="0.25">
      <c r="A592">
        <f t="shared" si="449"/>
        <v>1</v>
      </c>
      <c r="B592">
        <f t="shared" si="450"/>
        <v>1900</v>
      </c>
      <c r="C592" s="73"/>
      <c r="FT592" s="78"/>
      <c r="FU592" s="132"/>
      <c r="FV592" s="4"/>
      <c r="FW592" s="155"/>
    </row>
    <row r="593" spans="1:179" ht="15.75" x14ac:dyDescent="0.25">
      <c r="A593">
        <f t="shared" si="449"/>
        <v>1</v>
      </c>
      <c r="B593">
        <f t="shared" si="450"/>
        <v>1900</v>
      </c>
      <c r="C593" s="73"/>
      <c r="FT593" s="78"/>
      <c r="FU593" s="132"/>
      <c r="FV593" s="4"/>
      <c r="FW593" s="155"/>
    </row>
    <row r="594" spans="1:179" ht="15.75" x14ac:dyDescent="0.25">
      <c r="A594">
        <f t="shared" si="449"/>
        <v>1</v>
      </c>
      <c r="B594">
        <f t="shared" si="450"/>
        <v>1900</v>
      </c>
      <c r="C594" s="73"/>
    </row>
    <row r="595" spans="1:179" ht="15.75" x14ac:dyDescent="0.25">
      <c r="A595">
        <f t="shared" si="449"/>
        <v>1</v>
      </c>
      <c r="B595">
        <f t="shared" si="450"/>
        <v>1900</v>
      </c>
      <c r="C595" s="73"/>
      <c r="FT595" s="78"/>
      <c r="FU595" s="132"/>
      <c r="FV595" s="4"/>
      <c r="FW595" s="155"/>
    </row>
    <row r="596" spans="1:179" ht="15.75" x14ac:dyDescent="0.25">
      <c r="A596">
        <f t="shared" si="449"/>
        <v>1</v>
      </c>
      <c r="B596">
        <f t="shared" si="450"/>
        <v>1900</v>
      </c>
      <c r="C596" s="73"/>
      <c r="FT596" s="78"/>
      <c r="FU596" s="132"/>
      <c r="FV596" s="4"/>
      <c r="FW596" s="155"/>
    </row>
    <row r="597" spans="1:179" ht="15.75" x14ac:dyDescent="0.25">
      <c r="A597">
        <f t="shared" si="449"/>
        <v>1</v>
      </c>
      <c r="B597">
        <f t="shared" si="450"/>
        <v>1900</v>
      </c>
      <c r="C597" s="73"/>
      <c r="FT597" s="78"/>
      <c r="FU597" s="132"/>
      <c r="FV597" s="4"/>
      <c r="FW597" s="155"/>
    </row>
    <row r="598" spans="1:179" ht="15.75" x14ac:dyDescent="0.25">
      <c r="A598">
        <f t="shared" si="449"/>
        <v>1</v>
      </c>
      <c r="B598">
        <f t="shared" si="450"/>
        <v>1900</v>
      </c>
      <c r="C598" s="73"/>
    </row>
    <row r="599" spans="1:179" ht="15.75" x14ac:dyDescent="0.25">
      <c r="A599">
        <f t="shared" si="449"/>
        <v>1</v>
      </c>
      <c r="B599">
        <f t="shared" si="450"/>
        <v>1900</v>
      </c>
      <c r="C599" s="73"/>
      <c r="FT599" s="78"/>
      <c r="FU599" s="132"/>
      <c r="FV599" s="4"/>
      <c r="FW599" s="155"/>
    </row>
    <row r="600" spans="1:179" ht="15.75" x14ac:dyDescent="0.25">
      <c r="A600">
        <f t="shared" si="449"/>
        <v>1</v>
      </c>
      <c r="B600">
        <f t="shared" si="450"/>
        <v>1900</v>
      </c>
      <c r="C600" s="73"/>
    </row>
    <row r="601" spans="1:179" ht="15.75" x14ac:dyDescent="0.25">
      <c r="A601">
        <f t="shared" si="449"/>
        <v>1</v>
      </c>
      <c r="B601">
        <f t="shared" si="450"/>
        <v>1900</v>
      </c>
      <c r="C601" s="73"/>
      <c r="FT601" s="78"/>
      <c r="FU601" s="132"/>
      <c r="FV601" s="4"/>
      <c r="FW601" s="155"/>
    </row>
    <row r="602" spans="1:179" ht="15.75" x14ac:dyDescent="0.25">
      <c r="A602">
        <f t="shared" si="449"/>
        <v>1</v>
      </c>
      <c r="B602">
        <f t="shared" si="450"/>
        <v>1900</v>
      </c>
      <c r="C602" s="73"/>
      <c r="FT602" s="78"/>
      <c r="FU602" s="132"/>
      <c r="FV602" s="4"/>
      <c r="FW602" s="155"/>
    </row>
    <row r="603" spans="1:179" ht="15.75" x14ac:dyDescent="0.25">
      <c r="A603">
        <f t="shared" si="449"/>
        <v>1</v>
      </c>
      <c r="B603">
        <f t="shared" si="450"/>
        <v>1900</v>
      </c>
      <c r="C603" s="73"/>
      <c r="FT603" s="78"/>
      <c r="FU603" s="132"/>
      <c r="FV603" s="4"/>
      <c r="FW603" s="155"/>
    </row>
    <row r="604" spans="1:179" ht="15.75" x14ac:dyDescent="0.25">
      <c r="A604">
        <f t="shared" si="449"/>
        <v>1</v>
      </c>
      <c r="B604">
        <f t="shared" si="450"/>
        <v>1900</v>
      </c>
      <c r="C604" s="73"/>
    </row>
    <row r="605" spans="1:179" ht="15.75" x14ac:dyDescent="0.25">
      <c r="A605">
        <f t="shared" si="449"/>
        <v>1</v>
      </c>
      <c r="B605">
        <f t="shared" si="450"/>
        <v>1900</v>
      </c>
      <c r="C605" s="73"/>
      <c r="FT605" s="78"/>
      <c r="FU605" s="132"/>
      <c r="FV605" s="4"/>
      <c r="FW605" s="155"/>
    </row>
    <row r="606" spans="1:179" ht="15.75" x14ac:dyDescent="0.25">
      <c r="A606">
        <f t="shared" si="449"/>
        <v>1</v>
      </c>
      <c r="B606">
        <f t="shared" si="450"/>
        <v>1900</v>
      </c>
      <c r="C606" s="73"/>
      <c r="FT606" s="78"/>
      <c r="FU606" s="132"/>
      <c r="FV606" s="4"/>
      <c r="FW606" s="155"/>
    </row>
    <row r="607" spans="1:179" ht="15.75" x14ac:dyDescent="0.25">
      <c r="A607">
        <f t="shared" si="449"/>
        <v>1</v>
      </c>
      <c r="B607">
        <f t="shared" si="450"/>
        <v>1900</v>
      </c>
      <c r="C607" s="73"/>
      <c r="FT607" s="78"/>
      <c r="FU607" s="132"/>
      <c r="FV607" s="4"/>
      <c r="FW607" s="155"/>
    </row>
    <row r="608" spans="1:179" ht="15.75" x14ac:dyDescent="0.25">
      <c r="A608">
        <f t="shared" si="449"/>
        <v>1</v>
      </c>
      <c r="B608">
        <f t="shared" si="450"/>
        <v>1900</v>
      </c>
      <c r="C608" s="73"/>
      <c r="FT608" s="78"/>
      <c r="FU608" s="132"/>
      <c r="FV608" s="4"/>
      <c r="FW608" s="155"/>
    </row>
    <row r="609" spans="1:198" ht="16.350000000000001" customHeight="1" x14ac:dyDescent="0.25">
      <c r="A609">
        <f t="shared" si="449"/>
        <v>1</v>
      </c>
      <c r="B609">
        <f t="shared" si="450"/>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449"/>
        <v>1</v>
      </c>
      <c r="B610">
        <f t="shared" si="450"/>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449"/>
        <v>1</v>
      </c>
      <c r="B611">
        <f t="shared" si="450"/>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449"/>
        <v>1</v>
      </c>
      <c r="B612">
        <f t="shared" si="450"/>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449"/>
        <v>1</v>
      </c>
      <c r="B613">
        <f t="shared" si="450"/>
        <v>1900</v>
      </c>
      <c r="C613" s="73"/>
    </row>
    <row r="614" spans="1:198" ht="15.75" x14ac:dyDescent="0.25">
      <c r="A614">
        <f t="shared" si="449"/>
        <v>1</v>
      </c>
      <c r="B614">
        <f t="shared" si="450"/>
        <v>1900</v>
      </c>
      <c r="C614" s="73"/>
      <c r="FT614" s="78"/>
      <c r="FU614" s="132"/>
      <c r="FV614" s="4"/>
      <c r="FW614" s="155"/>
    </row>
    <row r="615" spans="1:198" ht="15.75" x14ac:dyDescent="0.25">
      <c r="A615">
        <f t="shared" si="449"/>
        <v>1</v>
      </c>
      <c r="B615">
        <f t="shared" si="450"/>
        <v>1900</v>
      </c>
      <c r="C615" s="73"/>
      <c r="FT615" s="78"/>
      <c r="FU615" s="132"/>
      <c r="FV615" s="4"/>
      <c r="FW615" s="155"/>
    </row>
    <row r="616" spans="1:198" ht="15.75" x14ac:dyDescent="0.25">
      <c r="A616">
        <f t="shared" si="449"/>
        <v>1</v>
      </c>
      <c r="B616">
        <f t="shared" si="450"/>
        <v>1900</v>
      </c>
      <c r="C616" s="73"/>
      <c r="FT616" s="78"/>
      <c r="FU616" s="132"/>
      <c r="FV616" s="4"/>
      <c r="FW616" s="155"/>
    </row>
    <row r="617" spans="1:198" ht="15.75" x14ac:dyDescent="0.25">
      <c r="A617">
        <f t="shared" si="449"/>
        <v>1</v>
      </c>
      <c r="B617">
        <f t="shared" si="450"/>
        <v>1900</v>
      </c>
      <c r="C617" s="73"/>
      <c r="FT617" s="78"/>
      <c r="FU617" s="132"/>
      <c r="FV617" s="4"/>
      <c r="FW617" s="155"/>
    </row>
    <row r="618" spans="1:198" ht="15.75" x14ac:dyDescent="0.25">
      <c r="A618">
        <f t="shared" si="449"/>
        <v>1</v>
      </c>
      <c r="B618">
        <f t="shared" si="450"/>
        <v>1900</v>
      </c>
      <c r="C618" s="73"/>
      <c r="FT618" s="78"/>
      <c r="FU618" s="132"/>
      <c r="FV618" s="4"/>
      <c r="FW618" s="155"/>
    </row>
    <row r="619" spans="1:198" ht="15.75" x14ac:dyDescent="0.25">
      <c r="A619">
        <f t="shared" si="449"/>
        <v>1</v>
      </c>
      <c r="B619">
        <f t="shared" si="450"/>
        <v>1900</v>
      </c>
      <c r="C619" s="73"/>
    </row>
    <row r="620" spans="1:198" ht="15.75" x14ac:dyDescent="0.25">
      <c r="A620">
        <f t="shared" si="449"/>
        <v>1</v>
      </c>
      <c r="B620">
        <f t="shared" si="450"/>
        <v>1900</v>
      </c>
      <c r="C620" s="73"/>
      <c r="FT620" s="78"/>
      <c r="FU620" s="132"/>
      <c r="FV620" s="4"/>
      <c r="FW620" s="155"/>
    </row>
    <row r="621" spans="1:198" ht="15.75" x14ac:dyDescent="0.25">
      <c r="A621">
        <f t="shared" si="449"/>
        <v>1</v>
      </c>
      <c r="B621">
        <f t="shared" si="450"/>
        <v>1900</v>
      </c>
      <c r="C621" s="73"/>
      <c r="FT621" s="78"/>
      <c r="FU621" s="132"/>
      <c r="FV621" s="4"/>
      <c r="FW621" s="155"/>
    </row>
    <row r="622" spans="1:198" ht="15.75" x14ac:dyDescent="0.25">
      <c r="A622">
        <f t="shared" si="449"/>
        <v>1</v>
      </c>
      <c r="B622">
        <f t="shared" si="450"/>
        <v>1900</v>
      </c>
      <c r="C622" s="73"/>
      <c r="FT622" s="78"/>
      <c r="FU622" s="132"/>
      <c r="FV622" s="4"/>
      <c r="FW622" s="155"/>
    </row>
    <row r="623" spans="1:198" ht="15.75" x14ac:dyDescent="0.25">
      <c r="A623">
        <f t="shared" si="449"/>
        <v>1</v>
      </c>
      <c r="B623">
        <f t="shared" si="450"/>
        <v>1900</v>
      </c>
      <c r="C623" s="73"/>
    </row>
    <row r="624" spans="1:198" ht="15.75" x14ac:dyDescent="0.25">
      <c r="A624">
        <f t="shared" si="449"/>
        <v>1</v>
      </c>
      <c r="B624">
        <f t="shared" si="450"/>
        <v>1900</v>
      </c>
      <c r="C624" s="73"/>
      <c r="FT624" s="78"/>
      <c r="FU624" s="132"/>
      <c r="FV624" s="4"/>
      <c r="FW624" s="155"/>
    </row>
    <row r="625" spans="1:179" ht="15.75" x14ac:dyDescent="0.25">
      <c r="A625">
        <f t="shared" si="449"/>
        <v>1</v>
      </c>
      <c r="B625">
        <f t="shared" si="450"/>
        <v>1900</v>
      </c>
      <c r="C625" s="73"/>
      <c r="FT625" s="78"/>
      <c r="FU625" s="132"/>
      <c r="FV625" s="4"/>
      <c r="FW625" s="155"/>
    </row>
    <row r="626" spans="1:179" ht="15.75" x14ac:dyDescent="0.25">
      <c r="A626">
        <f t="shared" si="449"/>
        <v>1</v>
      </c>
      <c r="B626">
        <f t="shared" si="450"/>
        <v>1900</v>
      </c>
      <c r="C626" s="73"/>
      <c r="FT626" s="78"/>
      <c r="FU626" s="132"/>
      <c r="FV626" s="4"/>
      <c r="FW626" s="155"/>
    </row>
    <row r="627" spans="1:179" ht="15.75" x14ac:dyDescent="0.25">
      <c r="A627">
        <f t="shared" si="449"/>
        <v>1</v>
      </c>
      <c r="B627">
        <f t="shared" si="450"/>
        <v>1900</v>
      </c>
      <c r="C627" s="73"/>
      <c r="FT627" s="78"/>
      <c r="FU627" s="132"/>
      <c r="FV627" s="4"/>
      <c r="FW627" s="155"/>
    </row>
    <row r="628" spans="1:179" ht="15.75" x14ac:dyDescent="0.25">
      <c r="A628">
        <f t="shared" si="449"/>
        <v>1</v>
      </c>
      <c r="B628">
        <f t="shared" si="450"/>
        <v>1900</v>
      </c>
      <c r="C628" s="73"/>
    </row>
    <row r="629" spans="1:179" ht="15.75" x14ac:dyDescent="0.25">
      <c r="A629">
        <f t="shared" si="449"/>
        <v>1</v>
      </c>
      <c r="B629">
        <f t="shared" si="450"/>
        <v>1900</v>
      </c>
      <c r="C629" s="73"/>
      <c r="FT629" s="78"/>
      <c r="FU629" s="132"/>
      <c r="FV629" s="4"/>
      <c r="FW629" s="155"/>
    </row>
    <row r="630" spans="1:179" ht="15.75" x14ac:dyDescent="0.25">
      <c r="A630">
        <f t="shared" si="449"/>
        <v>1</v>
      </c>
      <c r="B630">
        <f t="shared" si="450"/>
        <v>1900</v>
      </c>
      <c r="C630" s="73"/>
      <c r="FT630" s="78"/>
      <c r="FU630" s="132"/>
      <c r="FV630" s="4"/>
      <c r="FW630" s="155"/>
    </row>
    <row r="631" spans="1:179" ht="15.75" x14ac:dyDescent="0.25">
      <c r="A631">
        <f t="shared" si="449"/>
        <v>1</v>
      </c>
      <c r="B631">
        <f t="shared" si="450"/>
        <v>1900</v>
      </c>
      <c r="C631" s="73"/>
      <c r="FT631" s="78"/>
      <c r="FU631" s="132"/>
      <c r="FV631" s="4"/>
      <c r="FW631" s="155"/>
    </row>
    <row r="632" spans="1:179" ht="15.75" x14ac:dyDescent="0.25">
      <c r="A632">
        <f t="shared" si="449"/>
        <v>1</v>
      </c>
      <c r="B632">
        <f t="shared" si="450"/>
        <v>1900</v>
      </c>
      <c r="C632" s="73"/>
      <c r="FT632" s="78"/>
      <c r="FU632" s="132"/>
      <c r="FV632" s="4"/>
      <c r="FW632" s="155"/>
    </row>
    <row r="633" spans="1:179" ht="15.75" x14ac:dyDescent="0.25">
      <c r="A633">
        <f t="shared" si="449"/>
        <v>1</v>
      </c>
      <c r="B633">
        <f t="shared" si="450"/>
        <v>1900</v>
      </c>
      <c r="C633" s="73"/>
    </row>
    <row r="634" spans="1:179" ht="15.75" x14ac:dyDescent="0.25">
      <c r="A634">
        <f t="shared" si="449"/>
        <v>1</v>
      </c>
      <c r="B634">
        <f t="shared" si="450"/>
        <v>1900</v>
      </c>
      <c r="C634" s="73"/>
      <c r="FT634" s="78"/>
      <c r="FU634" s="132"/>
      <c r="FV634" s="4"/>
      <c r="FW634" s="155"/>
    </row>
    <row r="635" spans="1:179" ht="15.75" x14ac:dyDescent="0.25">
      <c r="A635">
        <f t="shared" si="449"/>
        <v>1</v>
      </c>
      <c r="B635">
        <f t="shared" si="450"/>
        <v>1900</v>
      </c>
      <c r="C635" s="73"/>
      <c r="FT635" s="78"/>
      <c r="FU635" s="132"/>
      <c r="FV635" s="4"/>
      <c r="FW635" s="155"/>
    </row>
    <row r="636" spans="1:179" ht="15.75" x14ac:dyDescent="0.25">
      <c r="A636">
        <f t="shared" si="449"/>
        <v>1</v>
      </c>
      <c r="B636">
        <f t="shared" si="450"/>
        <v>1900</v>
      </c>
      <c r="C636" s="73"/>
      <c r="FT636" s="78"/>
      <c r="FU636" s="132"/>
      <c r="FV636" s="4"/>
      <c r="FW636" s="155"/>
    </row>
    <row r="637" spans="1:179" ht="15.75" x14ac:dyDescent="0.25">
      <c r="A637">
        <f t="shared" si="449"/>
        <v>1</v>
      </c>
      <c r="B637">
        <f t="shared" si="450"/>
        <v>1900</v>
      </c>
      <c r="C637" s="73"/>
    </row>
    <row r="638" spans="1:179" ht="15.75" x14ac:dyDescent="0.25">
      <c r="A638">
        <f t="shared" si="449"/>
        <v>1</v>
      </c>
      <c r="B638">
        <f t="shared" si="450"/>
        <v>1900</v>
      </c>
      <c r="C638" s="73"/>
      <c r="FT638" s="78"/>
      <c r="FU638" s="132"/>
      <c r="FV638" s="4"/>
      <c r="FW638" s="155"/>
    </row>
    <row r="639" spans="1:179" ht="15.75" x14ac:dyDescent="0.25">
      <c r="A639">
        <f t="shared" si="449"/>
        <v>1</v>
      </c>
      <c r="B639">
        <f t="shared" si="450"/>
        <v>1900</v>
      </c>
      <c r="C639" s="73"/>
      <c r="FT639" s="78"/>
      <c r="FU639" s="132"/>
      <c r="FV639" s="4"/>
      <c r="FW639" s="155"/>
    </row>
    <row r="640" spans="1:179" ht="15.75" x14ac:dyDescent="0.25">
      <c r="A640">
        <f t="shared" si="449"/>
        <v>1</v>
      </c>
      <c r="B640">
        <f t="shared" si="450"/>
        <v>1900</v>
      </c>
      <c r="C640" s="73"/>
      <c r="FT640" s="78"/>
      <c r="FU640" s="132"/>
      <c r="FV640" s="4"/>
      <c r="FW640" s="155"/>
    </row>
    <row r="641" spans="1:179" ht="15.75" x14ac:dyDescent="0.25">
      <c r="A641">
        <f t="shared" si="449"/>
        <v>1</v>
      </c>
      <c r="B641">
        <f t="shared" si="450"/>
        <v>1900</v>
      </c>
      <c r="C641" s="73"/>
    </row>
    <row r="642" spans="1:179" ht="15.75" x14ac:dyDescent="0.25">
      <c r="A642">
        <f t="shared" si="449"/>
        <v>1</v>
      </c>
      <c r="B642">
        <f t="shared" si="450"/>
        <v>1900</v>
      </c>
      <c r="C642" s="73"/>
      <c r="FT642" s="78"/>
      <c r="FU642" s="132"/>
      <c r="FV642" s="4"/>
      <c r="FW642" s="155"/>
    </row>
    <row r="643" spans="1:179" ht="15.75" x14ac:dyDescent="0.25">
      <c r="A643">
        <f t="shared" si="449"/>
        <v>1</v>
      </c>
      <c r="B643">
        <f t="shared" si="450"/>
        <v>1900</v>
      </c>
      <c r="C643" s="73"/>
    </row>
    <row r="644" spans="1:179" ht="15.75" x14ac:dyDescent="0.25">
      <c r="A644">
        <f t="shared" si="449"/>
        <v>1</v>
      </c>
      <c r="B644">
        <f t="shared" si="450"/>
        <v>1900</v>
      </c>
      <c r="C644" s="73"/>
      <c r="FT644" s="78"/>
      <c r="FU644" s="132"/>
      <c r="FV644" s="4"/>
      <c r="FW644" s="155"/>
    </row>
    <row r="645" spans="1:179" ht="15.75" x14ac:dyDescent="0.25">
      <c r="A645">
        <f t="shared" si="449"/>
        <v>1</v>
      </c>
      <c r="B645">
        <f t="shared" si="450"/>
        <v>1900</v>
      </c>
      <c r="C645" s="73"/>
      <c r="DM645" s="16"/>
      <c r="DN645" s="15"/>
      <c r="DQ645" s="16"/>
      <c r="DR645" s="15"/>
      <c r="DU645" s="16"/>
      <c r="DV645" s="15"/>
      <c r="DY645" s="16"/>
      <c r="DZ645" s="19"/>
      <c r="FT645" s="78"/>
      <c r="FU645" s="132"/>
      <c r="FV645" s="4"/>
      <c r="FW645" s="155"/>
    </row>
    <row r="646" spans="1:179" ht="15.75" x14ac:dyDescent="0.25">
      <c r="A646">
        <f t="shared" si="449"/>
        <v>1</v>
      </c>
      <c r="B646">
        <f t="shared" si="450"/>
        <v>1900</v>
      </c>
      <c r="C646" s="73"/>
      <c r="DM646" s="16"/>
      <c r="DN646" s="15"/>
      <c r="DQ646" s="16"/>
      <c r="DR646" s="15"/>
      <c r="DU646" s="16"/>
      <c r="DV646" s="15"/>
      <c r="DY646" s="16"/>
      <c r="DZ646" s="19"/>
      <c r="FT646" s="78"/>
      <c r="FU646" s="132"/>
      <c r="FV646" s="4"/>
      <c r="FW646" s="155"/>
    </row>
    <row r="647" spans="1:179" ht="15.75" x14ac:dyDescent="0.25">
      <c r="A647">
        <f t="shared" si="449"/>
        <v>1</v>
      </c>
      <c r="B647">
        <f t="shared" si="450"/>
        <v>1900</v>
      </c>
      <c r="C647" s="73"/>
      <c r="DN647" s="2"/>
      <c r="DR647" s="2"/>
      <c r="DV647" s="2"/>
      <c r="DZ647" s="2"/>
      <c r="FT647" s="78"/>
      <c r="FU647" s="132"/>
      <c r="FV647" s="4"/>
      <c r="FW647" s="155"/>
    </row>
    <row r="648" spans="1:179" ht="15.75" x14ac:dyDescent="0.25">
      <c r="A648">
        <f t="shared" si="449"/>
        <v>1</v>
      </c>
      <c r="B648">
        <f t="shared" si="450"/>
        <v>1900</v>
      </c>
      <c r="C648" s="73"/>
    </row>
    <row r="649" spans="1:179" ht="15.75" x14ac:dyDescent="0.25">
      <c r="A649">
        <f t="shared" si="449"/>
        <v>1</v>
      </c>
      <c r="B649">
        <f t="shared" si="450"/>
        <v>1900</v>
      </c>
      <c r="C649" s="73"/>
      <c r="FT649" s="78"/>
      <c r="FU649" s="132"/>
      <c r="FV649" s="4"/>
      <c r="FW649" s="155"/>
    </row>
    <row r="650" spans="1:179" ht="15.75" x14ac:dyDescent="0.25">
      <c r="A650">
        <f t="shared" si="449"/>
        <v>1</v>
      </c>
      <c r="B650">
        <f t="shared" si="450"/>
        <v>1900</v>
      </c>
      <c r="C650" s="73"/>
      <c r="FT650" s="78"/>
      <c r="FU650" s="132"/>
      <c r="FV650" s="4"/>
      <c r="FW650" s="155"/>
    </row>
    <row r="651" spans="1:179" ht="15.75" x14ac:dyDescent="0.25">
      <c r="A651">
        <f t="shared" si="449"/>
        <v>1</v>
      </c>
      <c r="B651">
        <f t="shared" si="450"/>
        <v>1900</v>
      </c>
      <c r="C651" s="73"/>
      <c r="FT651" s="78"/>
      <c r="FU651" s="132"/>
      <c r="FV651" s="4"/>
      <c r="FW651" s="155"/>
    </row>
    <row r="652" spans="1:179" ht="15.75" x14ac:dyDescent="0.25">
      <c r="A652">
        <f t="shared" ref="A652:A715" si="451">MONTH(C652)</f>
        <v>1</v>
      </c>
      <c r="B652">
        <f t="shared" ref="B652:B715" si="452">YEAR(C652)</f>
        <v>1900</v>
      </c>
      <c r="C652" s="73"/>
    </row>
    <row r="653" spans="1:179" ht="15.75" x14ac:dyDescent="0.25">
      <c r="A653">
        <f t="shared" si="451"/>
        <v>1</v>
      </c>
      <c r="B653">
        <f t="shared" si="452"/>
        <v>1900</v>
      </c>
      <c r="C653" s="73"/>
      <c r="FT653" s="78"/>
      <c r="FU653" s="132"/>
      <c r="FV653" s="4"/>
      <c r="FW653" s="155"/>
    </row>
    <row r="654" spans="1:179" ht="15.75" x14ac:dyDescent="0.25">
      <c r="A654">
        <f t="shared" si="451"/>
        <v>1</v>
      </c>
      <c r="B654">
        <f t="shared" si="452"/>
        <v>1900</v>
      </c>
      <c r="C654" s="73"/>
      <c r="FT654" s="78"/>
      <c r="FU654" s="132"/>
      <c r="FV654" s="4"/>
      <c r="FW654" s="155"/>
    </row>
    <row r="655" spans="1:179" ht="15.75" x14ac:dyDescent="0.25">
      <c r="A655">
        <f t="shared" si="451"/>
        <v>1</v>
      </c>
      <c r="B655">
        <f t="shared" si="452"/>
        <v>1900</v>
      </c>
      <c r="C655" s="73"/>
      <c r="FT655" s="78"/>
      <c r="FU655" s="132"/>
      <c r="FV655" s="4"/>
      <c r="FW655" s="155"/>
    </row>
    <row r="656" spans="1:179" ht="15.75" x14ac:dyDescent="0.25">
      <c r="A656">
        <f t="shared" si="451"/>
        <v>1</v>
      </c>
      <c r="B656">
        <f t="shared" si="452"/>
        <v>1900</v>
      </c>
      <c r="C656" s="73"/>
      <c r="FT656" s="78"/>
      <c r="FU656" s="132"/>
      <c r="FV656" s="4"/>
      <c r="FW656" s="155"/>
    </row>
    <row r="657" spans="1:179" ht="15.75" x14ac:dyDescent="0.25">
      <c r="A657">
        <f t="shared" si="451"/>
        <v>1</v>
      </c>
      <c r="B657">
        <f t="shared" si="452"/>
        <v>1900</v>
      </c>
      <c r="C657" s="73"/>
      <c r="FT657" s="78"/>
      <c r="FU657" s="132"/>
      <c r="FV657" s="4"/>
      <c r="FW657" s="155"/>
    </row>
    <row r="658" spans="1:179" ht="15.75" x14ac:dyDescent="0.25">
      <c r="A658">
        <f t="shared" si="451"/>
        <v>1</v>
      </c>
      <c r="B658">
        <f t="shared" si="452"/>
        <v>1900</v>
      </c>
      <c r="C658" s="73"/>
      <c r="FT658" s="78"/>
      <c r="FU658" s="132"/>
      <c r="FV658" s="4"/>
      <c r="FW658" s="155"/>
    </row>
    <row r="659" spans="1:179" ht="15.75" x14ac:dyDescent="0.25">
      <c r="A659">
        <f t="shared" si="451"/>
        <v>1</v>
      </c>
      <c r="B659">
        <f t="shared" si="452"/>
        <v>1900</v>
      </c>
      <c r="C659" s="73"/>
      <c r="FT659" s="78"/>
      <c r="FU659" s="132"/>
      <c r="FV659" s="4"/>
      <c r="FW659" s="155"/>
    </row>
    <row r="660" spans="1:179" ht="15.75" x14ac:dyDescent="0.25">
      <c r="A660">
        <f t="shared" si="451"/>
        <v>1</v>
      </c>
      <c r="B660">
        <f t="shared" si="452"/>
        <v>1900</v>
      </c>
      <c r="C660" s="73"/>
      <c r="FT660" s="78"/>
      <c r="FU660" s="132"/>
      <c r="FV660" s="4"/>
      <c r="FW660" s="155"/>
    </row>
    <row r="661" spans="1:179" ht="15.75" x14ac:dyDescent="0.25">
      <c r="A661">
        <f t="shared" si="451"/>
        <v>1</v>
      </c>
      <c r="B661">
        <f t="shared" si="452"/>
        <v>1900</v>
      </c>
      <c r="C661" s="73"/>
    </row>
    <row r="662" spans="1:179" ht="15.75" x14ac:dyDescent="0.25">
      <c r="A662">
        <f t="shared" si="451"/>
        <v>1</v>
      </c>
      <c r="B662">
        <f t="shared" si="452"/>
        <v>1900</v>
      </c>
      <c r="C662" s="73"/>
      <c r="FT662" s="78"/>
      <c r="FU662" s="132"/>
      <c r="FV662" s="4"/>
      <c r="FW662" s="155"/>
    </row>
    <row r="663" spans="1:179" ht="15.75" x14ac:dyDescent="0.25">
      <c r="A663">
        <f t="shared" si="451"/>
        <v>1</v>
      </c>
      <c r="B663">
        <f t="shared" si="452"/>
        <v>1900</v>
      </c>
      <c r="C663" s="73"/>
      <c r="FT663" s="78"/>
      <c r="FU663" s="132"/>
      <c r="FV663" s="4"/>
      <c r="FW663" s="155"/>
    </row>
    <row r="664" spans="1:179" ht="15.75" x14ac:dyDescent="0.25">
      <c r="A664">
        <f t="shared" si="451"/>
        <v>1</v>
      </c>
      <c r="B664">
        <f t="shared" si="452"/>
        <v>1900</v>
      </c>
      <c r="C664" s="73"/>
      <c r="FT664" s="78"/>
      <c r="FU664" s="132"/>
      <c r="FV664" s="4"/>
      <c r="FW664" s="155"/>
    </row>
    <row r="665" spans="1:179" ht="15.75" x14ac:dyDescent="0.25">
      <c r="A665">
        <f t="shared" si="451"/>
        <v>1</v>
      </c>
      <c r="B665">
        <f t="shared" si="452"/>
        <v>1900</v>
      </c>
      <c r="C665" s="73"/>
      <c r="FT665" s="78"/>
      <c r="FU665" s="132"/>
      <c r="FV665" s="4"/>
      <c r="FW665" s="155"/>
    </row>
    <row r="666" spans="1:179" ht="15.75" x14ac:dyDescent="0.25">
      <c r="A666">
        <f t="shared" si="451"/>
        <v>1</v>
      </c>
      <c r="B666">
        <f t="shared" si="452"/>
        <v>1900</v>
      </c>
      <c r="C666" s="73"/>
    </row>
    <row r="667" spans="1:179" ht="15.75" x14ac:dyDescent="0.25">
      <c r="A667">
        <f t="shared" si="451"/>
        <v>1</v>
      </c>
      <c r="B667">
        <f t="shared" si="452"/>
        <v>1900</v>
      </c>
      <c r="C667" s="73"/>
      <c r="FT667" s="78"/>
      <c r="FU667" s="132"/>
      <c r="FV667" s="4"/>
      <c r="FW667" s="155"/>
    </row>
    <row r="668" spans="1:179" ht="15.75" x14ac:dyDescent="0.25">
      <c r="A668">
        <f t="shared" si="451"/>
        <v>1</v>
      </c>
      <c r="B668">
        <f t="shared" si="452"/>
        <v>1900</v>
      </c>
      <c r="C668" s="73"/>
      <c r="FT668" s="78"/>
      <c r="FU668" s="132"/>
      <c r="FV668" s="4"/>
      <c r="FW668" s="155"/>
    </row>
    <row r="669" spans="1:179" ht="15.75" x14ac:dyDescent="0.25">
      <c r="A669">
        <f t="shared" si="451"/>
        <v>1</v>
      </c>
      <c r="B669">
        <f t="shared" si="452"/>
        <v>1900</v>
      </c>
      <c r="C669" s="73"/>
      <c r="FT669" s="78"/>
      <c r="FU669" s="132"/>
      <c r="FV669" s="4"/>
      <c r="FW669" s="155"/>
    </row>
    <row r="670" spans="1:179" ht="15.75" x14ac:dyDescent="0.25">
      <c r="A670">
        <f t="shared" si="451"/>
        <v>1</v>
      </c>
      <c r="B670">
        <f t="shared" si="452"/>
        <v>1900</v>
      </c>
      <c r="C670" s="73"/>
      <c r="FT670" s="78"/>
      <c r="FU670" s="132"/>
      <c r="FV670" s="4"/>
      <c r="FW670" s="155"/>
    </row>
    <row r="671" spans="1:179" ht="15.75" x14ac:dyDescent="0.25">
      <c r="A671">
        <f t="shared" si="451"/>
        <v>1</v>
      </c>
      <c r="B671">
        <f t="shared" si="452"/>
        <v>1900</v>
      </c>
      <c r="C671" s="73"/>
    </row>
    <row r="672" spans="1:179" ht="15.75" x14ac:dyDescent="0.25">
      <c r="A672">
        <f t="shared" si="451"/>
        <v>1</v>
      </c>
      <c r="B672">
        <f t="shared" si="452"/>
        <v>1900</v>
      </c>
      <c r="C672" s="73"/>
      <c r="FT672" s="78"/>
      <c r="FU672" s="132"/>
      <c r="FV672" s="4"/>
      <c r="FW672" s="155"/>
    </row>
    <row r="673" spans="1:179" ht="15.75" x14ac:dyDescent="0.25">
      <c r="A673">
        <f t="shared" si="451"/>
        <v>1</v>
      </c>
      <c r="B673">
        <f t="shared" si="452"/>
        <v>1900</v>
      </c>
      <c r="C673" s="73"/>
      <c r="FT673" s="78"/>
      <c r="FU673" s="132"/>
      <c r="FV673" s="4"/>
      <c r="FW673" s="155"/>
    </row>
    <row r="674" spans="1:179" ht="15.75" x14ac:dyDescent="0.25">
      <c r="A674">
        <f t="shared" si="451"/>
        <v>1</v>
      </c>
      <c r="B674">
        <f t="shared" si="452"/>
        <v>1900</v>
      </c>
      <c r="C674" s="73"/>
      <c r="FT674" s="78"/>
      <c r="FU674" s="132"/>
      <c r="FV674" s="4"/>
      <c r="FW674" s="155"/>
    </row>
    <row r="675" spans="1:179" ht="15.75" x14ac:dyDescent="0.25">
      <c r="A675">
        <f t="shared" si="451"/>
        <v>1</v>
      </c>
      <c r="B675">
        <f t="shared" si="452"/>
        <v>1900</v>
      </c>
      <c r="C675" s="73"/>
      <c r="FT675" s="78"/>
      <c r="FU675" s="132"/>
      <c r="FV675" s="4"/>
      <c r="FW675" s="155"/>
    </row>
    <row r="676" spans="1:179" ht="15.75" x14ac:dyDescent="0.25">
      <c r="A676">
        <f t="shared" si="451"/>
        <v>1</v>
      </c>
      <c r="B676">
        <f t="shared" si="452"/>
        <v>1900</v>
      </c>
      <c r="C676" s="73"/>
      <c r="FT676" s="78"/>
      <c r="FU676" s="132"/>
      <c r="FV676" s="4"/>
      <c r="FW676" s="155"/>
    </row>
    <row r="677" spans="1:179" ht="15.75" x14ac:dyDescent="0.25">
      <c r="A677">
        <f t="shared" si="451"/>
        <v>1</v>
      </c>
      <c r="B677">
        <f t="shared" si="452"/>
        <v>1900</v>
      </c>
      <c r="C677" s="73"/>
    </row>
    <row r="678" spans="1:179" ht="15.75" x14ac:dyDescent="0.25">
      <c r="A678">
        <f t="shared" si="451"/>
        <v>1</v>
      </c>
      <c r="B678">
        <f t="shared" si="452"/>
        <v>1900</v>
      </c>
      <c r="C678" s="73"/>
      <c r="FT678" s="78"/>
      <c r="FU678" s="132"/>
      <c r="FV678" s="4"/>
      <c r="FW678" s="155"/>
    </row>
    <row r="679" spans="1:179" ht="15.75" x14ac:dyDescent="0.25">
      <c r="A679">
        <f t="shared" si="451"/>
        <v>1</v>
      </c>
      <c r="B679">
        <f t="shared" si="452"/>
        <v>1900</v>
      </c>
      <c r="C679" s="73"/>
      <c r="FT679" s="78"/>
      <c r="FU679" s="132"/>
      <c r="FV679" s="4"/>
      <c r="FW679" s="155"/>
    </row>
    <row r="680" spans="1:179" ht="15.75" x14ac:dyDescent="0.25">
      <c r="A680">
        <f t="shared" si="451"/>
        <v>1</v>
      </c>
      <c r="B680">
        <f t="shared" si="452"/>
        <v>1900</v>
      </c>
      <c r="C680" s="73"/>
      <c r="FT680" s="78"/>
      <c r="FU680" s="132"/>
      <c r="FV680" s="4"/>
      <c r="FW680" s="155"/>
    </row>
    <row r="681" spans="1:179" ht="15.75" x14ac:dyDescent="0.25">
      <c r="A681">
        <f t="shared" si="451"/>
        <v>1</v>
      </c>
      <c r="B681">
        <f t="shared" si="452"/>
        <v>1900</v>
      </c>
      <c r="C681" s="73"/>
    </row>
    <row r="682" spans="1:179" ht="15.75" x14ac:dyDescent="0.25">
      <c r="A682">
        <f t="shared" si="451"/>
        <v>1</v>
      </c>
      <c r="B682">
        <f t="shared" si="452"/>
        <v>1900</v>
      </c>
      <c r="C682" s="73"/>
      <c r="FT682" s="78"/>
      <c r="FU682" s="132"/>
      <c r="FV682" s="4"/>
      <c r="FW682" s="155"/>
    </row>
    <row r="683" spans="1:179" ht="15.75" x14ac:dyDescent="0.25">
      <c r="A683">
        <f t="shared" si="451"/>
        <v>1</v>
      </c>
      <c r="B683">
        <f t="shared" si="452"/>
        <v>1900</v>
      </c>
      <c r="C683" s="73"/>
      <c r="FT683" s="78"/>
      <c r="FU683" s="132"/>
      <c r="FV683" s="4"/>
      <c r="FW683" s="155"/>
    </row>
    <row r="684" spans="1:179" ht="15.75" x14ac:dyDescent="0.25">
      <c r="A684">
        <f t="shared" si="451"/>
        <v>1</v>
      </c>
      <c r="B684">
        <f t="shared" si="452"/>
        <v>1900</v>
      </c>
      <c r="C684" s="73"/>
      <c r="FT684" s="78"/>
      <c r="FU684" s="132"/>
      <c r="FV684" s="4"/>
      <c r="FW684" s="155"/>
    </row>
    <row r="685" spans="1:179" ht="15.75" x14ac:dyDescent="0.25">
      <c r="A685">
        <f t="shared" si="451"/>
        <v>1</v>
      </c>
      <c r="B685">
        <f t="shared" si="452"/>
        <v>1900</v>
      </c>
      <c r="C685" s="73"/>
      <c r="D685" s="3"/>
    </row>
    <row r="686" spans="1:179" ht="15.75" x14ac:dyDescent="0.25">
      <c r="A686">
        <f t="shared" si="451"/>
        <v>1</v>
      </c>
      <c r="B686">
        <f t="shared" si="452"/>
        <v>1900</v>
      </c>
      <c r="C686" s="73"/>
      <c r="D686" s="3"/>
    </row>
    <row r="687" spans="1:179" ht="15.75" x14ac:dyDescent="0.25">
      <c r="A687">
        <f t="shared" si="451"/>
        <v>1</v>
      </c>
      <c r="B687">
        <f t="shared" si="452"/>
        <v>1900</v>
      </c>
      <c r="C687" s="73"/>
      <c r="FT687" s="78"/>
      <c r="FU687" s="132"/>
      <c r="FV687" s="4"/>
      <c r="FW687" s="155"/>
    </row>
    <row r="688" spans="1:179" ht="15.75" x14ac:dyDescent="0.25">
      <c r="A688">
        <f t="shared" si="451"/>
        <v>1</v>
      </c>
      <c r="B688">
        <f t="shared" si="452"/>
        <v>1900</v>
      </c>
      <c r="C688" s="73"/>
      <c r="FT688" s="78"/>
      <c r="FU688" s="132"/>
      <c r="FV688" s="4"/>
      <c r="FW688" s="155"/>
    </row>
    <row r="689" spans="1:179" ht="15.75" x14ac:dyDescent="0.25">
      <c r="A689">
        <f t="shared" si="451"/>
        <v>1</v>
      </c>
      <c r="B689">
        <f t="shared" si="452"/>
        <v>1900</v>
      </c>
      <c r="C689" s="73"/>
      <c r="FT689" s="78"/>
      <c r="FU689" s="132"/>
      <c r="FV689" s="4"/>
      <c r="FW689" s="155"/>
    </row>
    <row r="690" spans="1:179" ht="15.75" x14ac:dyDescent="0.25">
      <c r="A690">
        <f t="shared" si="451"/>
        <v>1</v>
      </c>
      <c r="B690">
        <f t="shared" si="452"/>
        <v>1900</v>
      </c>
      <c r="C690" s="73"/>
      <c r="FT690" s="78"/>
      <c r="FU690" s="132"/>
      <c r="FV690" s="4"/>
      <c r="FW690" s="155"/>
    </row>
    <row r="691" spans="1:179" ht="15.75" x14ac:dyDescent="0.25">
      <c r="A691">
        <f t="shared" si="451"/>
        <v>1</v>
      </c>
      <c r="B691">
        <f t="shared" si="452"/>
        <v>1900</v>
      </c>
      <c r="C691" s="73"/>
      <c r="FT691" s="78"/>
      <c r="FU691" s="132"/>
      <c r="FV691" s="4"/>
      <c r="FW691" s="155"/>
    </row>
    <row r="692" spans="1:179" ht="15.75" x14ac:dyDescent="0.25">
      <c r="A692">
        <f t="shared" si="451"/>
        <v>1</v>
      </c>
      <c r="B692">
        <f t="shared" si="452"/>
        <v>1900</v>
      </c>
      <c r="C692" s="73"/>
    </row>
    <row r="693" spans="1:179" ht="15.75" x14ac:dyDescent="0.25">
      <c r="A693">
        <f t="shared" si="451"/>
        <v>1</v>
      </c>
      <c r="B693">
        <f t="shared" si="452"/>
        <v>1900</v>
      </c>
      <c r="C693" s="73"/>
      <c r="FT693" s="78"/>
      <c r="FU693" s="132"/>
      <c r="FV693" s="4"/>
      <c r="FW693" s="155"/>
    </row>
    <row r="694" spans="1:179" ht="15.75" x14ac:dyDescent="0.25">
      <c r="A694">
        <f t="shared" si="451"/>
        <v>1</v>
      </c>
      <c r="B694">
        <f t="shared" si="452"/>
        <v>1900</v>
      </c>
      <c r="C694" s="73"/>
      <c r="FT694" s="78"/>
      <c r="FU694" s="132"/>
      <c r="FV694" s="4"/>
      <c r="FW694" s="155"/>
    </row>
    <row r="695" spans="1:179" ht="15.75" x14ac:dyDescent="0.25">
      <c r="A695">
        <f t="shared" si="451"/>
        <v>1</v>
      </c>
      <c r="B695">
        <f t="shared" si="452"/>
        <v>1900</v>
      </c>
      <c r="C695" s="73"/>
      <c r="FT695" s="78"/>
      <c r="FU695" s="132"/>
      <c r="FV695" s="4"/>
      <c r="FW695" s="155"/>
    </row>
    <row r="696" spans="1:179" ht="15.75" x14ac:dyDescent="0.25">
      <c r="A696">
        <f t="shared" si="451"/>
        <v>1</v>
      </c>
      <c r="B696">
        <f t="shared" si="452"/>
        <v>1900</v>
      </c>
      <c r="C696" s="73"/>
    </row>
    <row r="697" spans="1:179" ht="15.75" x14ac:dyDescent="0.25">
      <c r="A697">
        <f t="shared" si="451"/>
        <v>1</v>
      </c>
      <c r="B697">
        <f t="shared" si="452"/>
        <v>1900</v>
      </c>
      <c r="C697" s="73"/>
      <c r="FT697" s="78"/>
      <c r="FU697" s="132"/>
      <c r="FV697" s="4"/>
      <c r="FW697" s="155"/>
    </row>
    <row r="698" spans="1:179" ht="15.75" x14ac:dyDescent="0.25">
      <c r="A698">
        <f t="shared" si="451"/>
        <v>1</v>
      </c>
      <c r="B698">
        <f t="shared" si="452"/>
        <v>1900</v>
      </c>
      <c r="C698" s="73"/>
      <c r="FT698" s="78"/>
      <c r="FU698" s="132"/>
      <c r="FV698" s="4"/>
      <c r="FW698" s="155"/>
    </row>
    <row r="699" spans="1:179" ht="15.75" x14ac:dyDescent="0.25">
      <c r="A699">
        <f t="shared" si="451"/>
        <v>1</v>
      </c>
      <c r="B699">
        <f t="shared" si="452"/>
        <v>1900</v>
      </c>
      <c r="C699" s="73"/>
      <c r="FT699" s="78"/>
      <c r="FU699" s="132"/>
      <c r="FV699" s="4"/>
      <c r="FW699" s="155"/>
    </row>
    <row r="700" spans="1:179" ht="15.75" x14ac:dyDescent="0.25">
      <c r="A700">
        <f t="shared" si="451"/>
        <v>1</v>
      </c>
      <c r="B700">
        <f t="shared" si="452"/>
        <v>1900</v>
      </c>
      <c r="C700" s="73"/>
    </row>
    <row r="701" spans="1:179" ht="15.75" x14ac:dyDescent="0.25">
      <c r="A701">
        <f t="shared" si="451"/>
        <v>1</v>
      </c>
      <c r="B701">
        <f t="shared" si="452"/>
        <v>1900</v>
      </c>
      <c r="C701" s="73"/>
      <c r="FT701" s="78"/>
      <c r="FU701" s="132"/>
      <c r="FV701" s="4"/>
      <c r="FW701" s="155"/>
    </row>
    <row r="702" spans="1:179" ht="15.75" x14ac:dyDescent="0.25">
      <c r="A702">
        <f t="shared" si="451"/>
        <v>1</v>
      </c>
      <c r="B702">
        <f t="shared" si="452"/>
        <v>1900</v>
      </c>
      <c r="C702" s="73"/>
      <c r="FT702" s="78"/>
      <c r="FU702" s="132"/>
      <c r="FV702" s="4"/>
      <c r="FW702" s="155"/>
    </row>
    <row r="703" spans="1:179" ht="15.75" x14ac:dyDescent="0.25">
      <c r="A703">
        <f t="shared" si="451"/>
        <v>1</v>
      </c>
      <c r="B703">
        <f t="shared" si="452"/>
        <v>1900</v>
      </c>
      <c r="C703" s="73"/>
      <c r="FT703" s="78"/>
      <c r="FU703" s="132"/>
      <c r="FV703" s="4"/>
      <c r="FW703" s="155"/>
    </row>
    <row r="704" spans="1:179" ht="15.75" x14ac:dyDescent="0.25">
      <c r="A704">
        <f t="shared" si="451"/>
        <v>1</v>
      </c>
      <c r="B704">
        <f t="shared" si="452"/>
        <v>1900</v>
      </c>
      <c r="C704" s="73"/>
    </row>
    <row r="705" spans="1:179" ht="15.75" x14ac:dyDescent="0.25">
      <c r="A705">
        <f t="shared" si="451"/>
        <v>1</v>
      </c>
      <c r="B705">
        <f t="shared" si="452"/>
        <v>1900</v>
      </c>
      <c r="C705" s="73"/>
      <c r="FT705" s="78"/>
      <c r="FU705" s="132"/>
      <c r="FV705" s="4"/>
      <c r="FW705" s="155"/>
    </row>
    <row r="706" spans="1:179" ht="15.75" x14ac:dyDescent="0.25">
      <c r="A706">
        <f t="shared" si="451"/>
        <v>1</v>
      </c>
      <c r="B706">
        <f t="shared" si="452"/>
        <v>1900</v>
      </c>
      <c r="C706" s="73"/>
      <c r="FT706" s="78"/>
      <c r="FU706" s="132"/>
      <c r="FV706" s="4"/>
      <c r="FW706" s="155"/>
    </row>
    <row r="707" spans="1:179" ht="15.75" x14ac:dyDescent="0.25">
      <c r="A707">
        <f t="shared" si="451"/>
        <v>1</v>
      </c>
      <c r="B707">
        <f t="shared" si="452"/>
        <v>1900</v>
      </c>
      <c r="C707" s="73"/>
      <c r="FT707" s="78"/>
      <c r="FU707" s="132"/>
      <c r="FV707" s="4"/>
      <c r="FW707" s="155"/>
    </row>
    <row r="708" spans="1:179" ht="15.75" x14ac:dyDescent="0.25">
      <c r="A708">
        <f t="shared" si="451"/>
        <v>1</v>
      </c>
      <c r="B708">
        <f t="shared" si="452"/>
        <v>1900</v>
      </c>
      <c r="C708" s="73"/>
      <c r="FT708" s="78"/>
      <c r="FU708" s="132"/>
      <c r="FV708" s="4"/>
      <c r="FW708" s="155"/>
    </row>
    <row r="709" spans="1:179" ht="15.75" x14ac:dyDescent="0.25">
      <c r="A709">
        <f t="shared" si="451"/>
        <v>1</v>
      </c>
      <c r="B709">
        <f t="shared" si="452"/>
        <v>1900</v>
      </c>
      <c r="C709" s="73"/>
    </row>
    <row r="710" spans="1:179" ht="15.75" x14ac:dyDescent="0.25">
      <c r="A710">
        <f t="shared" si="451"/>
        <v>1</v>
      </c>
      <c r="B710">
        <f t="shared" si="452"/>
        <v>1900</v>
      </c>
      <c r="C710" s="73"/>
      <c r="FT710" s="78"/>
      <c r="FU710" s="132"/>
      <c r="FV710" s="4"/>
      <c r="FW710" s="155"/>
    </row>
    <row r="711" spans="1:179" ht="15.75" x14ac:dyDescent="0.25">
      <c r="A711">
        <f t="shared" si="451"/>
        <v>1</v>
      </c>
      <c r="B711">
        <f t="shared" si="452"/>
        <v>1900</v>
      </c>
      <c r="C711" s="73"/>
      <c r="FT711" s="78"/>
      <c r="FU711" s="132"/>
      <c r="FV711" s="4"/>
      <c r="FW711" s="155"/>
    </row>
    <row r="712" spans="1:179" ht="15.75" x14ac:dyDescent="0.25">
      <c r="A712">
        <f t="shared" si="451"/>
        <v>1</v>
      </c>
      <c r="B712">
        <f t="shared" si="452"/>
        <v>1900</v>
      </c>
      <c r="C712" s="73"/>
      <c r="FT712" s="78"/>
      <c r="FU712" s="132"/>
      <c r="FV712" s="4"/>
      <c r="FW712" s="155"/>
    </row>
    <row r="713" spans="1:179" ht="15.75" x14ac:dyDescent="0.25">
      <c r="A713">
        <f t="shared" si="451"/>
        <v>1</v>
      </c>
      <c r="B713">
        <f t="shared" si="452"/>
        <v>1900</v>
      </c>
      <c r="C713" s="73"/>
    </row>
    <row r="714" spans="1:179" ht="15.75" x14ac:dyDescent="0.25">
      <c r="A714">
        <f t="shared" si="451"/>
        <v>1</v>
      </c>
      <c r="B714">
        <f t="shared" si="452"/>
        <v>1900</v>
      </c>
      <c r="C714" s="73"/>
      <c r="FT714" s="78"/>
      <c r="FU714" s="132"/>
      <c r="FV714" s="4"/>
      <c r="FW714" s="155"/>
    </row>
    <row r="715" spans="1:179" ht="15.75" x14ac:dyDescent="0.25">
      <c r="A715">
        <f t="shared" si="451"/>
        <v>1</v>
      </c>
      <c r="B715">
        <f t="shared" si="452"/>
        <v>1900</v>
      </c>
      <c r="C715" s="73"/>
      <c r="FT715" s="78"/>
      <c r="FU715" s="132"/>
      <c r="FV715" s="4"/>
      <c r="FW715" s="155"/>
    </row>
    <row r="716" spans="1:179" ht="15.75" x14ac:dyDescent="0.25">
      <c r="A716">
        <f t="shared" ref="A716:A779" si="453">MONTH(C716)</f>
        <v>1</v>
      </c>
      <c r="B716">
        <f t="shared" ref="B716:B779" si="454">YEAR(C716)</f>
        <v>1900</v>
      </c>
      <c r="C716" s="73"/>
      <c r="FT716" s="78"/>
      <c r="FU716" s="132"/>
      <c r="FV716" s="4"/>
      <c r="FW716" s="155"/>
    </row>
    <row r="717" spans="1:179" ht="15.75" x14ac:dyDescent="0.25">
      <c r="A717">
        <f t="shared" si="453"/>
        <v>1</v>
      </c>
      <c r="B717">
        <f t="shared" si="454"/>
        <v>1900</v>
      </c>
      <c r="C717" s="73"/>
      <c r="FT717" s="78"/>
      <c r="FU717" s="132"/>
      <c r="FV717" s="4"/>
      <c r="FW717" s="155"/>
    </row>
    <row r="718" spans="1:179" ht="15.75" x14ac:dyDescent="0.25">
      <c r="A718">
        <f t="shared" si="453"/>
        <v>1</v>
      </c>
      <c r="B718">
        <f t="shared" si="454"/>
        <v>1900</v>
      </c>
      <c r="C718" s="73"/>
    </row>
    <row r="719" spans="1:179" ht="15.75" x14ac:dyDescent="0.25">
      <c r="A719">
        <f t="shared" si="453"/>
        <v>1</v>
      </c>
      <c r="B719">
        <f t="shared" si="454"/>
        <v>1900</v>
      </c>
      <c r="C719" s="73"/>
      <c r="FT719" s="78"/>
      <c r="FU719" s="132"/>
      <c r="FV719" s="4"/>
      <c r="FW719" s="155"/>
    </row>
    <row r="720" spans="1:179" ht="15.75" x14ac:dyDescent="0.25">
      <c r="A720">
        <f t="shared" si="453"/>
        <v>1</v>
      </c>
      <c r="B720">
        <f t="shared" si="454"/>
        <v>1900</v>
      </c>
      <c r="C720" s="73"/>
      <c r="FT720" s="78"/>
      <c r="FU720" s="132"/>
      <c r="FV720" s="4"/>
      <c r="FW720" s="155"/>
    </row>
    <row r="721" spans="1:179" ht="15.75" x14ac:dyDescent="0.25">
      <c r="A721">
        <f t="shared" si="453"/>
        <v>1</v>
      </c>
      <c r="B721">
        <f t="shared" si="454"/>
        <v>1900</v>
      </c>
      <c r="C721" s="73"/>
      <c r="FT721" s="78"/>
      <c r="FU721" s="132"/>
      <c r="FV721" s="4"/>
      <c r="FW721" s="155"/>
    </row>
    <row r="722" spans="1:179" ht="15.75" x14ac:dyDescent="0.25">
      <c r="A722">
        <f t="shared" si="453"/>
        <v>1</v>
      </c>
      <c r="B722">
        <f t="shared" si="454"/>
        <v>1900</v>
      </c>
      <c r="C722" s="73"/>
      <c r="FT722" s="78"/>
      <c r="FU722" s="132"/>
      <c r="FV722" s="4"/>
      <c r="FW722" s="155"/>
    </row>
    <row r="723" spans="1:179" ht="15.75" x14ac:dyDescent="0.25">
      <c r="A723">
        <f t="shared" si="453"/>
        <v>1</v>
      </c>
      <c r="B723">
        <f t="shared" si="454"/>
        <v>1900</v>
      </c>
      <c r="C723" s="73"/>
      <c r="FT723" s="78"/>
      <c r="FU723" s="132"/>
      <c r="FV723" s="4"/>
      <c r="FW723" s="155"/>
    </row>
    <row r="724" spans="1:179" ht="15.75" x14ac:dyDescent="0.25">
      <c r="A724">
        <f t="shared" si="453"/>
        <v>1</v>
      </c>
      <c r="B724">
        <f t="shared" si="454"/>
        <v>1900</v>
      </c>
      <c r="C724" s="73"/>
    </row>
    <row r="725" spans="1:179" ht="15.75" x14ac:dyDescent="0.25">
      <c r="A725">
        <f t="shared" si="453"/>
        <v>1</v>
      </c>
      <c r="B725">
        <f t="shared" si="454"/>
        <v>1900</v>
      </c>
      <c r="C725" s="73"/>
      <c r="FT725" s="78"/>
      <c r="FU725" s="132"/>
      <c r="FV725" s="4"/>
      <c r="FW725" s="155"/>
    </row>
    <row r="726" spans="1:179" ht="15.75" x14ac:dyDescent="0.25">
      <c r="A726">
        <f t="shared" si="453"/>
        <v>1</v>
      </c>
      <c r="B726">
        <f t="shared" si="454"/>
        <v>1900</v>
      </c>
      <c r="C726" s="73"/>
      <c r="FT726" s="78"/>
      <c r="FU726" s="132"/>
      <c r="FV726" s="4"/>
      <c r="FW726" s="155"/>
    </row>
    <row r="727" spans="1:179" ht="15.75" x14ac:dyDescent="0.25">
      <c r="A727">
        <f t="shared" si="453"/>
        <v>1</v>
      </c>
      <c r="B727">
        <f t="shared" si="454"/>
        <v>1900</v>
      </c>
      <c r="C727" s="73"/>
      <c r="FT727" s="78"/>
      <c r="FU727" s="132"/>
      <c r="FV727" s="4"/>
      <c r="FW727" s="155"/>
    </row>
    <row r="728" spans="1:179" ht="15.75" x14ac:dyDescent="0.25">
      <c r="A728">
        <f t="shared" si="453"/>
        <v>1</v>
      </c>
      <c r="B728">
        <f t="shared" si="454"/>
        <v>1900</v>
      </c>
      <c r="C728" s="73"/>
      <c r="FT728" s="78"/>
      <c r="FU728" s="132"/>
      <c r="FV728" s="4"/>
      <c r="FW728" s="155"/>
    </row>
    <row r="729" spans="1:179" ht="15.75" x14ac:dyDescent="0.25">
      <c r="A729">
        <f t="shared" si="453"/>
        <v>1</v>
      </c>
      <c r="B729">
        <f t="shared" si="454"/>
        <v>1900</v>
      </c>
      <c r="C729" s="73"/>
      <c r="FT729" s="78"/>
      <c r="FU729" s="132"/>
      <c r="FV729" s="4"/>
      <c r="FW729" s="155"/>
    </row>
    <row r="730" spans="1:179" ht="15.75" x14ac:dyDescent="0.25">
      <c r="A730">
        <f t="shared" si="453"/>
        <v>1</v>
      </c>
      <c r="B730">
        <f t="shared" si="454"/>
        <v>1900</v>
      </c>
      <c r="C730" s="73"/>
    </row>
    <row r="731" spans="1:179" ht="15.75" x14ac:dyDescent="0.25">
      <c r="A731">
        <f t="shared" si="453"/>
        <v>1</v>
      </c>
      <c r="B731">
        <f t="shared" si="454"/>
        <v>1900</v>
      </c>
      <c r="C731" s="73"/>
      <c r="FT731" s="78"/>
      <c r="FU731" s="132"/>
      <c r="FV731" s="4"/>
      <c r="FW731" s="155"/>
    </row>
    <row r="732" spans="1:179" ht="15.75" x14ac:dyDescent="0.25">
      <c r="A732">
        <f t="shared" si="453"/>
        <v>1</v>
      </c>
      <c r="B732">
        <f t="shared" si="454"/>
        <v>1900</v>
      </c>
      <c r="C732" s="73"/>
      <c r="FT732" s="78"/>
      <c r="FU732" s="132"/>
      <c r="FV732" s="4"/>
      <c r="FW732" s="155"/>
    </row>
    <row r="733" spans="1:179" ht="15.75" x14ac:dyDescent="0.25">
      <c r="A733">
        <f t="shared" si="453"/>
        <v>1</v>
      </c>
      <c r="B733">
        <f t="shared" si="454"/>
        <v>1900</v>
      </c>
      <c r="C733" s="73"/>
    </row>
    <row r="734" spans="1:179" ht="15.75" x14ac:dyDescent="0.25">
      <c r="A734">
        <f t="shared" si="453"/>
        <v>1</v>
      </c>
      <c r="B734">
        <f t="shared" si="454"/>
        <v>1900</v>
      </c>
      <c r="C734" s="73"/>
      <c r="FT734" s="78"/>
      <c r="FU734" s="132"/>
      <c r="FV734" s="4"/>
      <c r="FW734" s="155"/>
    </row>
    <row r="735" spans="1:179" ht="15.75" x14ac:dyDescent="0.25">
      <c r="A735">
        <f t="shared" si="453"/>
        <v>1</v>
      </c>
      <c r="B735">
        <f t="shared" si="454"/>
        <v>1900</v>
      </c>
      <c r="C735" s="73"/>
      <c r="FT735" s="78"/>
      <c r="FU735" s="132"/>
      <c r="FV735" s="4"/>
      <c r="FW735" s="155"/>
    </row>
    <row r="736" spans="1:179" ht="15.75" x14ac:dyDescent="0.25">
      <c r="A736">
        <f t="shared" si="453"/>
        <v>1</v>
      </c>
      <c r="B736">
        <f t="shared" si="454"/>
        <v>1900</v>
      </c>
      <c r="C736" s="73"/>
      <c r="FT736" s="78"/>
      <c r="FU736" s="132"/>
      <c r="FV736" s="4"/>
      <c r="FW736" s="155"/>
    </row>
    <row r="737" spans="1:199" ht="15.75" x14ac:dyDescent="0.25">
      <c r="A737">
        <f t="shared" si="453"/>
        <v>1</v>
      </c>
      <c r="B737">
        <f t="shared" si="454"/>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453"/>
        <v>1</v>
      </c>
      <c r="B738">
        <f t="shared" si="454"/>
        <v>1900</v>
      </c>
      <c r="C738" s="73"/>
    </row>
    <row r="739" spans="1:199" ht="15.75" x14ac:dyDescent="0.25">
      <c r="A739">
        <f t="shared" si="453"/>
        <v>1</v>
      </c>
      <c r="B739">
        <f t="shared" si="454"/>
        <v>1900</v>
      </c>
      <c r="C739" s="73"/>
      <c r="FT739" s="158"/>
      <c r="FU739" s="158"/>
      <c r="FV739" s="159"/>
      <c r="FW739" s="160"/>
    </row>
    <row r="740" spans="1:199" ht="15.75" x14ac:dyDescent="0.25">
      <c r="A740">
        <f t="shared" si="453"/>
        <v>1</v>
      </c>
      <c r="B740">
        <f t="shared" si="454"/>
        <v>1900</v>
      </c>
      <c r="C740" s="73"/>
    </row>
    <row r="741" spans="1:199" ht="15.75" x14ac:dyDescent="0.25">
      <c r="A741">
        <f t="shared" si="453"/>
        <v>1</v>
      </c>
      <c r="B741">
        <f t="shared" si="454"/>
        <v>1900</v>
      </c>
      <c r="C741" s="73"/>
    </row>
    <row r="742" spans="1:199" ht="15.75" x14ac:dyDescent="0.25">
      <c r="A742">
        <f t="shared" si="453"/>
        <v>1</v>
      </c>
      <c r="B742">
        <f t="shared" si="454"/>
        <v>1900</v>
      </c>
      <c r="C742" s="73"/>
    </row>
    <row r="743" spans="1:199" ht="15.75" x14ac:dyDescent="0.25">
      <c r="A743">
        <f t="shared" si="453"/>
        <v>1</v>
      </c>
      <c r="B743">
        <f t="shared" si="454"/>
        <v>1900</v>
      </c>
      <c r="C743" s="73"/>
    </row>
    <row r="744" spans="1:199" ht="15.75" x14ac:dyDescent="0.25">
      <c r="A744">
        <f t="shared" si="453"/>
        <v>1</v>
      </c>
      <c r="B744">
        <f t="shared" si="454"/>
        <v>1900</v>
      </c>
      <c r="C744" s="73"/>
    </row>
    <row r="745" spans="1:199" ht="15.75" x14ac:dyDescent="0.25">
      <c r="A745">
        <f t="shared" si="453"/>
        <v>1</v>
      </c>
      <c r="B745">
        <f t="shared" si="454"/>
        <v>1900</v>
      </c>
      <c r="C745" s="73"/>
    </row>
    <row r="746" spans="1:199" ht="15.75" x14ac:dyDescent="0.25">
      <c r="A746">
        <f t="shared" si="453"/>
        <v>1</v>
      </c>
      <c r="B746">
        <f t="shared" si="454"/>
        <v>1900</v>
      </c>
      <c r="C746" s="73"/>
    </row>
    <row r="747" spans="1:199" ht="15.75" x14ac:dyDescent="0.25">
      <c r="A747">
        <f t="shared" si="453"/>
        <v>1</v>
      </c>
      <c r="B747">
        <f t="shared" si="454"/>
        <v>1900</v>
      </c>
      <c r="C747" s="73"/>
    </row>
    <row r="748" spans="1:199" ht="15.75" x14ac:dyDescent="0.25">
      <c r="A748">
        <f t="shared" si="453"/>
        <v>1</v>
      </c>
      <c r="B748">
        <f t="shared" si="454"/>
        <v>1900</v>
      </c>
      <c r="C748" s="73"/>
    </row>
    <row r="749" spans="1:199" ht="15.75" x14ac:dyDescent="0.25">
      <c r="A749">
        <f t="shared" si="453"/>
        <v>1</v>
      </c>
      <c r="B749">
        <f t="shared" si="454"/>
        <v>1900</v>
      </c>
      <c r="C749" s="73"/>
    </row>
    <row r="750" spans="1:199" ht="15.75" x14ac:dyDescent="0.25">
      <c r="A750">
        <f t="shared" si="453"/>
        <v>1</v>
      </c>
      <c r="B750">
        <f t="shared" si="454"/>
        <v>1900</v>
      </c>
      <c r="C750" s="73"/>
    </row>
    <row r="751" spans="1:199" ht="15.75" x14ac:dyDescent="0.25">
      <c r="A751">
        <f t="shared" si="453"/>
        <v>1</v>
      </c>
      <c r="B751">
        <f t="shared" si="454"/>
        <v>1900</v>
      </c>
      <c r="C751" s="73"/>
    </row>
    <row r="752" spans="1:199" ht="15.75" x14ac:dyDescent="0.25">
      <c r="A752">
        <f t="shared" si="453"/>
        <v>1</v>
      </c>
      <c r="B752">
        <f t="shared" si="454"/>
        <v>1900</v>
      </c>
      <c r="C752" s="73"/>
    </row>
    <row r="753" spans="1:199" ht="15.75" x14ac:dyDescent="0.25">
      <c r="A753">
        <f t="shared" si="453"/>
        <v>1</v>
      </c>
      <c r="B753">
        <f t="shared" si="454"/>
        <v>1900</v>
      </c>
      <c r="C753" s="73"/>
    </row>
    <row r="754" spans="1:199" ht="15.75" x14ac:dyDescent="0.25">
      <c r="A754">
        <f t="shared" si="453"/>
        <v>1</v>
      </c>
      <c r="B754">
        <f t="shared" si="454"/>
        <v>1900</v>
      </c>
      <c r="C754" s="73"/>
    </row>
    <row r="755" spans="1:199" ht="15.75" x14ac:dyDescent="0.25">
      <c r="A755">
        <f t="shared" si="453"/>
        <v>1</v>
      </c>
      <c r="B755">
        <f t="shared" si="454"/>
        <v>1900</v>
      </c>
      <c r="C755" s="73"/>
    </row>
    <row r="756" spans="1:199" ht="15.75" x14ac:dyDescent="0.25">
      <c r="A756">
        <f t="shared" si="453"/>
        <v>1</v>
      </c>
      <c r="B756">
        <f t="shared" si="454"/>
        <v>1900</v>
      </c>
      <c r="C756" s="73"/>
    </row>
    <row r="757" spans="1:199" ht="15.75" x14ac:dyDescent="0.25">
      <c r="A757">
        <f t="shared" si="453"/>
        <v>1</v>
      </c>
      <c r="B757">
        <f t="shared" si="454"/>
        <v>1900</v>
      </c>
      <c r="C757" s="73"/>
    </row>
    <row r="758" spans="1:199" ht="15.75" x14ac:dyDescent="0.25">
      <c r="A758">
        <f t="shared" si="453"/>
        <v>1</v>
      </c>
      <c r="B758">
        <f t="shared" si="454"/>
        <v>1900</v>
      </c>
      <c r="C758" s="73"/>
    </row>
    <row r="759" spans="1:199" ht="15.75" x14ac:dyDescent="0.25">
      <c r="A759">
        <f t="shared" si="453"/>
        <v>1</v>
      </c>
      <c r="B759">
        <f t="shared" si="454"/>
        <v>1900</v>
      </c>
      <c r="C759" s="73"/>
    </row>
    <row r="760" spans="1:199" ht="15.75" x14ac:dyDescent="0.25">
      <c r="A760">
        <f t="shared" si="453"/>
        <v>1</v>
      </c>
      <c r="B760">
        <f t="shared" si="454"/>
        <v>1900</v>
      </c>
      <c r="C760" s="73"/>
    </row>
    <row r="761" spans="1:199" ht="15.75" x14ac:dyDescent="0.25">
      <c r="A761">
        <f t="shared" si="453"/>
        <v>1</v>
      </c>
      <c r="B761">
        <f t="shared" si="454"/>
        <v>1900</v>
      </c>
      <c r="C761" s="73"/>
    </row>
    <row r="762" spans="1:199" ht="15.75" x14ac:dyDescent="0.25">
      <c r="A762">
        <f t="shared" si="453"/>
        <v>1</v>
      </c>
      <c r="B762">
        <f t="shared" si="454"/>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453"/>
        <v>1</v>
      </c>
      <c r="B763">
        <f t="shared" si="454"/>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453"/>
        <v>1</v>
      </c>
      <c r="B764">
        <f t="shared" si="454"/>
        <v>1900</v>
      </c>
      <c r="C764" s="73"/>
    </row>
    <row r="765" spans="1:199" ht="15.75" x14ac:dyDescent="0.25">
      <c r="A765">
        <f t="shared" si="453"/>
        <v>1</v>
      </c>
      <c r="B765">
        <f t="shared" si="454"/>
        <v>1900</v>
      </c>
      <c r="C765" s="73"/>
    </row>
    <row r="766" spans="1:199" ht="15.75" x14ac:dyDescent="0.25">
      <c r="A766">
        <f t="shared" si="453"/>
        <v>1</v>
      </c>
      <c r="B766">
        <f t="shared" si="454"/>
        <v>1900</v>
      </c>
      <c r="C766" s="73"/>
    </row>
    <row r="767" spans="1:199" x14ac:dyDescent="0.25">
      <c r="A767">
        <f t="shared" si="453"/>
        <v>1</v>
      </c>
      <c r="B767">
        <f t="shared" si="454"/>
        <v>1900</v>
      </c>
    </row>
    <row r="768" spans="1:199" x14ac:dyDescent="0.25">
      <c r="A768">
        <f t="shared" si="453"/>
        <v>1</v>
      </c>
      <c r="B768">
        <f t="shared" si="454"/>
        <v>1900</v>
      </c>
    </row>
    <row r="769" spans="1:2" x14ac:dyDescent="0.25">
      <c r="A769">
        <f t="shared" si="453"/>
        <v>1</v>
      </c>
      <c r="B769">
        <f t="shared" si="454"/>
        <v>1900</v>
      </c>
    </row>
    <row r="770" spans="1:2" x14ac:dyDescent="0.25">
      <c r="A770">
        <f t="shared" si="453"/>
        <v>1</v>
      </c>
      <c r="B770">
        <f t="shared" si="454"/>
        <v>1900</v>
      </c>
    </row>
    <row r="771" spans="1:2" x14ac:dyDescent="0.25">
      <c r="A771">
        <f t="shared" si="453"/>
        <v>1</v>
      </c>
      <c r="B771">
        <f t="shared" si="454"/>
        <v>1900</v>
      </c>
    </row>
    <row r="772" spans="1:2" x14ac:dyDescent="0.25">
      <c r="A772">
        <f t="shared" si="453"/>
        <v>1</v>
      </c>
      <c r="B772">
        <f t="shared" si="454"/>
        <v>1900</v>
      </c>
    </row>
    <row r="773" spans="1:2" x14ac:dyDescent="0.25">
      <c r="A773">
        <f t="shared" si="453"/>
        <v>1</v>
      </c>
      <c r="B773">
        <f t="shared" si="454"/>
        <v>1900</v>
      </c>
    </row>
    <row r="774" spans="1:2" x14ac:dyDescent="0.25">
      <c r="A774">
        <f t="shared" si="453"/>
        <v>1</v>
      </c>
      <c r="B774">
        <f t="shared" si="454"/>
        <v>1900</v>
      </c>
    </row>
    <row r="775" spans="1:2" x14ac:dyDescent="0.25">
      <c r="A775">
        <f t="shared" si="453"/>
        <v>1</v>
      </c>
      <c r="B775">
        <f t="shared" si="454"/>
        <v>1900</v>
      </c>
    </row>
    <row r="776" spans="1:2" x14ac:dyDescent="0.25">
      <c r="A776">
        <f t="shared" si="453"/>
        <v>1</v>
      </c>
      <c r="B776">
        <f t="shared" si="454"/>
        <v>1900</v>
      </c>
    </row>
    <row r="777" spans="1:2" x14ac:dyDescent="0.25">
      <c r="A777">
        <f t="shared" si="453"/>
        <v>1</v>
      </c>
      <c r="B777">
        <f t="shared" si="454"/>
        <v>1900</v>
      </c>
    </row>
    <row r="778" spans="1:2" x14ac:dyDescent="0.25">
      <c r="A778">
        <f t="shared" si="453"/>
        <v>1</v>
      </c>
      <c r="B778">
        <f t="shared" si="454"/>
        <v>1900</v>
      </c>
    </row>
    <row r="779" spans="1:2" x14ac:dyDescent="0.25">
      <c r="A779">
        <f t="shared" si="453"/>
        <v>1</v>
      </c>
      <c r="B779">
        <f t="shared" si="454"/>
        <v>1900</v>
      </c>
    </row>
    <row r="780" spans="1:2" x14ac:dyDescent="0.25">
      <c r="A780">
        <f t="shared" ref="A780:A843" si="455">MONTH(C780)</f>
        <v>1</v>
      </c>
      <c r="B780">
        <f t="shared" ref="B780:B843" si="456">YEAR(C780)</f>
        <v>1900</v>
      </c>
    </row>
    <row r="781" spans="1:2" x14ac:dyDescent="0.25">
      <c r="A781">
        <f t="shared" si="455"/>
        <v>1</v>
      </c>
      <c r="B781">
        <f t="shared" si="456"/>
        <v>1900</v>
      </c>
    </row>
    <row r="782" spans="1:2" x14ac:dyDescent="0.25">
      <c r="A782">
        <f t="shared" si="455"/>
        <v>1</v>
      </c>
      <c r="B782">
        <f t="shared" si="456"/>
        <v>1900</v>
      </c>
    </row>
    <row r="783" spans="1:2" x14ac:dyDescent="0.25">
      <c r="A783">
        <f t="shared" si="455"/>
        <v>1</v>
      </c>
      <c r="B783">
        <f t="shared" si="456"/>
        <v>1900</v>
      </c>
    </row>
    <row r="784" spans="1:2" x14ac:dyDescent="0.25">
      <c r="A784">
        <f t="shared" si="455"/>
        <v>1</v>
      </c>
      <c r="B784">
        <f t="shared" si="456"/>
        <v>1900</v>
      </c>
    </row>
    <row r="785" spans="1:2" x14ac:dyDescent="0.25">
      <c r="A785">
        <f t="shared" si="455"/>
        <v>1</v>
      </c>
      <c r="B785">
        <f t="shared" si="456"/>
        <v>1900</v>
      </c>
    </row>
    <row r="786" spans="1:2" x14ac:dyDescent="0.25">
      <c r="A786">
        <f t="shared" si="455"/>
        <v>1</v>
      </c>
      <c r="B786">
        <f t="shared" si="456"/>
        <v>1900</v>
      </c>
    </row>
    <row r="787" spans="1:2" x14ac:dyDescent="0.25">
      <c r="A787">
        <f t="shared" si="455"/>
        <v>1</v>
      </c>
      <c r="B787">
        <f t="shared" si="456"/>
        <v>1900</v>
      </c>
    </row>
    <row r="788" spans="1:2" x14ac:dyDescent="0.25">
      <c r="A788">
        <f t="shared" si="455"/>
        <v>1</v>
      </c>
      <c r="B788">
        <f t="shared" si="456"/>
        <v>1900</v>
      </c>
    </row>
    <row r="789" spans="1:2" x14ac:dyDescent="0.25">
      <c r="A789">
        <f t="shared" si="455"/>
        <v>1</v>
      </c>
      <c r="B789">
        <f t="shared" si="456"/>
        <v>1900</v>
      </c>
    </row>
    <row r="790" spans="1:2" x14ac:dyDescent="0.25">
      <c r="A790">
        <f t="shared" si="455"/>
        <v>1</v>
      </c>
      <c r="B790">
        <f t="shared" si="456"/>
        <v>1900</v>
      </c>
    </row>
    <row r="791" spans="1:2" x14ac:dyDescent="0.25">
      <c r="A791">
        <f t="shared" si="455"/>
        <v>1</v>
      </c>
      <c r="B791">
        <f t="shared" si="456"/>
        <v>1900</v>
      </c>
    </row>
    <row r="792" spans="1:2" x14ac:dyDescent="0.25">
      <c r="A792">
        <f t="shared" si="455"/>
        <v>1</v>
      </c>
      <c r="B792">
        <f t="shared" si="456"/>
        <v>1900</v>
      </c>
    </row>
    <row r="793" spans="1:2" x14ac:dyDescent="0.25">
      <c r="A793">
        <f t="shared" si="455"/>
        <v>1</v>
      </c>
      <c r="B793">
        <f t="shared" si="456"/>
        <v>1900</v>
      </c>
    </row>
    <row r="794" spans="1:2" x14ac:dyDescent="0.25">
      <c r="A794">
        <f t="shared" si="455"/>
        <v>1</v>
      </c>
      <c r="B794">
        <f t="shared" si="456"/>
        <v>1900</v>
      </c>
    </row>
    <row r="795" spans="1:2" x14ac:dyDescent="0.25">
      <c r="A795">
        <f t="shared" si="455"/>
        <v>1</v>
      </c>
      <c r="B795">
        <f t="shared" si="456"/>
        <v>1900</v>
      </c>
    </row>
    <row r="796" spans="1:2" x14ac:dyDescent="0.25">
      <c r="A796">
        <f t="shared" si="455"/>
        <v>1</v>
      </c>
      <c r="B796">
        <f t="shared" si="456"/>
        <v>1900</v>
      </c>
    </row>
    <row r="797" spans="1:2" x14ac:dyDescent="0.25">
      <c r="A797">
        <f t="shared" si="455"/>
        <v>1</v>
      </c>
      <c r="B797">
        <f t="shared" si="456"/>
        <v>1900</v>
      </c>
    </row>
    <row r="798" spans="1:2" x14ac:dyDescent="0.25">
      <c r="A798">
        <f t="shared" si="455"/>
        <v>1</v>
      </c>
      <c r="B798">
        <f t="shared" si="456"/>
        <v>1900</v>
      </c>
    </row>
    <row r="799" spans="1:2" x14ac:dyDescent="0.25">
      <c r="A799">
        <f t="shared" si="455"/>
        <v>1</v>
      </c>
      <c r="B799">
        <f t="shared" si="456"/>
        <v>1900</v>
      </c>
    </row>
    <row r="800" spans="1:2" x14ac:dyDescent="0.25">
      <c r="A800">
        <f t="shared" si="455"/>
        <v>1</v>
      </c>
      <c r="B800">
        <f t="shared" si="456"/>
        <v>1900</v>
      </c>
    </row>
    <row r="801" spans="1:2" x14ac:dyDescent="0.25">
      <c r="A801">
        <f t="shared" si="455"/>
        <v>1</v>
      </c>
      <c r="B801">
        <f t="shared" si="456"/>
        <v>1900</v>
      </c>
    </row>
    <row r="802" spans="1:2" x14ac:dyDescent="0.25">
      <c r="A802">
        <f t="shared" si="455"/>
        <v>1</v>
      </c>
      <c r="B802">
        <f t="shared" si="456"/>
        <v>1900</v>
      </c>
    </row>
    <row r="803" spans="1:2" x14ac:dyDescent="0.25">
      <c r="A803">
        <f t="shared" si="455"/>
        <v>1</v>
      </c>
      <c r="B803">
        <f t="shared" si="456"/>
        <v>1900</v>
      </c>
    </row>
    <row r="804" spans="1:2" x14ac:dyDescent="0.25">
      <c r="A804">
        <f t="shared" si="455"/>
        <v>1</v>
      </c>
      <c r="B804">
        <f t="shared" si="456"/>
        <v>1900</v>
      </c>
    </row>
    <row r="805" spans="1:2" x14ac:dyDescent="0.25">
      <c r="A805">
        <f t="shared" si="455"/>
        <v>1</v>
      </c>
      <c r="B805">
        <f t="shared" si="456"/>
        <v>1900</v>
      </c>
    </row>
    <row r="806" spans="1:2" x14ac:dyDescent="0.25">
      <c r="A806">
        <f t="shared" si="455"/>
        <v>1</v>
      </c>
      <c r="B806">
        <f t="shared" si="456"/>
        <v>1900</v>
      </c>
    </row>
    <row r="807" spans="1:2" x14ac:dyDescent="0.25">
      <c r="A807">
        <f t="shared" si="455"/>
        <v>1</v>
      </c>
      <c r="B807">
        <f t="shared" si="456"/>
        <v>1900</v>
      </c>
    </row>
    <row r="808" spans="1:2" x14ac:dyDescent="0.25">
      <c r="A808">
        <f t="shared" si="455"/>
        <v>1</v>
      </c>
      <c r="B808">
        <f t="shared" si="456"/>
        <v>1900</v>
      </c>
    </row>
    <row r="809" spans="1:2" x14ac:dyDescent="0.25">
      <c r="A809">
        <f t="shared" si="455"/>
        <v>1</v>
      </c>
      <c r="B809">
        <f t="shared" si="456"/>
        <v>1900</v>
      </c>
    </row>
    <row r="810" spans="1:2" x14ac:dyDescent="0.25">
      <c r="A810">
        <f t="shared" si="455"/>
        <v>1</v>
      </c>
      <c r="B810">
        <f t="shared" si="456"/>
        <v>1900</v>
      </c>
    </row>
    <row r="811" spans="1:2" x14ac:dyDescent="0.25">
      <c r="A811">
        <f t="shared" si="455"/>
        <v>1</v>
      </c>
      <c r="B811">
        <f t="shared" si="456"/>
        <v>1900</v>
      </c>
    </row>
    <row r="812" spans="1:2" x14ac:dyDescent="0.25">
      <c r="A812">
        <f t="shared" si="455"/>
        <v>1</v>
      </c>
      <c r="B812">
        <f t="shared" si="456"/>
        <v>1900</v>
      </c>
    </row>
    <row r="813" spans="1:2" x14ac:dyDescent="0.25">
      <c r="A813">
        <f t="shared" si="455"/>
        <v>1</v>
      </c>
      <c r="B813">
        <f t="shared" si="456"/>
        <v>1900</v>
      </c>
    </row>
    <row r="814" spans="1:2" x14ac:dyDescent="0.25">
      <c r="A814">
        <f t="shared" si="455"/>
        <v>1</v>
      </c>
      <c r="B814">
        <f t="shared" si="456"/>
        <v>1900</v>
      </c>
    </row>
    <row r="815" spans="1:2" x14ac:dyDescent="0.25">
      <c r="A815">
        <f t="shared" si="455"/>
        <v>1</v>
      </c>
      <c r="B815">
        <f t="shared" si="456"/>
        <v>1900</v>
      </c>
    </row>
    <row r="816" spans="1:2" x14ac:dyDescent="0.25">
      <c r="A816">
        <f t="shared" si="455"/>
        <v>1</v>
      </c>
      <c r="B816">
        <f t="shared" si="456"/>
        <v>1900</v>
      </c>
    </row>
    <row r="817" spans="1:2" x14ac:dyDescent="0.25">
      <c r="A817">
        <f t="shared" si="455"/>
        <v>1</v>
      </c>
      <c r="B817">
        <f t="shared" si="456"/>
        <v>1900</v>
      </c>
    </row>
    <row r="818" spans="1:2" x14ac:dyDescent="0.25">
      <c r="A818">
        <f t="shared" si="455"/>
        <v>1</v>
      </c>
      <c r="B818">
        <f t="shared" si="456"/>
        <v>1900</v>
      </c>
    </row>
    <row r="819" spans="1:2" x14ac:dyDescent="0.25">
      <c r="A819">
        <f t="shared" si="455"/>
        <v>1</v>
      </c>
      <c r="B819">
        <f t="shared" si="456"/>
        <v>1900</v>
      </c>
    </row>
    <row r="820" spans="1:2" x14ac:dyDescent="0.25">
      <c r="A820">
        <f t="shared" si="455"/>
        <v>1</v>
      </c>
      <c r="B820">
        <f t="shared" si="456"/>
        <v>1900</v>
      </c>
    </row>
    <row r="821" spans="1:2" x14ac:dyDescent="0.25">
      <c r="A821">
        <f t="shared" si="455"/>
        <v>1</v>
      </c>
      <c r="B821">
        <f t="shared" si="456"/>
        <v>1900</v>
      </c>
    </row>
    <row r="822" spans="1:2" x14ac:dyDescent="0.25">
      <c r="A822">
        <f t="shared" si="455"/>
        <v>1</v>
      </c>
      <c r="B822">
        <f t="shared" si="456"/>
        <v>1900</v>
      </c>
    </row>
    <row r="823" spans="1:2" x14ac:dyDescent="0.25">
      <c r="A823">
        <f t="shared" si="455"/>
        <v>1</v>
      </c>
      <c r="B823">
        <f t="shared" si="456"/>
        <v>1900</v>
      </c>
    </row>
    <row r="824" spans="1:2" x14ac:dyDescent="0.25">
      <c r="A824">
        <f t="shared" si="455"/>
        <v>1</v>
      </c>
      <c r="B824">
        <f t="shared" si="456"/>
        <v>1900</v>
      </c>
    </row>
    <row r="825" spans="1:2" x14ac:dyDescent="0.25">
      <c r="A825">
        <f t="shared" si="455"/>
        <v>1</v>
      </c>
      <c r="B825">
        <f t="shared" si="456"/>
        <v>1900</v>
      </c>
    </row>
    <row r="826" spans="1:2" x14ac:dyDescent="0.25">
      <c r="A826">
        <f t="shared" si="455"/>
        <v>1</v>
      </c>
      <c r="B826">
        <f t="shared" si="456"/>
        <v>1900</v>
      </c>
    </row>
    <row r="827" spans="1:2" x14ac:dyDescent="0.25">
      <c r="A827">
        <f t="shared" si="455"/>
        <v>1</v>
      </c>
      <c r="B827">
        <f t="shared" si="456"/>
        <v>1900</v>
      </c>
    </row>
    <row r="828" spans="1:2" x14ac:dyDescent="0.25">
      <c r="A828">
        <f t="shared" si="455"/>
        <v>1</v>
      </c>
      <c r="B828">
        <f t="shared" si="456"/>
        <v>1900</v>
      </c>
    </row>
    <row r="829" spans="1:2" x14ac:dyDescent="0.25">
      <c r="A829">
        <f t="shared" si="455"/>
        <v>1</v>
      </c>
      <c r="B829">
        <f t="shared" si="456"/>
        <v>1900</v>
      </c>
    </row>
    <row r="830" spans="1:2" x14ac:dyDescent="0.25">
      <c r="A830">
        <f t="shared" si="455"/>
        <v>1</v>
      </c>
      <c r="B830">
        <f t="shared" si="456"/>
        <v>1900</v>
      </c>
    </row>
    <row r="831" spans="1:2" x14ac:dyDescent="0.25">
      <c r="A831">
        <f t="shared" si="455"/>
        <v>1</v>
      </c>
      <c r="B831">
        <f t="shared" si="456"/>
        <v>1900</v>
      </c>
    </row>
    <row r="832" spans="1:2" x14ac:dyDescent="0.25">
      <c r="A832">
        <f t="shared" si="455"/>
        <v>1</v>
      </c>
      <c r="B832">
        <f t="shared" si="456"/>
        <v>1900</v>
      </c>
    </row>
    <row r="833" spans="1:2" x14ac:dyDescent="0.25">
      <c r="A833">
        <f t="shared" si="455"/>
        <v>1</v>
      </c>
      <c r="B833">
        <f t="shared" si="456"/>
        <v>1900</v>
      </c>
    </row>
    <row r="834" spans="1:2" x14ac:dyDescent="0.25">
      <c r="A834">
        <f t="shared" si="455"/>
        <v>1</v>
      </c>
      <c r="B834">
        <f t="shared" si="456"/>
        <v>1900</v>
      </c>
    </row>
    <row r="835" spans="1:2" x14ac:dyDescent="0.25">
      <c r="A835">
        <f t="shared" si="455"/>
        <v>1</v>
      </c>
      <c r="B835">
        <f t="shared" si="456"/>
        <v>1900</v>
      </c>
    </row>
    <row r="836" spans="1:2" x14ac:dyDescent="0.25">
      <c r="A836">
        <f t="shared" si="455"/>
        <v>1</v>
      </c>
      <c r="B836">
        <f t="shared" si="456"/>
        <v>1900</v>
      </c>
    </row>
    <row r="837" spans="1:2" x14ac:dyDescent="0.25">
      <c r="A837">
        <f t="shared" si="455"/>
        <v>1</v>
      </c>
      <c r="B837">
        <f t="shared" si="456"/>
        <v>1900</v>
      </c>
    </row>
    <row r="838" spans="1:2" x14ac:dyDescent="0.25">
      <c r="A838">
        <f t="shared" si="455"/>
        <v>1</v>
      </c>
      <c r="B838">
        <f t="shared" si="456"/>
        <v>1900</v>
      </c>
    </row>
    <row r="839" spans="1:2" x14ac:dyDescent="0.25">
      <c r="A839">
        <f t="shared" si="455"/>
        <v>1</v>
      </c>
      <c r="B839">
        <f t="shared" si="456"/>
        <v>1900</v>
      </c>
    </row>
    <row r="840" spans="1:2" x14ac:dyDescent="0.25">
      <c r="A840">
        <f t="shared" si="455"/>
        <v>1</v>
      </c>
      <c r="B840">
        <f t="shared" si="456"/>
        <v>1900</v>
      </c>
    </row>
    <row r="841" spans="1:2" x14ac:dyDescent="0.25">
      <c r="A841">
        <f t="shared" si="455"/>
        <v>1</v>
      </c>
      <c r="B841">
        <f t="shared" si="456"/>
        <v>1900</v>
      </c>
    </row>
    <row r="842" spans="1:2" x14ac:dyDescent="0.25">
      <c r="A842">
        <f t="shared" si="455"/>
        <v>1</v>
      </c>
      <c r="B842">
        <f t="shared" si="456"/>
        <v>1900</v>
      </c>
    </row>
    <row r="843" spans="1:2" x14ac:dyDescent="0.25">
      <c r="A843">
        <f t="shared" si="455"/>
        <v>1</v>
      </c>
      <c r="B843">
        <f t="shared" si="456"/>
        <v>1900</v>
      </c>
    </row>
    <row r="844" spans="1:2" x14ac:dyDescent="0.25">
      <c r="A844">
        <f t="shared" ref="A844:A907" si="457">MONTH(C844)</f>
        <v>1</v>
      </c>
      <c r="B844">
        <f t="shared" ref="B844:B907" si="458">YEAR(C844)</f>
        <v>1900</v>
      </c>
    </row>
    <row r="845" spans="1:2" x14ac:dyDescent="0.25">
      <c r="A845">
        <f t="shared" si="457"/>
        <v>1</v>
      </c>
      <c r="B845">
        <f t="shared" si="458"/>
        <v>1900</v>
      </c>
    </row>
    <row r="846" spans="1:2" x14ac:dyDescent="0.25">
      <c r="A846">
        <f t="shared" si="457"/>
        <v>1</v>
      </c>
      <c r="B846">
        <f t="shared" si="458"/>
        <v>1900</v>
      </c>
    </row>
    <row r="847" spans="1:2" x14ac:dyDescent="0.25">
      <c r="A847">
        <f t="shared" si="457"/>
        <v>1</v>
      </c>
      <c r="B847">
        <f t="shared" si="458"/>
        <v>1900</v>
      </c>
    </row>
    <row r="848" spans="1:2" x14ac:dyDescent="0.25">
      <c r="A848">
        <f t="shared" si="457"/>
        <v>1</v>
      </c>
      <c r="B848">
        <f t="shared" si="458"/>
        <v>1900</v>
      </c>
    </row>
    <row r="849" spans="1:2" x14ac:dyDescent="0.25">
      <c r="A849">
        <f t="shared" si="457"/>
        <v>1</v>
      </c>
      <c r="B849">
        <f t="shared" si="458"/>
        <v>1900</v>
      </c>
    </row>
    <row r="850" spans="1:2" x14ac:dyDescent="0.25">
      <c r="A850">
        <f t="shared" si="457"/>
        <v>1</v>
      </c>
      <c r="B850">
        <f t="shared" si="458"/>
        <v>1900</v>
      </c>
    </row>
    <row r="851" spans="1:2" x14ac:dyDescent="0.25">
      <c r="A851">
        <f t="shared" si="457"/>
        <v>1</v>
      </c>
      <c r="B851">
        <f t="shared" si="458"/>
        <v>1900</v>
      </c>
    </row>
    <row r="852" spans="1:2" x14ac:dyDescent="0.25">
      <c r="A852">
        <f t="shared" si="457"/>
        <v>1</v>
      </c>
      <c r="B852">
        <f t="shared" si="458"/>
        <v>1900</v>
      </c>
    </row>
    <row r="853" spans="1:2" x14ac:dyDescent="0.25">
      <c r="A853">
        <f t="shared" si="457"/>
        <v>1</v>
      </c>
      <c r="B853">
        <f t="shared" si="458"/>
        <v>1900</v>
      </c>
    </row>
    <row r="854" spans="1:2" x14ac:dyDescent="0.25">
      <c r="A854">
        <f t="shared" si="457"/>
        <v>1</v>
      </c>
      <c r="B854">
        <f t="shared" si="458"/>
        <v>1900</v>
      </c>
    </row>
    <row r="855" spans="1:2" x14ac:dyDescent="0.25">
      <c r="A855">
        <f t="shared" si="457"/>
        <v>1</v>
      </c>
      <c r="B855">
        <f t="shared" si="458"/>
        <v>1900</v>
      </c>
    </row>
    <row r="856" spans="1:2" x14ac:dyDescent="0.25">
      <c r="A856">
        <f t="shared" si="457"/>
        <v>1</v>
      </c>
      <c r="B856">
        <f t="shared" si="458"/>
        <v>1900</v>
      </c>
    </row>
    <row r="857" spans="1:2" x14ac:dyDescent="0.25">
      <c r="A857">
        <f t="shared" si="457"/>
        <v>1</v>
      </c>
      <c r="B857">
        <f t="shared" si="458"/>
        <v>1900</v>
      </c>
    </row>
    <row r="858" spans="1:2" x14ac:dyDescent="0.25">
      <c r="A858">
        <f t="shared" si="457"/>
        <v>1</v>
      </c>
      <c r="B858">
        <f t="shared" si="458"/>
        <v>1900</v>
      </c>
    </row>
    <row r="859" spans="1:2" x14ac:dyDescent="0.25">
      <c r="A859">
        <f t="shared" si="457"/>
        <v>1</v>
      </c>
      <c r="B859">
        <f t="shared" si="458"/>
        <v>1900</v>
      </c>
    </row>
    <row r="860" spans="1:2" x14ac:dyDescent="0.25">
      <c r="A860">
        <f t="shared" si="457"/>
        <v>1</v>
      </c>
      <c r="B860">
        <f t="shared" si="458"/>
        <v>1900</v>
      </c>
    </row>
    <row r="861" spans="1:2" x14ac:dyDescent="0.25">
      <c r="A861">
        <f t="shared" si="457"/>
        <v>1</v>
      </c>
      <c r="B861">
        <f t="shared" si="458"/>
        <v>1900</v>
      </c>
    </row>
    <row r="862" spans="1:2" x14ac:dyDescent="0.25">
      <c r="A862">
        <f t="shared" si="457"/>
        <v>1</v>
      </c>
      <c r="B862">
        <f t="shared" si="458"/>
        <v>1900</v>
      </c>
    </row>
    <row r="863" spans="1:2" x14ac:dyDescent="0.25">
      <c r="A863">
        <f t="shared" si="457"/>
        <v>1</v>
      </c>
      <c r="B863">
        <f t="shared" si="458"/>
        <v>1900</v>
      </c>
    </row>
    <row r="864" spans="1:2" x14ac:dyDescent="0.25">
      <c r="A864">
        <f t="shared" si="457"/>
        <v>1</v>
      </c>
      <c r="B864">
        <f t="shared" si="458"/>
        <v>1900</v>
      </c>
    </row>
    <row r="865" spans="1:2" x14ac:dyDescent="0.25">
      <c r="A865">
        <f t="shared" si="457"/>
        <v>1</v>
      </c>
      <c r="B865">
        <f t="shared" si="458"/>
        <v>1900</v>
      </c>
    </row>
    <row r="866" spans="1:2" x14ac:dyDescent="0.25">
      <c r="A866">
        <f t="shared" si="457"/>
        <v>1</v>
      </c>
      <c r="B866">
        <f t="shared" si="458"/>
        <v>1900</v>
      </c>
    </row>
    <row r="867" spans="1:2" x14ac:dyDescent="0.25">
      <c r="A867">
        <f t="shared" si="457"/>
        <v>1</v>
      </c>
      <c r="B867">
        <f t="shared" si="458"/>
        <v>1900</v>
      </c>
    </row>
    <row r="868" spans="1:2" x14ac:dyDescent="0.25">
      <c r="A868">
        <f t="shared" si="457"/>
        <v>1</v>
      </c>
      <c r="B868">
        <f t="shared" si="458"/>
        <v>1900</v>
      </c>
    </row>
    <row r="869" spans="1:2" x14ac:dyDescent="0.25">
      <c r="A869">
        <f t="shared" si="457"/>
        <v>1</v>
      </c>
      <c r="B869">
        <f t="shared" si="458"/>
        <v>1900</v>
      </c>
    </row>
    <row r="870" spans="1:2" x14ac:dyDescent="0.25">
      <c r="A870">
        <f t="shared" si="457"/>
        <v>1</v>
      </c>
      <c r="B870">
        <f t="shared" si="458"/>
        <v>1900</v>
      </c>
    </row>
    <row r="871" spans="1:2" x14ac:dyDescent="0.25">
      <c r="A871">
        <f t="shared" si="457"/>
        <v>1</v>
      </c>
      <c r="B871">
        <f t="shared" si="458"/>
        <v>1900</v>
      </c>
    </row>
    <row r="872" spans="1:2" x14ac:dyDescent="0.25">
      <c r="A872">
        <f t="shared" si="457"/>
        <v>1</v>
      </c>
      <c r="B872">
        <f t="shared" si="458"/>
        <v>1900</v>
      </c>
    </row>
    <row r="873" spans="1:2" x14ac:dyDescent="0.25">
      <c r="A873">
        <f t="shared" si="457"/>
        <v>1</v>
      </c>
      <c r="B873">
        <f t="shared" si="458"/>
        <v>1900</v>
      </c>
    </row>
    <row r="874" spans="1:2" x14ac:dyDescent="0.25">
      <c r="A874">
        <f t="shared" si="457"/>
        <v>1</v>
      </c>
      <c r="B874">
        <f t="shared" si="458"/>
        <v>1900</v>
      </c>
    </row>
    <row r="875" spans="1:2" x14ac:dyDescent="0.25">
      <c r="A875">
        <f t="shared" si="457"/>
        <v>1</v>
      </c>
      <c r="B875">
        <f t="shared" si="458"/>
        <v>1900</v>
      </c>
    </row>
    <row r="876" spans="1:2" x14ac:dyDescent="0.25">
      <c r="A876">
        <f t="shared" si="457"/>
        <v>1</v>
      </c>
      <c r="B876">
        <f t="shared" si="458"/>
        <v>1900</v>
      </c>
    </row>
    <row r="877" spans="1:2" x14ac:dyDescent="0.25">
      <c r="A877">
        <f t="shared" si="457"/>
        <v>1</v>
      </c>
      <c r="B877">
        <f t="shared" si="458"/>
        <v>1900</v>
      </c>
    </row>
    <row r="878" spans="1:2" x14ac:dyDescent="0.25">
      <c r="A878">
        <f t="shared" si="457"/>
        <v>1</v>
      </c>
      <c r="B878">
        <f t="shared" si="458"/>
        <v>1900</v>
      </c>
    </row>
    <row r="879" spans="1:2" x14ac:dyDescent="0.25">
      <c r="A879">
        <f t="shared" si="457"/>
        <v>1</v>
      </c>
      <c r="B879">
        <f t="shared" si="458"/>
        <v>1900</v>
      </c>
    </row>
    <row r="880" spans="1:2" x14ac:dyDescent="0.25">
      <c r="A880">
        <f t="shared" si="457"/>
        <v>1</v>
      </c>
      <c r="B880">
        <f t="shared" si="458"/>
        <v>1900</v>
      </c>
    </row>
    <row r="881" spans="1:2" x14ac:dyDescent="0.25">
      <c r="A881">
        <f t="shared" si="457"/>
        <v>1</v>
      </c>
      <c r="B881">
        <f t="shared" si="458"/>
        <v>1900</v>
      </c>
    </row>
    <row r="882" spans="1:2" x14ac:dyDescent="0.25">
      <c r="A882">
        <f t="shared" si="457"/>
        <v>1</v>
      </c>
      <c r="B882">
        <f t="shared" si="458"/>
        <v>1900</v>
      </c>
    </row>
    <row r="883" spans="1:2" x14ac:dyDescent="0.25">
      <c r="A883">
        <f t="shared" si="457"/>
        <v>1</v>
      </c>
      <c r="B883">
        <f t="shared" si="458"/>
        <v>1900</v>
      </c>
    </row>
    <row r="884" spans="1:2" x14ac:dyDescent="0.25">
      <c r="A884">
        <f t="shared" si="457"/>
        <v>1</v>
      </c>
      <c r="B884">
        <f t="shared" si="458"/>
        <v>1900</v>
      </c>
    </row>
    <row r="885" spans="1:2" x14ac:dyDescent="0.25">
      <c r="A885">
        <f t="shared" si="457"/>
        <v>1</v>
      </c>
      <c r="B885">
        <f t="shared" si="458"/>
        <v>1900</v>
      </c>
    </row>
    <row r="886" spans="1:2" x14ac:dyDescent="0.25">
      <c r="A886">
        <f t="shared" si="457"/>
        <v>1</v>
      </c>
      <c r="B886">
        <f t="shared" si="458"/>
        <v>1900</v>
      </c>
    </row>
    <row r="887" spans="1:2" x14ac:dyDescent="0.25">
      <c r="A887">
        <f t="shared" si="457"/>
        <v>1</v>
      </c>
      <c r="B887">
        <f t="shared" si="458"/>
        <v>1900</v>
      </c>
    </row>
    <row r="888" spans="1:2" x14ac:dyDescent="0.25">
      <c r="A888">
        <f t="shared" si="457"/>
        <v>1</v>
      </c>
      <c r="B888">
        <f t="shared" si="458"/>
        <v>1900</v>
      </c>
    </row>
    <row r="889" spans="1:2" x14ac:dyDescent="0.25">
      <c r="A889">
        <f t="shared" si="457"/>
        <v>1</v>
      </c>
      <c r="B889">
        <f t="shared" si="458"/>
        <v>1900</v>
      </c>
    </row>
    <row r="890" spans="1:2" x14ac:dyDescent="0.25">
      <c r="A890">
        <f t="shared" si="457"/>
        <v>1</v>
      </c>
      <c r="B890">
        <f t="shared" si="458"/>
        <v>1900</v>
      </c>
    </row>
    <row r="891" spans="1:2" x14ac:dyDescent="0.25">
      <c r="A891">
        <f t="shared" si="457"/>
        <v>1</v>
      </c>
      <c r="B891">
        <f t="shared" si="458"/>
        <v>1900</v>
      </c>
    </row>
    <row r="892" spans="1:2" x14ac:dyDescent="0.25">
      <c r="A892">
        <f t="shared" si="457"/>
        <v>1</v>
      </c>
      <c r="B892">
        <f t="shared" si="458"/>
        <v>1900</v>
      </c>
    </row>
    <row r="893" spans="1:2" x14ac:dyDescent="0.25">
      <c r="A893">
        <f t="shared" si="457"/>
        <v>1</v>
      </c>
      <c r="B893">
        <f t="shared" si="458"/>
        <v>1900</v>
      </c>
    </row>
    <row r="894" spans="1:2" x14ac:dyDescent="0.25">
      <c r="A894">
        <f t="shared" si="457"/>
        <v>1</v>
      </c>
      <c r="B894">
        <f t="shared" si="458"/>
        <v>1900</v>
      </c>
    </row>
    <row r="895" spans="1:2" x14ac:dyDescent="0.25">
      <c r="A895">
        <f t="shared" si="457"/>
        <v>1</v>
      </c>
      <c r="B895">
        <f t="shared" si="458"/>
        <v>1900</v>
      </c>
    </row>
    <row r="896" spans="1:2" x14ac:dyDescent="0.25">
      <c r="A896">
        <f t="shared" si="457"/>
        <v>1</v>
      </c>
      <c r="B896">
        <f t="shared" si="458"/>
        <v>1900</v>
      </c>
    </row>
    <row r="897" spans="1:2" x14ac:dyDescent="0.25">
      <c r="A897">
        <f t="shared" si="457"/>
        <v>1</v>
      </c>
      <c r="B897">
        <f t="shared" si="458"/>
        <v>1900</v>
      </c>
    </row>
    <row r="898" spans="1:2" x14ac:dyDescent="0.25">
      <c r="A898">
        <f t="shared" si="457"/>
        <v>1</v>
      </c>
      <c r="B898">
        <f t="shared" si="458"/>
        <v>1900</v>
      </c>
    </row>
    <row r="899" spans="1:2" x14ac:dyDescent="0.25">
      <c r="A899">
        <f t="shared" si="457"/>
        <v>1</v>
      </c>
      <c r="B899">
        <f t="shared" si="458"/>
        <v>1900</v>
      </c>
    </row>
    <row r="900" spans="1:2" x14ac:dyDescent="0.25">
      <c r="A900">
        <f t="shared" si="457"/>
        <v>1</v>
      </c>
      <c r="B900">
        <f t="shared" si="458"/>
        <v>1900</v>
      </c>
    </row>
    <row r="901" spans="1:2" x14ac:dyDescent="0.25">
      <c r="A901">
        <f t="shared" si="457"/>
        <v>1</v>
      </c>
      <c r="B901">
        <f t="shared" si="458"/>
        <v>1900</v>
      </c>
    </row>
    <row r="902" spans="1:2" x14ac:dyDescent="0.25">
      <c r="A902">
        <f t="shared" si="457"/>
        <v>1</v>
      </c>
      <c r="B902">
        <f t="shared" si="458"/>
        <v>1900</v>
      </c>
    </row>
    <row r="903" spans="1:2" x14ac:dyDescent="0.25">
      <c r="A903">
        <f t="shared" si="457"/>
        <v>1</v>
      </c>
      <c r="B903">
        <f t="shared" si="458"/>
        <v>1900</v>
      </c>
    </row>
    <row r="904" spans="1:2" x14ac:dyDescent="0.25">
      <c r="A904">
        <f t="shared" si="457"/>
        <v>1</v>
      </c>
      <c r="B904">
        <f t="shared" si="458"/>
        <v>1900</v>
      </c>
    </row>
    <row r="905" spans="1:2" x14ac:dyDescent="0.25">
      <c r="A905">
        <f t="shared" si="457"/>
        <v>1</v>
      </c>
      <c r="B905">
        <f t="shared" si="458"/>
        <v>1900</v>
      </c>
    </row>
    <row r="906" spans="1:2" x14ac:dyDescent="0.25">
      <c r="A906">
        <f t="shared" si="457"/>
        <v>1</v>
      </c>
      <c r="B906">
        <f t="shared" si="458"/>
        <v>1900</v>
      </c>
    </row>
    <row r="907" spans="1:2" x14ac:dyDescent="0.25">
      <c r="A907">
        <f t="shared" si="457"/>
        <v>1</v>
      </c>
      <c r="B907">
        <f t="shared" si="458"/>
        <v>1900</v>
      </c>
    </row>
    <row r="908" spans="1:2" x14ac:dyDescent="0.25">
      <c r="A908">
        <f t="shared" ref="A908:A971" si="459">MONTH(C908)</f>
        <v>1</v>
      </c>
      <c r="B908">
        <f t="shared" ref="B908:B971" si="460">YEAR(C908)</f>
        <v>1900</v>
      </c>
    </row>
    <row r="909" spans="1:2" x14ac:dyDescent="0.25">
      <c r="A909">
        <f t="shared" si="459"/>
        <v>1</v>
      </c>
      <c r="B909">
        <f t="shared" si="460"/>
        <v>1900</v>
      </c>
    </row>
    <row r="910" spans="1:2" x14ac:dyDescent="0.25">
      <c r="A910">
        <f t="shared" si="459"/>
        <v>1</v>
      </c>
      <c r="B910">
        <f t="shared" si="460"/>
        <v>1900</v>
      </c>
    </row>
    <row r="911" spans="1:2" x14ac:dyDescent="0.25">
      <c r="A911">
        <f t="shared" si="459"/>
        <v>1</v>
      </c>
      <c r="B911">
        <f t="shared" si="460"/>
        <v>1900</v>
      </c>
    </row>
    <row r="912" spans="1:2" x14ac:dyDescent="0.25">
      <c r="A912">
        <f t="shared" si="459"/>
        <v>1</v>
      </c>
      <c r="B912">
        <f t="shared" si="460"/>
        <v>1900</v>
      </c>
    </row>
    <row r="913" spans="1:2" x14ac:dyDescent="0.25">
      <c r="A913">
        <f t="shared" si="459"/>
        <v>1</v>
      </c>
      <c r="B913">
        <f t="shared" si="460"/>
        <v>1900</v>
      </c>
    </row>
    <row r="914" spans="1:2" x14ac:dyDescent="0.25">
      <c r="A914">
        <f t="shared" si="459"/>
        <v>1</v>
      </c>
      <c r="B914">
        <f t="shared" si="460"/>
        <v>1900</v>
      </c>
    </row>
    <row r="915" spans="1:2" x14ac:dyDescent="0.25">
      <c r="A915">
        <f t="shared" si="459"/>
        <v>1</v>
      </c>
      <c r="B915">
        <f t="shared" si="460"/>
        <v>1900</v>
      </c>
    </row>
    <row r="916" spans="1:2" x14ac:dyDescent="0.25">
      <c r="A916">
        <f t="shared" si="459"/>
        <v>1</v>
      </c>
      <c r="B916">
        <f t="shared" si="460"/>
        <v>1900</v>
      </c>
    </row>
    <row r="917" spans="1:2" x14ac:dyDescent="0.25">
      <c r="A917">
        <f t="shared" si="459"/>
        <v>1</v>
      </c>
      <c r="B917">
        <f t="shared" si="460"/>
        <v>1900</v>
      </c>
    </row>
    <row r="918" spans="1:2" x14ac:dyDescent="0.25">
      <c r="A918">
        <f t="shared" si="459"/>
        <v>1</v>
      </c>
      <c r="B918">
        <f t="shared" si="460"/>
        <v>1900</v>
      </c>
    </row>
    <row r="919" spans="1:2" x14ac:dyDescent="0.25">
      <c r="A919">
        <f t="shared" si="459"/>
        <v>1</v>
      </c>
      <c r="B919">
        <f t="shared" si="460"/>
        <v>1900</v>
      </c>
    </row>
    <row r="920" spans="1:2" x14ac:dyDescent="0.25">
      <c r="A920">
        <f t="shared" si="459"/>
        <v>1</v>
      </c>
      <c r="B920">
        <f t="shared" si="460"/>
        <v>1900</v>
      </c>
    </row>
    <row r="921" spans="1:2" x14ac:dyDescent="0.25">
      <c r="A921">
        <f t="shared" si="459"/>
        <v>1</v>
      </c>
      <c r="B921">
        <f t="shared" si="460"/>
        <v>1900</v>
      </c>
    </row>
    <row r="922" spans="1:2" x14ac:dyDescent="0.25">
      <c r="A922">
        <f t="shared" si="459"/>
        <v>1</v>
      </c>
      <c r="B922">
        <f t="shared" si="460"/>
        <v>1900</v>
      </c>
    </row>
    <row r="923" spans="1:2" x14ac:dyDescent="0.25">
      <c r="A923">
        <f t="shared" si="459"/>
        <v>1</v>
      </c>
      <c r="B923">
        <f t="shared" si="460"/>
        <v>1900</v>
      </c>
    </row>
    <row r="924" spans="1:2" x14ac:dyDescent="0.25">
      <c r="A924">
        <f t="shared" si="459"/>
        <v>1</v>
      </c>
      <c r="B924">
        <f t="shared" si="460"/>
        <v>1900</v>
      </c>
    </row>
    <row r="925" spans="1:2" x14ac:dyDescent="0.25">
      <c r="A925">
        <f t="shared" si="459"/>
        <v>1</v>
      </c>
      <c r="B925">
        <f t="shared" si="460"/>
        <v>1900</v>
      </c>
    </row>
    <row r="926" spans="1:2" x14ac:dyDescent="0.25">
      <c r="A926">
        <f t="shared" si="459"/>
        <v>1</v>
      </c>
      <c r="B926">
        <f t="shared" si="460"/>
        <v>1900</v>
      </c>
    </row>
    <row r="927" spans="1:2" x14ac:dyDescent="0.25">
      <c r="A927">
        <f t="shared" si="459"/>
        <v>1</v>
      </c>
      <c r="B927">
        <f t="shared" si="460"/>
        <v>1900</v>
      </c>
    </row>
    <row r="928" spans="1:2" x14ac:dyDescent="0.25">
      <c r="A928">
        <f t="shared" si="459"/>
        <v>1</v>
      </c>
      <c r="B928">
        <f t="shared" si="460"/>
        <v>1900</v>
      </c>
    </row>
    <row r="929" spans="1:2" x14ac:dyDescent="0.25">
      <c r="A929">
        <f t="shared" si="459"/>
        <v>1</v>
      </c>
      <c r="B929">
        <f t="shared" si="460"/>
        <v>1900</v>
      </c>
    </row>
    <row r="930" spans="1:2" x14ac:dyDescent="0.25">
      <c r="A930">
        <f t="shared" si="459"/>
        <v>1</v>
      </c>
      <c r="B930">
        <f t="shared" si="460"/>
        <v>1900</v>
      </c>
    </row>
    <row r="931" spans="1:2" x14ac:dyDescent="0.25">
      <c r="A931">
        <f t="shared" si="459"/>
        <v>1</v>
      </c>
      <c r="B931">
        <f t="shared" si="460"/>
        <v>1900</v>
      </c>
    </row>
    <row r="932" spans="1:2" x14ac:dyDescent="0.25">
      <c r="A932">
        <f t="shared" si="459"/>
        <v>1</v>
      </c>
      <c r="B932">
        <f t="shared" si="460"/>
        <v>1900</v>
      </c>
    </row>
    <row r="933" spans="1:2" x14ac:dyDescent="0.25">
      <c r="A933">
        <f t="shared" si="459"/>
        <v>1</v>
      </c>
      <c r="B933">
        <f t="shared" si="460"/>
        <v>1900</v>
      </c>
    </row>
    <row r="934" spans="1:2" x14ac:dyDescent="0.25">
      <c r="A934">
        <f t="shared" si="459"/>
        <v>1</v>
      </c>
      <c r="B934">
        <f t="shared" si="460"/>
        <v>1900</v>
      </c>
    </row>
    <row r="935" spans="1:2" x14ac:dyDescent="0.25">
      <c r="A935">
        <f t="shared" si="459"/>
        <v>1</v>
      </c>
      <c r="B935">
        <f t="shared" si="460"/>
        <v>1900</v>
      </c>
    </row>
    <row r="936" spans="1:2" x14ac:dyDescent="0.25">
      <c r="A936">
        <f t="shared" si="459"/>
        <v>1</v>
      </c>
      <c r="B936">
        <f t="shared" si="460"/>
        <v>1900</v>
      </c>
    </row>
    <row r="937" spans="1:2" x14ac:dyDescent="0.25">
      <c r="A937">
        <f t="shared" si="459"/>
        <v>1</v>
      </c>
      <c r="B937">
        <f t="shared" si="460"/>
        <v>1900</v>
      </c>
    </row>
    <row r="938" spans="1:2" x14ac:dyDescent="0.25">
      <c r="A938">
        <f t="shared" si="459"/>
        <v>1</v>
      </c>
      <c r="B938">
        <f t="shared" si="460"/>
        <v>1900</v>
      </c>
    </row>
    <row r="939" spans="1:2" x14ac:dyDescent="0.25">
      <c r="A939">
        <f t="shared" si="459"/>
        <v>1</v>
      </c>
      <c r="B939">
        <f t="shared" si="460"/>
        <v>1900</v>
      </c>
    </row>
    <row r="940" spans="1:2" x14ac:dyDescent="0.25">
      <c r="A940">
        <f t="shared" si="459"/>
        <v>1</v>
      </c>
      <c r="B940">
        <f t="shared" si="460"/>
        <v>1900</v>
      </c>
    </row>
    <row r="941" spans="1:2" x14ac:dyDescent="0.25">
      <c r="A941">
        <f t="shared" si="459"/>
        <v>1</v>
      </c>
      <c r="B941">
        <f t="shared" si="460"/>
        <v>1900</v>
      </c>
    </row>
    <row r="942" spans="1:2" x14ac:dyDescent="0.25">
      <c r="A942">
        <f t="shared" si="459"/>
        <v>1</v>
      </c>
      <c r="B942">
        <f t="shared" si="460"/>
        <v>1900</v>
      </c>
    </row>
    <row r="943" spans="1:2" x14ac:dyDescent="0.25">
      <c r="A943">
        <f t="shared" si="459"/>
        <v>1</v>
      </c>
      <c r="B943">
        <f t="shared" si="460"/>
        <v>1900</v>
      </c>
    </row>
    <row r="944" spans="1:2" x14ac:dyDescent="0.25">
      <c r="A944">
        <f t="shared" si="459"/>
        <v>1</v>
      </c>
      <c r="B944">
        <f t="shared" si="460"/>
        <v>1900</v>
      </c>
    </row>
    <row r="945" spans="1:2" x14ac:dyDescent="0.25">
      <c r="A945">
        <f t="shared" si="459"/>
        <v>1</v>
      </c>
      <c r="B945">
        <f t="shared" si="460"/>
        <v>1900</v>
      </c>
    </row>
    <row r="946" spans="1:2" x14ac:dyDescent="0.25">
      <c r="A946">
        <f t="shared" si="459"/>
        <v>1</v>
      </c>
      <c r="B946">
        <f t="shared" si="460"/>
        <v>1900</v>
      </c>
    </row>
    <row r="947" spans="1:2" x14ac:dyDescent="0.25">
      <c r="A947">
        <f t="shared" si="459"/>
        <v>1</v>
      </c>
      <c r="B947">
        <f t="shared" si="460"/>
        <v>1900</v>
      </c>
    </row>
    <row r="948" spans="1:2" x14ac:dyDescent="0.25">
      <c r="A948">
        <f t="shared" si="459"/>
        <v>1</v>
      </c>
      <c r="B948">
        <f t="shared" si="460"/>
        <v>1900</v>
      </c>
    </row>
    <row r="949" spans="1:2" x14ac:dyDescent="0.25">
      <c r="A949">
        <f t="shared" si="459"/>
        <v>1</v>
      </c>
      <c r="B949">
        <f t="shared" si="460"/>
        <v>1900</v>
      </c>
    </row>
    <row r="950" spans="1:2" x14ac:dyDescent="0.25">
      <c r="A950">
        <f t="shared" si="459"/>
        <v>1</v>
      </c>
      <c r="B950">
        <f t="shared" si="460"/>
        <v>1900</v>
      </c>
    </row>
    <row r="951" spans="1:2" x14ac:dyDescent="0.25">
      <c r="A951">
        <f t="shared" si="459"/>
        <v>1</v>
      </c>
      <c r="B951">
        <f t="shared" si="460"/>
        <v>1900</v>
      </c>
    </row>
    <row r="952" spans="1:2" x14ac:dyDescent="0.25">
      <c r="A952">
        <f t="shared" si="459"/>
        <v>1</v>
      </c>
      <c r="B952">
        <f t="shared" si="460"/>
        <v>1900</v>
      </c>
    </row>
    <row r="953" spans="1:2" x14ac:dyDescent="0.25">
      <c r="A953">
        <f t="shared" si="459"/>
        <v>1</v>
      </c>
      <c r="B953">
        <f t="shared" si="460"/>
        <v>1900</v>
      </c>
    </row>
    <row r="954" spans="1:2" x14ac:dyDescent="0.25">
      <c r="A954">
        <f t="shared" si="459"/>
        <v>1</v>
      </c>
      <c r="B954">
        <f t="shared" si="460"/>
        <v>1900</v>
      </c>
    </row>
    <row r="955" spans="1:2" x14ac:dyDescent="0.25">
      <c r="A955">
        <f t="shared" si="459"/>
        <v>1</v>
      </c>
      <c r="B955">
        <f t="shared" si="460"/>
        <v>1900</v>
      </c>
    </row>
    <row r="956" spans="1:2" x14ac:dyDescent="0.25">
      <c r="A956">
        <f t="shared" si="459"/>
        <v>1</v>
      </c>
      <c r="B956">
        <f t="shared" si="460"/>
        <v>1900</v>
      </c>
    </row>
    <row r="957" spans="1:2" x14ac:dyDescent="0.25">
      <c r="A957">
        <f t="shared" si="459"/>
        <v>1</v>
      </c>
      <c r="B957">
        <f t="shared" si="460"/>
        <v>1900</v>
      </c>
    </row>
    <row r="958" spans="1:2" x14ac:dyDescent="0.25">
      <c r="A958">
        <f t="shared" si="459"/>
        <v>1</v>
      </c>
      <c r="B958">
        <f t="shared" si="460"/>
        <v>1900</v>
      </c>
    </row>
    <row r="959" spans="1:2" x14ac:dyDescent="0.25">
      <c r="A959">
        <f t="shared" si="459"/>
        <v>1</v>
      </c>
      <c r="B959">
        <f t="shared" si="460"/>
        <v>1900</v>
      </c>
    </row>
    <row r="960" spans="1:2" x14ac:dyDescent="0.25">
      <c r="A960">
        <f t="shared" si="459"/>
        <v>1</v>
      </c>
      <c r="B960">
        <f t="shared" si="460"/>
        <v>1900</v>
      </c>
    </row>
    <row r="961" spans="1:2" x14ac:dyDescent="0.25">
      <c r="A961">
        <f t="shared" si="459"/>
        <v>1</v>
      </c>
      <c r="B961">
        <f t="shared" si="460"/>
        <v>1900</v>
      </c>
    </row>
    <row r="962" spans="1:2" x14ac:dyDescent="0.25">
      <c r="A962">
        <f t="shared" si="459"/>
        <v>1</v>
      </c>
      <c r="B962">
        <f t="shared" si="460"/>
        <v>1900</v>
      </c>
    </row>
    <row r="963" spans="1:2" x14ac:dyDescent="0.25">
      <c r="A963">
        <f t="shared" si="459"/>
        <v>1</v>
      </c>
      <c r="B963">
        <f t="shared" si="460"/>
        <v>1900</v>
      </c>
    </row>
    <row r="964" spans="1:2" x14ac:dyDescent="0.25">
      <c r="A964">
        <f t="shared" si="459"/>
        <v>1</v>
      </c>
      <c r="B964">
        <f t="shared" si="460"/>
        <v>1900</v>
      </c>
    </row>
    <row r="965" spans="1:2" x14ac:dyDescent="0.25">
      <c r="A965">
        <f t="shared" si="459"/>
        <v>1</v>
      </c>
      <c r="B965">
        <f t="shared" si="460"/>
        <v>1900</v>
      </c>
    </row>
    <row r="966" spans="1:2" x14ac:dyDescent="0.25">
      <c r="A966">
        <f t="shared" si="459"/>
        <v>1</v>
      </c>
      <c r="B966">
        <f t="shared" si="460"/>
        <v>1900</v>
      </c>
    </row>
    <row r="967" spans="1:2" x14ac:dyDescent="0.25">
      <c r="A967">
        <f t="shared" si="459"/>
        <v>1</v>
      </c>
      <c r="B967">
        <f t="shared" si="460"/>
        <v>1900</v>
      </c>
    </row>
    <row r="968" spans="1:2" x14ac:dyDescent="0.25">
      <c r="A968">
        <f t="shared" si="459"/>
        <v>1</v>
      </c>
      <c r="B968">
        <f t="shared" si="460"/>
        <v>1900</v>
      </c>
    </row>
    <row r="969" spans="1:2" x14ac:dyDescent="0.25">
      <c r="A969">
        <f t="shared" si="459"/>
        <v>1</v>
      </c>
      <c r="B969">
        <f t="shared" si="460"/>
        <v>1900</v>
      </c>
    </row>
    <row r="970" spans="1:2" x14ac:dyDescent="0.25">
      <c r="A970">
        <f t="shared" si="459"/>
        <v>1</v>
      </c>
      <c r="B970">
        <f t="shared" si="460"/>
        <v>1900</v>
      </c>
    </row>
    <row r="971" spans="1:2" x14ac:dyDescent="0.25">
      <c r="A971">
        <f t="shared" si="459"/>
        <v>1</v>
      </c>
      <c r="B971">
        <f t="shared" si="460"/>
        <v>1900</v>
      </c>
    </row>
    <row r="972" spans="1:2" x14ac:dyDescent="0.25">
      <c r="A972">
        <f t="shared" ref="A972:A1035" si="461">MONTH(C972)</f>
        <v>1</v>
      </c>
      <c r="B972">
        <f t="shared" ref="B972:B1035" si="462">YEAR(C972)</f>
        <v>1900</v>
      </c>
    </row>
    <row r="973" spans="1:2" x14ac:dyDescent="0.25">
      <c r="A973">
        <f t="shared" si="461"/>
        <v>1</v>
      </c>
      <c r="B973">
        <f t="shared" si="462"/>
        <v>1900</v>
      </c>
    </row>
    <row r="974" spans="1:2" x14ac:dyDescent="0.25">
      <c r="A974">
        <f t="shared" si="461"/>
        <v>1</v>
      </c>
      <c r="B974">
        <f t="shared" si="462"/>
        <v>1900</v>
      </c>
    </row>
    <row r="975" spans="1:2" x14ac:dyDescent="0.25">
      <c r="A975">
        <f t="shared" si="461"/>
        <v>1</v>
      </c>
      <c r="B975">
        <f t="shared" si="462"/>
        <v>1900</v>
      </c>
    </row>
    <row r="976" spans="1:2" x14ac:dyDescent="0.25">
      <c r="A976">
        <f t="shared" si="461"/>
        <v>1</v>
      </c>
      <c r="B976">
        <f t="shared" si="462"/>
        <v>1900</v>
      </c>
    </row>
    <row r="977" spans="1:2" x14ac:dyDescent="0.25">
      <c r="A977">
        <f t="shared" si="461"/>
        <v>1</v>
      </c>
      <c r="B977">
        <f t="shared" si="462"/>
        <v>1900</v>
      </c>
    </row>
    <row r="978" spans="1:2" x14ac:dyDescent="0.25">
      <c r="A978">
        <f t="shared" si="461"/>
        <v>1</v>
      </c>
      <c r="B978">
        <f t="shared" si="462"/>
        <v>1900</v>
      </c>
    </row>
    <row r="979" spans="1:2" x14ac:dyDescent="0.25">
      <c r="A979">
        <f t="shared" si="461"/>
        <v>1</v>
      </c>
      <c r="B979">
        <f t="shared" si="462"/>
        <v>1900</v>
      </c>
    </row>
    <row r="980" spans="1:2" x14ac:dyDescent="0.25">
      <c r="A980">
        <f t="shared" si="461"/>
        <v>1</v>
      </c>
      <c r="B980">
        <f t="shared" si="462"/>
        <v>1900</v>
      </c>
    </row>
    <row r="981" spans="1:2" x14ac:dyDescent="0.25">
      <c r="A981">
        <f t="shared" si="461"/>
        <v>1</v>
      </c>
      <c r="B981">
        <f t="shared" si="462"/>
        <v>1900</v>
      </c>
    </row>
    <row r="982" spans="1:2" x14ac:dyDescent="0.25">
      <c r="A982">
        <f t="shared" si="461"/>
        <v>1</v>
      </c>
      <c r="B982">
        <f t="shared" si="462"/>
        <v>1900</v>
      </c>
    </row>
    <row r="983" spans="1:2" x14ac:dyDescent="0.25">
      <c r="A983">
        <f t="shared" si="461"/>
        <v>1</v>
      </c>
      <c r="B983">
        <f t="shared" si="462"/>
        <v>1900</v>
      </c>
    </row>
    <row r="984" spans="1:2" x14ac:dyDescent="0.25">
      <c r="A984">
        <f t="shared" si="461"/>
        <v>1</v>
      </c>
      <c r="B984">
        <f t="shared" si="462"/>
        <v>1900</v>
      </c>
    </row>
    <row r="985" spans="1:2" x14ac:dyDescent="0.25">
      <c r="A985">
        <f t="shared" si="461"/>
        <v>1</v>
      </c>
      <c r="B985">
        <f t="shared" si="462"/>
        <v>1900</v>
      </c>
    </row>
    <row r="986" spans="1:2" x14ac:dyDescent="0.25">
      <c r="A986">
        <f t="shared" si="461"/>
        <v>1</v>
      </c>
      <c r="B986">
        <f t="shared" si="462"/>
        <v>1900</v>
      </c>
    </row>
    <row r="987" spans="1:2" x14ac:dyDescent="0.25">
      <c r="A987">
        <f t="shared" si="461"/>
        <v>1</v>
      </c>
      <c r="B987">
        <f t="shared" si="462"/>
        <v>1900</v>
      </c>
    </row>
    <row r="988" spans="1:2" x14ac:dyDescent="0.25">
      <c r="A988">
        <f t="shared" si="461"/>
        <v>1</v>
      </c>
      <c r="B988">
        <f t="shared" si="462"/>
        <v>1900</v>
      </c>
    </row>
    <row r="989" spans="1:2" x14ac:dyDescent="0.25">
      <c r="A989">
        <f t="shared" si="461"/>
        <v>1</v>
      </c>
      <c r="B989">
        <f t="shared" si="462"/>
        <v>1900</v>
      </c>
    </row>
    <row r="990" spans="1:2" x14ac:dyDescent="0.25">
      <c r="A990">
        <f t="shared" si="461"/>
        <v>1</v>
      </c>
      <c r="B990">
        <f t="shared" si="462"/>
        <v>1900</v>
      </c>
    </row>
    <row r="991" spans="1:2" x14ac:dyDescent="0.25">
      <c r="A991">
        <f t="shared" si="461"/>
        <v>1</v>
      </c>
      <c r="B991">
        <f t="shared" si="462"/>
        <v>1900</v>
      </c>
    </row>
    <row r="992" spans="1:2" x14ac:dyDescent="0.25">
      <c r="A992">
        <f t="shared" si="461"/>
        <v>1</v>
      </c>
      <c r="B992">
        <f t="shared" si="462"/>
        <v>1900</v>
      </c>
    </row>
    <row r="993" spans="1:2" x14ac:dyDescent="0.25">
      <c r="A993">
        <f t="shared" si="461"/>
        <v>1</v>
      </c>
      <c r="B993">
        <f t="shared" si="462"/>
        <v>1900</v>
      </c>
    </row>
    <row r="994" spans="1:2" x14ac:dyDescent="0.25">
      <c r="A994">
        <f t="shared" si="461"/>
        <v>1</v>
      </c>
      <c r="B994">
        <f t="shared" si="462"/>
        <v>1900</v>
      </c>
    </row>
    <row r="995" spans="1:2" x14ac:dyDescent="0.25">
      <c r="A995">
        <f t="shared" si="461"/>
        <v>1</v>
      </c>
      <c r="B995">
        <f t="shared" si="462"/>
        <v>1900</v>
      </c>
    </row>
    <row r="996" spans="1:2" x14ac:dyDescent="0.25">
      <c r="A996">
        <f t="shared" si="461"/>
        <v>1</v>
      </c>
      <c r="B996">
        <f t="shared" si="462"/>
        <v>1900</v>
      </c>
    </row>
    <row r="997" spans="1:2" x14ac:dyDescent="0.25">
      <c r="A997">
        <f t="shared" si="461"/>
        <v>1</v>
      </c>
      <c r="B997">
        <f t="shared" si="462"/>
        <v>1900</v>
      </c>
    </row>
    <row r="998" spans="1:2" x14ac:dyDescent="0.25">
      <c r="A998">
        <f t="shared" si="461"/>
        <v>1</v>
      </c>
      <c r="B998">
        <f t="shared" si="462"/>
        <v>1900</v>
      </c>
    </row>
    <row r="999" spans="1:2" x14ac:dyDescent="0.25">
      <c r="A999">
        <f t="shared" si="461"/>
        <v>1</v>
      </c>
      <c r="B999">
        <f t="shared" si="462"/>
        <v>1900</v>
      </c>
    </row>
    <row r="1000" spans="1:2" x14ac:dyDescent="0.25">
      <c r="A1000">
        <f t="shared" si="461"/>
        <v>1</v>
      </c>
      <c r="B1000">
        <f t="shared" si="462"/>
        <v>1900</v>
      </c>
    </row>
    <row r="1001" spans="1:2" x14ac:dyDescent="0.25">
      <c r="A1001">
        <f t="shared" si="461"/>
        <v>1</v>
      </c>
      <c r="B1001">
        <f t="shared" si="462"/>
        <v>1900</v>
      </c>
    </row>
    <row r="1002" spans="1:2" x14ac:dyDescent="0.25">
      <c r="A1002">
        <f t="shared" si="461"/>
        <v>1</v>
      </c>
      <c r="B1002">
        <f t="shared" si="462"/>
        <v>1900</v>
      </c>
    </row>
    <row r="1003" spans="1:2" x14ac:dyDescent="0.25">
      <c r="A1003">
        <f t="shared" si="461"/>
        <v>1</v>
      </c>
      <c r="B1003">
        <f t="shared" si="462"/>
        <v>1900</v>
      </c>
    </row>
    <row r="1004" spans="1:2" x14ac:dyDescent="0.25">
      <c r="A1004">
        <f t="shared" si="461"/>
        <v>1</v>
      </c>
      <c r="B1004">
        <f t="shared" si="462"/>
        <v>1900</v>
      </c>
    </row>
    <row r="1005" spans="1:2" x14ac:dyDescent="0.25">
      <c r="A1005">
        <f t="shared" si="461"/>
        <v>1</v>
      </c>
      <c r="B1005">
        <f t="shared" si="462"/>
        <v>1900</v>
      </c>
    </row>
    <row r="1006" spans="1:2" x14ac:dyDescent="0.25">
      <c r="A1006">
        <f t="shared" si="461"/>
        <v>1</v>
      </c>
      <c r="B1006">
        <f t="shared" si="462"/>
        <v>1900</v>
      </c>
    </row>
    <row r="1007" spans="1:2" x14ac:dyDescent="0.25">
      <c r="A1007">
        <f t="shared" si="461"/>
        <v>1</v>
      </c>
      <c r="B1007">
        <f t="shared" si="462"/>
        <v>1900</v>
      </c>
    </row>
    <row r="1008" spans="1:2" x14ac:dyDescent="0.25">
      <c r="A1008">
        <f t="shared" si="461"/>
        <v>1</v>
      </c>
      <c r="B1008">
        <f t="shared" si="462"/>
        <v>1900</v>
      </c>
    </row>
    <row r="1009" spans="1:2" x14ac:dyDescent="0.25">
      <c r="A1009">
        <f t="shared" si="461"/>
        <v>1</v>
      </c>
      <c r="B1009">
        <f t="shared" si="462"/>
        <v>1900</v>
      </c>
    </row>
    <row r="1010" spans="1:2" x14ac:dyDescent="0.25">
      <c r="A1010">
        <f t="shared" si="461"/>
        <v>1</v>
      </c>
      <c r="B1010">
        <f t="shared" si="462"/>
        <v>1900</v>
      </c>
    </row>
    <row r="1011" spans="1:2" x14ac:dyDescent="0.25">
      <c r="A1011">
        <f t="shared" si="461"/>
        <v>1</v>
      </c>
      <c r="B1011">
        <f t="shared" si="462"/>
        <v>1900</v>
      </c>
    </row>
    <row r="1012" spans="1:2" x14ac:dyDescent="0.25">
      <c r="A1012">
        <f t="shared" si="461"/>
        <v>1</v>
      </c>
      <c r="B1012">
        <f t="shared" si="462"/>
        <v>1900</v>
      </c>
    </row>
    <row r="1013" spans="1:2" x14ac:dyDescent="0.25">
      <c r="A1013">
        <f t="shared" si="461"/>
        <v>1</v>
      </c>
      <c r="B1013">
        <f t="shared" si="462"/>
        <v>1900</v>
      </c>
    </row>
    <row r="1014" spans="1:2" x14ac:dyDescent="0.25">
      <c r="A1014">
        <f t="shared" si="461"/>
        <v>1</v>
      </c>
      <c r="B1014">
        <f t="shared" si="462"/>
        <v>1900</v>
      </c>
    </row>
    <row r="1015" spans="1:2" x14ac:dyDescent="0.25">
      <c r="A1015">
        <f t="shared" si="461"/>
        <v>1</v>
      </c>
      <c r="B1015">
        <f t="shared" si="462"/>
        <v>1900</v>
      </c>
    </row>
    <row r="1016" spans="1:2" x14ac:dyDescent="0.25">
      <c r="A1016">
        <f t="shared" si="461"/>
        <v>1</v>
      </c>
      <c r="B1016">
        <f t="shared" si="462"/>
        <v>1900</v>
      </c>
    </row>
    <row r="1017" spans="1:2" x14ac:dyDescent="0.25">
      <c r="A1017">
        <f t="shared" si="461"/>
        <v>1</v>
      </c>
      <c r="B1017">
        <f t="shared" si="462"/>
        <v>1900</v>
      </c>
    </row>
    <row r="1018" spans="1:2" x14ac:dyDescent="0.25">
      <c r="A1018">
        <f t="shared" si="461"/>
        <v>1</v>
      </c>
      <c r="B1018">
        <f t="shared" si="462"/>
        <v>1900</v>
      </c>
    </row>
    <row r="1019" spans="1:2" x14ac:dyDescent="0.25">
      <c r="A1019">
        <f t="shared" si="461"/>
        <v>1</v>
      </c>
      <c r="B1019">
        <f t="shared" si="462"/>
        <v>1900</v>
      </c>
    </row>
    <row r="1020" spans="1:2" x14ac:dyDescent="0.25">
      <c r="A1020">
        <f t="shared" si="461"/>
        <v>1</v>
      </c>
      <c r="B1020">
        <f t="shared" si="462"/>
        <v>1900</v>
      </c>
    </row>
    <row r="1021" spans="1:2" x14ac:dyDescent="0.25">
      <c r="A1021">
        <f t="shared" si="461"/>
        <v>1</v>
      </c>
      <c r="B1021">
        <f t="shared" si="462"/>
        <v>1900</v>
      </c>
    </row>
    <row r="1022" spans="1:2" x14ac:dyDescent="0.25">
      <c r="A1022">
        <f t="shared" si="461"/>
        <v>1</v>
      </c>
      <c r="B1022">
        <f t="shared" si="462"/>
        <v>1900</v>
      </c>
    </row>
    <row r="1023" spans="1:2" x14ac:dyDescent="0.25">
      <c r="A1023">
        <f t="shared" si="461"/>
        <v>1</v>
      </c>
      <c r="B1023">
        <f t="shared" si="462"/>
        <v>1900</v>
      </c>
    </row>
    <row r="1024" spans="1:2" x14ac:dyDescent="0.25">
      <c r="A1024">
        <f t="shared" si="461"/>
        <v>1</v>
      </c>
      <c r="B1024">
        <f t="shared" si="462"/>
        <v>1900</v>
      </c>
    </row>
    <row r="1025" spans="1:2" x14ac:dyDescent="0.25">
      <c r="A1025">
        <f t="shared" si="461"/>
        <v>1</v>
      </c>
      <c r="B1025">
        <f t="shared" si="462"/>
        <v>1900</v>
      </c>
    </row>
    <row r="1026" spans="1:2" x14ac:dyDescent="0.25">
      <c r="A1026">
        <f t="shared" si="461"/>
        <v>1</v>
      </c>
      <c r="B1026">
        <f t="shared" si="462"/>
        <v>1900</v>
      </c>
    </row>
    <row r="1027" spans="1:2" x14ac:dyDescent="0.25">
      <c r="A1027">
        <f t="shared" si="461"/>
        <v>1</v>
      </c>
      <c r="B1027">
        <f t="shared" si="462"/>
        <v>1900</v>
      </c>
    </row>
    <row r="1028" spans="1:2" x14ac:dyDescent="0.25">
      <c r="A1028">
        <f t="shared" si="461"/>
        <v>1</v>
      </c>
      <c r="B1028">
        <f t="shared" si="462"/>
        <v>1900</v>
      </c>
    </row>
    <row r="1029" spans="1:2" x14ac:dyDescent="0.25">
      <c r="A1029">
        <f t="shared" si="461"/>
        <v>1</v>
      </c>
      <c r="B1029">
        <f t="shared" si="462"/>
        <v>1900</v>
      </c>
    </row>
    <row r="1030" spans="1:2" x14ac:dyDescent="0.25">
      <c r="A1030">
        <f t="shared" si="461"/>
        <v>1</v>
      </c>
      <c r="B1030">
        <f t="shared" si="462"/>
        <v>1900</v>
      </c>
    </row>
    <row r="1031" spans="1:2" x14ac:dyDescent="0.25">
      <c r="A1031">
        <f t="shared" si="461"/>
        <v>1</v>
      </c>
      <c r="B1031">
        <f t="shared" si="462"/>
        <v>1900</v>
      </c>
    </row>
    <row r="1032" spans="1:2" x14ac:dyDescent="0.25">
      <c r="A1032">
        <f t="shared" si="461"/>
        <v>1</v>
      </c>
      <c r="B1032">
        <f t="shared" si="462"/>
        <v>1900</v>
      </c>
    </row>
    <row r="1033" spans="1:2" x14ac:dyDescent="0.25">
      <c r="A1033">
        <f t="shared" si="461"/>
        <v>1</v>
      </c>
      <c r="B1033">
        <f t="shared" si="462"/>
        <v>1900</v>
      </c>
    </row>
    <row r="1034" spans="1:2" x14ac:dyDescent="0.25">
      <c r="A1034">
        <f t="shared" si="461"/>
        <v>1</v>
      </c>
      <c r="B1034">
        <f t="shared" si="462"/>
        <v>1900</v>
      </c>
    </row>
    <row r="1035" spans="1:2" x14ac:dyDescent="0.25">
      <c r="A1035">
        <f t="shared" si="461"/>
        <v>1</v>
      </c>
      <c r="B1035">
        <f t="shared" si="462"/>
        <v>1900</v>
      </c>
    </row>
    <row r="1036" spans="1:2" x14ac:dyDescent="0.25">
      <c r="A1036">
        <f t="shared" ref="A1036:A1099" si="463">MONTH(C1036)</f>
        <v>1</v>
      </c>
      <c r="B1036">
        <f t="shared" ref="B1036:B1099" si="464">YEAR(C1036)</f>
        <v>1900</v>
      </c>
    </row>
    <row r="1037" spans="1:2" x14ac:dyDescent="0.25">
      <c r="A1037">
        <f t="shared" si="463"/>
        <v>1</v>
      </c>
      <c r="B1037">
        <f t="shared" si="464"/>
        <v>1900</v>
      </c>
    </row>
    <row r="1038" spans="1:2" x14ac:dyDescent="0.25">
      <c r="A1038">
        <f t="shared" si="463"/>
        <v>1</v>
      </c>
      <c r="B1038">
        <f t="shared" si="464"/>
        <v>1900</v>
      </c>
    </row>
    <row r="1039" spans="1:2" x14ac:dyDescent="0.25">
      <c r="A1039">
        <f t="shared" si="463"/>
        <v>1</v>
      </c>
      <c r="B1039">
        <f t="shared" si="464"/>
        <v>1900</v>
      </c>
    </row>
    <row r="1040" spans="1:2" x14ac:dyDescent="0.25">
      <c r="A1040">
        <f t="shared" si="463"/>
        <v>1</v>
      </c>
      <c r="B1040">
        <f t="shared" si="464"/>
        <v>1900</v>
      </c>
    </row>
    <row r="1041" spans="1:2" x14ac:dyDescent="0.25">
      <c r="A1041">
        <f t="shared" si="463"/>
        <v>1</v>
      </c>
      <c r="B1041">
        <f t="shared" si="464"/>
        <v>1900</v>
      </c>
    </row>
    <row r="1042" spans="1:2" x14ac:dyDescent="0.25">
      <c r="A1042">
        <f t="shared" si="463"/>
        <v>1</v>
      </c>
      <c r="B1042">
        <f t="shared" si="464"/>
        <v>1900</v>
      </c>
    </row>
    <row r="1043" spans="1:2" x14ac:dyDescent="0.25">
      <c r="A1043">
        <f t="shared" si="463"/>
        <v>1</v>
      </c>
      <c r="B1043">
        <f t="shared" si="464"/>
        <v>1900</v>
      </c>
    </row>
    <row r="1044" spans="1:2" x14ac:dyDescent="0.25">
      <c r="A1044">
        <f t="shared" si="463"/>
        <v>1</v>
      </c>
      <c r="B1044">
        <f t="shared" si="464"/>
        <v>1900</v>
      </c>
    </row>
    <row r="1045" spans="1:2" x14ac:dyDescent="0.25">
      <c r="A1045">
        <f t="shared" si="463"/>
        <v>1</v>
      </c>
      <c r="B1045">
        <f t="shared" si="464"/>
        <v>1900</v>
      </c>
    </row>
    <row r="1046" spans="1:2" x14ac:dyDescent="0.25">
      <c r="A1046">
        <f t="shared" si="463"/>
        <v>1</v>
      </c>
      <c r="B1046">
        <f t="shared" si="464"/>
        <v>1900</v>
      </c>
    </row>
    <row r="1047" spans="1:2" x14ac:dyDescent="0.25">
      <c r="A1047">
        <f t="shared" si="463"/>
        <v>1</v>
      </c>
      <c r="B1047">
        <f t="shared" si="464"/>
        <v>1900</v>
      </c>
    </row>
    <row r="1048" spans="1:2" x14ac:dyDescent="0.25">
      <c r="A1048">
        <f t="shared" si="463"/>
        <v>1</v>
      </c>
      <c r="B1048">
        <f t="shared" si="464"/>
        <v>1900</v>
      </c>
    </row>
    <row r="1049" spans="1:2" x14ac:dyDescent="0.25">
      <c r="A1049">
        <f t="shared" si="463"/>
        <v>1</v>
      </c>
      <c r="B1049">
        <f t="shared" si="464"/>
        <v>1900</v>
      </c>
    </row>
    <row r="1050" spans="1:2" x14ac:dyDescent="0.25">
      <c r="A1050">
        <f t="shared" si="463"/>
        <v>1</v>
      </c>
      <c r="B1050">
        <f t="shared" si="464"/>
        <v>1900</v>
      </c>
    </row>
    <row r="1051" spans="1:2" x14ac:dyDescent="0.25">
      <c r="A1051">
        <f t="shared" si="463"/>
        <v>1</v>
      </c>
      <c r="B1051">
        <f t="shared" si="464"/>
        <v>1900</v>
      </c>
    </row>
    <row r="1052" spans="1:2" x14ac:dyDescent="0.25">
      <c r="A1052">
        <f t="shared" si="463"/>
        <v>1</v>
      </c>
      <c r="B1052">
        <f t="shared" si="464"/>
        <v>1900</v>
      </c>
    </row>
    <row r="1053" spans="1:2" x14ac:dyDescent="0.25">
      <c r="A1053">
        <f t="shared" si="463"/>
        <v>1</v>
      </c>
      <c r="B1053">
        <f t="shared" si="464"/>
        <v>1900</v>
      </c>
    </row>
    <row r="1054" spans="1:2" x14ac:dyDescent="0.25">
      <c r="A1054">
        <f t="shared" si="463"/>
        <v>1</v>
      </c>
      <c r="B1054">
        <f t="shared" si="464"/>
        <v>1900</v>
      </c>
    </row>
    <row r="1055" spans="1:2" x14ac:dyDescent="0.25">
      <c r="A1055">
        <f t="shared" si="463"/>
        <v>1</v>
      </c>
      <c r="B1055">
        <f t="shared" si="464"/>
        <v>1900</v>
      </c>
    </row>
    <row r="1056" spans="1:2" x14ac:dyDescent="0.25">
      <c r="A1056">
        <f t="shared" si="463"/>
        <v>1</v>
      </c>
      <c r="B1056">
        <f t="shared" si="464"/>
        <v>1900</v>
      </c>
    </row>
    <row r="1057" spans="1:2" x14ac:dyDescent="0.25">
      <c r="A1057">
        <f t="shared" si="463"/>
        <v>1</v>
      </c>
      <c r="B1057">
        <f t="shared" si="464"/>
        <v>1900</v>
      </c>
    </row>
    <row r="1058" spans="1:2" x14ac:dyDescent="0.25">
      <c r="A1058">
        <f t="shared" si="463"/>
        <v>1</v>
      </c>
      <c r="B1058">
        <f t="shared" si="464"/>
        <v>1900</v>
      </c>
    </row>
    <row r="1059" spans="1:2" x14ac:dyDescent="0.25">
      <c r="A1059">
        <f t="shared" si="463"/>
        <v>1</v>
      </c>
      <c r="B1059">
        <f t="shared" si="464"/>
        <v>1900</v>
      </c>
    </row>
    <row r="1060" spans="1:2" x14ac:dyDescent="0.25">
      <c r="A1060">
        <f t="shared" si="463"/>
        <v>1</v>
      </c>
      <c r="B1060">
        <f t="shared" si="464"/>
        <v>1900</v>
      </c>
    </row>
    <row r="1061" spans="1:2" x14ac:dyDescent="0.25">
      <c r="A1061">
        <f t="shared" si="463"/>
        <v>1</v>
      </c>
      <c r="B1061">
        <f t="shared" si="464"/>
        <v>1900</v>
      </c>
    </row>
    <row r="1062" spans="1:2" x14ac:dyDescent="0.25">
      <c r="A1062">
        <f t="shared" si="463"/>
        <v>1</v>
      </c>
      <c r="B1062">
        <f t="shared" si="464"/>
        <v>1900</v>
      </c>
    </row>
    <row r="1063" spans="1:2" x14ac:dyDescent="0.25">
      <c r="A1063">
        <f t="shared" si="463"/>
        <v>1</v>
      </c>
      <c r="B1063">
        <f t="shared" si="464"/>
        <v>1900</v>
      </c>
    </row>
    <row r="1064" spans="1:2" x14ac:dyDescent="0.25">
      <c r="A1064">
        <f t="shared" si="463"/>
        <v>1</v>
      </c>
      <c r="B1064">
        <f t="shared" si="464"/>
        <v>1900</v>
      </c>
    </row>
    <row r="1065" spans="1:2" x14ac:dyDescent="0.25">
      <c r="A1065">
        <f t="shared" si="463"/>
        <v>1</v>
      </c>
      <c r="B1065">
        <f t="shared" si="464"/>
        <v>1900</v>
      </c>
    </row>
    <row r="1066" spans="1:2" x14ac:dyDescent="0.25">
      <c r="A1066">
        <f t="shared" si="463"/>
        <v>1</v>
      </c>
      <c r="B1066">
        <f t="shared" si="464"/>
        <v>1900</v>
      </c>
    </row>
    <row r="1067" spans="1:2" x14ac:dyDescent="0.25">
      <c r="A1067">
        <f t="shared" si="463"/>
        <v>1</v>
      </c>
      <c r="B1067">
        <f t="shared" si="464"/>
        <v>1900</v>
      </c>
    </row>
    <row r="1068" spans="1:2" x14ac:dyDescent="0.25">
      <c r="A1068">
        <f t="shared" si="463"/>
        <v>1</v>
      </c>
      <c r="B1068">
        <f t="shared" si="464"/>
        <v>1900</v>
      </c>
    </row>
    <row r="1069" spans="1:2" x14ac:dyDescent="0.25">
      <c r="A1069">
        <f t="shared" si="463"/>
        <v>1</v>
      </c>
      <c r="B1069">
        <f t="shared" si="464"/>
        <v>1900</v>
      </c>
    </row>
    <row r="1070" spans="1:2" x14ac:dyDescent="0.25">
      <c r="A1070">
        <f t="shared" si="463"/>
        <v>1</v>
      </c>
      <c r="B1070">
        <f t="shared" si="464"/>
        <v>1900</v>
      </c>
    </row>
    <row r="1071" spans="1:2" x14ac:dyDescent="0.25">
      <c r="A1071">
        <f t="shared" si="463"/>
        <v>1</v>
      </c>
      <c r="B1071">
        <f t="shared" si="464"/>
        <v>1900</v>
      </c>
    </row>
    <row r="1072" spans="1:2" x14ac:dyDescent="0.25">
      <c r="A1072">
        <f t="shared" si="463"/>
        <v>1</v>
      </c>
      <c r="B1072">
        <f t="shared" si="464"/>
        <v>1900</v>
      </c>
    </row>
    <row r="1073" spans="1:2" x14ac:dyDescent="0.25">
      <c r="A1073">
        <f t="shared" si="463"/>
        <v>1</v>
      </c>
      <c r="B1073">
        <f t="shared" si="464"/>
        <v>1900</v>
      </c>
    </row>
    <row r="1074" spans="1:2" x14ac:dyDescent="0.25">
      <c r="A1074">
        <f t="shared" si="463"/>
        <v>1</v>
      </c>
      <c r="B1074">
        <f t="shared" si="464"/>
        <v>1900</v>
      </c>
    </row>
    <row r="1075" spans="1:2" x14ac:dyDescent="0.25">
      <c r="A1075">
        <f t="shared" si="463"/>
        <v>1</v>
      </c>
      <c r="B1075">
        <f t="shared" si="464"/>
        <v>1900</v>
      </c>
    </row>
    <row r="1076" spans="1:2" x14ac:dyDescent="0.25">
      <c r="A1076">
        <f t="shared" si="463"/>
        <v>1</v>
      </c>
      <c r="B1076">
        <f t="shared" si="464"/>
        <v>1900</v>
      </c>
    </row>
    <row r="1077" spans="1:2" x14ac:dyDescent="0.25">
      <c r="A1077">
        <f t="shared" si="463"/>
        <v>1</v>
      </c>
      <c r="B1077">
        <f t="shared" si="464"/>
        <v>1900</v>
      </c>
    </row>
    <row r="1078" spans="1:2" x14ac:dyDescent="0.25">
      <c r="A1078">
        <f t="shared" si="463"/>
        <v>1</v>
      </c>
      <c r="B1078">
        <f t="shared" si="464"/>
        <v>1900</v>
      </c>
    </row>
    <row r="1079" spans="1:2" x14ac:dyDescent="0.25">
      <c r="A1079">
        <f t="shared" si="463"/>
        <v>1</v>
      </c>
      <c r="B1079">
        <f t="shared" si="464"/>
        <v>1900</v>
      </c>
    </row>
    <row r="1080" spans="1:2" x14ac:dyDescent="0.25">
      <c r="A1080">
        <f t="shared" si="463"/>
        <v>1</v>
      </c>
      <c r="B1080">
        <f t="shared" si="464"/>
        <v>1900</v>
      </c>
    </row>
    <row r="1081" spans="1:2" x14ac:dyDescent="0.25">
      <c r="A1081">
        <f t="shared" si="463"/>
        <v>1</v>
      </c>
      <c r="B1081">
        <f t="shared" si="464"/>
        <v>1900</v>
      </c>
    </row>
    <row r="1082" spans="1:2" x14ac:dyDescent="0.25">
      <c r="A1082">
        <f t="shared" si="463"/>
        <v>1</v>
      </c>
      <c r="B1082">
        <f t="shared" si="464"/>
        <v>1900</v>
      </c>
    </row>
    <row r="1083" spans="1:2" x14ac:dyDescent="0.25">
      <c r="A1083">
        <f t="shared" si="463"/>
        <v>1</v>
      </c>
      <c r="B1083">
        <f t="shared" si="464"/>
        <v>1900</v>
      </c>
    </row>
    <row r="1084" spans="1:2" x14ac:dyDescent="0.25">
      <c r="A1084">
        <f t="shared" si="463"/>
        <v>1</v>
      </c>
      <c r="B1084">
        <f t="shared" si="464"/>
        <v>1900</v>
      </c>
    </row>
    <row r="1085" spans="1:2" x14ac:dyDescent="0.25">
      <c r="A1085">
        <f t="shared" si="463"/>
        <v>1</v>
      </c>
      <c r="B1085">
        <f t="shared" si="464"/>
        <v>1900</v>
      </c>
    </row>
    <row r="1086" spans="1:2" x14ac:dyDescent="0.25">
      <c r="A1086">
        <f t="shared" si="463"/>
        <v>1</v>
      </c>
      <c r="B1086">
        <f t="shared" si="464"/>
        <v>1900</v>
      </c>
    </row>
    <row r="1087" spans="1:2" x14ac:dyDescent="0.25">
      <c r="A1087">
        <f t="shared" si="463"/>
        <v>1</v>
      </c>
      <c r="B1087">
        <f t="shared" si="464"/>
        <v>1900</v>
      </c>
    </row>
    <row r="1088" spans="1:2" x14ac:dyDescent="0.25">
      <c r="A1088">
        <f t="shared" si="463"/>
        <v>1</v>
      </c>
      <c r="B1088">
        <f t="shared" si="464"/>
        <v>1900</v>
      </c>
    </row>
    <row r="1089" spans="1:2" x14ac:dyDescent="0.25">
      <c r="A1089">
        <f t="shared" si="463"/>
        <v>1</v>
      </c>
      <c r="B1089">
        <f t="shared" si="464"/>
        <v>1900</v>
      </c>
    </row>
    <row r="1090" spans="1:2" x14ac:dyDescent="0.25">
      <c r="A1090">
        <f t="shared" si="463"/>
        <v>1</v>
      </c>
      <c r="B1090">
        <f t="shared" si="464"/>
        <v>1900</v>
      </c>
    </row>
    <row r="1091" spans="1:2" x14ac:dyDescent="0.25">
      <c r="A1091">
        <f t="shared" si="463"/>
        <v>1</v>
      </c>
      <c r="B1091">
        <f t="shared" si="464"/>
        <v>1900</v>
      </c>
    </row>
    <row r="1092" spans="1:2" x14ac:dyDescent="0.25">
      <c r="A1092">
        <f t="shared" si="463"/>
        <v>1</v>
      </c>
      <c r="B1092">
        <f t="shared" si="464"/>
        <v>1900</v>
      </c>
    </row>
    <row r="1093" spans="1:2" x14ac:dyDescent="0.25">
      <c r="A1093">
        <f t="shared" si="463"/>
        <v>1</v>
      </c>
      <c r="B1093">
        <f t="shared" si="464"/>
        <v>1900</v>
      </c>
    </row>
    <row r="1094" spans="1:2" x14ac:dyDescent="0.25">
      <c r="A1094">
        <f t="shared" si="463"/>
        <v>1</v>
      </c>
      <c r="B1094">
        <f t="shared" si="464"/>
        <v>1900</v>
      </c>
    </row>
    <row r="1095" spans="1:2" x14ac:dyDescent="0.25">
      <c r="A1095">
        <f t="shared" si="463"/>
        <v>1</v>
      </c>
      <c r="B1095">
        <f t="shared" si="464"/>
        <v>1900</v>
      </c>
    </row>
    <row r="1096" spans="1:2" x14ac:dyDescent="0.25">
      <c r="A1096">
        <f t="shared" si="463"/>
        <v>1</v>
      </c>
      <c r="B1096">
        <f t="shared" si="464"/>
        <v>1900</v>
      </c>
    </row>
    <row r="1097" spans="1:2" x14ac:dyDescent="0.25">
      <c r="A1097">
        <f t="shared" si="463"/>
        <v>1</v>
      </c>
      <c r="B1097">
        <f t="shared" si="464"/>
        <v>1900</v>
      </c>
    </row>
    <row r="1098" spans="1:2" x14ac:dyDescent="0.25">
      <c r="A1098">
        <f t="shared" si="463"/>
        <v>1</v>
      </c>
      <c r="B1098">
        <f t="shared" si="464"/>
        <v>1900</v>
      </c>
    </row>
    <row r="1099" spans="1:2" x14ac:dyDescent="0.25">
      <c r="A1099">
        <f t="shared" si="463"/>
        <v>1</v>
      </c>
      <c r="B1099">
        <f t="shared" si="464"/>
        <v>1900</v>
      </c>
    </row>
    <row r="1100" spans="1:2" x14ac:dyDescent="0.25">
      <c r="A1100">
        <f t="shared" ref="A1100:A1163" si="465">MONTH(C1100)</f>
        <v>1</v>
      </c>
      <c r="B1100">
        <f t="shared" ref="B1100:B1163" si="466">YEAR(C1100)</f>
        <v>1900</v>
      </c>
    </row>
    <row r="1101" spans="1:2" x14ac:dyDescent="0.25">
      <c r="A1101">
        <f t="shared" si="465"/>
        <v>1</v>
      </c>
      <c r="B1101">
        <f t="shared" si="466"/>
        <v>1900</v>
      </c>
    </row>
    <row r="1102" spans="1:2" x14ac:dyDescent="0.25">
      <c r="A1102">
        <f t="shared" si="465"/>
        <v>1</v>
      </c>
      <c r="B1102">
        <f t="shared" si="466"/>
        <v>1900</v>
      </c>
    </row>
    <row r="1103" spans="1:2" x14ac:dyDescent="0.25">
      <c r="A1103">
        <f t="shared" si="465"/>
        <v>1</v>
      </c>
      <c r="B1103">
        <f t="shared" si="466"/>
        <v>1900</v>
      </c>
    </row>
    <row r="1104" spans="1:2" x14ac:dyDescent="0.25">
      <c r="A1104">
        <f t="shared" si="465"/>
        <v>1</v>
      </c>
      <c r="B1104">
        <f t="shared" si="466"/>
        <v>1900</v>
      </c>
    </row>
    <row r="1105" spans="1:2" x14ac:dyDescent="0.25">
      <c r="A1105">
        <f t="shared" si="465"/>
        <v>1</v>
      </c>
      <c r="B1105">
        <f t="shared" si="466"/>
        <v>1900</v>
      </c>
    </row>
    <row r="1106" spans="1:2" x14ac:dyDescent="0.25">
      <c r="A1106">
        <f t="shared" si="465"/>
        <v>1</v>
      </c>
      <c r="B1106">
        <f t="shared" si="466"/>
        <v>1900</v>
      </c>
    </row>
    <row r="1107" spans="1:2" x14ac:dyDescent="0.25">
      <c r="A1107">
        <f t="shared" si="465"/>
        <v>1</v>
      </c>
      <c r="B1107">
        <f t="shared" si="466"/>
        <v>1900</v>
      </c>
    </row>
    <row r="1108" spans="1:2" x14ac:dyDescent="0.25">
      <c r="A1108">
        <f t="shared" si="465"/>
        <v>1</v>
      </c>
      <c r="B1108">
        <f t="shared" si="466"/>
        <v>1900</v>
      </c>
    </row>
    <row r="1109" spans="1:2" x14ac:dyDescent="0.25">
      <c r="A1109">
        <f t="shared" si="465"/>
        <v>1</v>
      </c>
      <c r="B1109">
        <f t="shared" si="466"/>
        <v>1900</v>
      </c>
    </row>
    <row r="1110" spans="1:2" x14ac:dyDescent="0.25">
      <c r="A1110">
        <f t="shared" si="465"/>
        <v>1</v>
      </c>
      <c r="B1110">
        <f t="shared" si="466"/>
        <v>1900</v>
      </c>
    </row>
    <row r="1111" spans="1:2" x14ac:dyDescent="0.25">
      <c r="A1111">
        <f t="shared" si="465"/>
        <v>1</v>
      </c>
      <c r="B1111">
        <f t="shared" si="466"/>
        <v>1900</v>
      </c>
    </row>
    <row r="1112" spans="1:2" x14ac:dyDescent="0.25">
      <c r="A1112">
        <f t="shared" si="465"/>
        <v>1</v>
      </c>
      <c r="B1112">
        <f t="shared" si="466"/>
        <v>1900</v>
      </c>
    </row>
    <row r="1113" spans="1:2" x14ac:dyDescent="0.25">
      <c r="A1113">
        <f t="shared" si="465"/>
        <v>1</v>
      </c>
      <c r="B1113">
        <f t="shared" si="466"/>
        <v>1900</v>
      </c>
    </row>
    <row r="1114" spans="1:2" x14ac:dyDescent="0.25">
      <c r="A1114">
        <f t="shared" si="465"/>
        <v>1</v>
      </c>
      <c r="B1114">
        <f t="shared" si="466"/>
        <v>1900</v>
      </c>
    </row>
    <row r="1115" spans="1:2" x14ac:dyDescent="0.25">
      <c r="A1115">
        <f t="shared" si="465"/>
        <v>1</v>
      </c>
      <c r="B1115">
        <f t="shared" si="466"/>
        <v>1900</v>
      </c>
    </row>
    <row r="1116" spans="1:2" x14ac:dyDescent="0.25">
      <c r="A1116">
        <f t="shared" si="465"/>
        <v>1</v>
      </c>
      <c r="B1116">
        <f t="shared" si="466"/>
        <v>1900</v>
      </c>
    </row>
    <row r="1117" spans="1:2" x14ac:dyDescent="0.25">
      <c r="A1117">
        <f t="shared" si="465"/>
        <v>1</v>
      </c>
      <c r="B1117">
        <f t="shared" si="466"/>
        <v>1900</v>
      </c>
    </row>
    <row r="1118" spans="1:2" x14ac:dyDescent="0.25">
      <c r="A1118">
        <f t="shared" si="465"/>
        <v>1</v>
      </c>
      <c r="B1118">
        <f t="shared" si="466"/>
        <v>1900</v>
      </c>
    </row>
    <row r="1119" spans="1:2" x14ac:dyDescent="0.25">
      <c r="A1119">
        <f t="shared" si="465"/>
        <v>1</v>
      </c>
      <c r="B1119">
        <f t="shared" si="466"/>
        <v>1900</v>
      </c>
    </row>
    <row r="1120" spans="1:2" x14ac:dyDescent="0.25">
      <c r="A1120">
        <f t="shared" si="465"/>
        <v>1</v>
      </c>
      <c r="B1120">
        <f t="shared" si="466"/>
        <v>1900</v>
      </c>
    </row>
    <row r="1121" spans="1:2" x14ac:dyDescent="0.25">
      <c r="A1121">
        <f t="shared" si="465"/>
        <v>1</v>
      </c>
      <c r="B1121">
        <f t="shared" si="466"/>
        <v>1900</v>
      </c>
    </row>
    <row r="1122" spans="1:2" x14ac:dyDescent="0.25">
      <c r="A1122">
        <f t="shared" si="465"/>
        <v>1</v>
      </c>
      <c r="B1122">
        <f t="shared" si="466"/>
        <v>1900</v>
      </c>
    </row>
    <row r="1123" spans="1:2" x14ac:dyDescent="0.25">
      <c r="A1123">
        <f t="shared" si="465"/>
        <v>1</v>
      </c>
      <c r="B1123">
        <f t="shared" si="466"/>
        <v>1900</v>
      </c>
    </row>
    <row r="1124" spans="1:2" x14ac:dyDescent="0.25">
      <c r="A1124">
        <f t="shared" si="465"/>
        <v>1</v>
      </c>
      <c r="B1124">
        <f t="shared" si="466"/>
        <v>1900</v>
      </c>
    </row>
    <row r="1125" spans="1:2" x14ac:dyDescent="0.25">
      <c r="A1125">
        <f t="shared" si="465"/>
        <v>1</v>
      </c>
      <c r="B1125">
        <f t="shared" si="466"/>
        <v>1900</v>
      </c>
    </row>
    <row r="1126" spans="1:2" x14ac:dyDescent="0.25">
      <c r="A1126">
        <f t="shared" si="465"/>
        <v>1</v>
      </c>
      <c r="B1126">
        <f t="shared" si="466"/>
        <v>1900</v>
      </c>
    </row>
    <row r="1127" spans="1:2" x14ac:dyDescent="0.25">
      <c r="A1127">
        <f t="shared" si="465"/>
        <v>1</v>
      </c>
      <c r="B1127">
        <f t="shared" si="466"/>
        <v>1900</v>
      </c>
    </row>
    <row r="1128" spans="1:2" x14ac:dyDescent="0.25">
      <c r="A1128">
        <f t="shared" si="465"/>
        <v>1</v>
      </c>
      <c r="B1128">
        <f t="shared" si="466"/>
        <v>1900</v>
      </c>
    </row>
    <row r="1129" spans="1:2" x14ac:dyDescent="0.25">
      <c r="A1129">
        <f t="shared" si="465"/>
        <v>1</v>
      </c>
      <c r="B1129">
        <f t="shared" si="466"/>
        <v>1900</v>
      </c>
    </row>
    <row r="1130" spans="1:2" x14ac:dyDescent="0.25">
      <c r="A1130">
        <f t="shared" si="465"/>
        <v>1</v>
      </c>
      <c r="B1130">
        <f t="shared" si="466"/>
        <v>1900</v>
      </c>
    </row>
    <row r="1131" spans="1:2" x14ac:dyDescent="0.25">
      <c r="A1131">
        <f t="shared" si="465"/>
        <v>1</v>
      </c>
      <c r="B1131">
        <f t="shared" si="466"/>
        <v>1900</v>
      </c>
    </row>
    <row r="1132" spans="1:2" x14ac:dyDescent="0.25">
      <c r="A1132">
        <f t="shared" si="465"/>
        <v>1</v>
      </c>
      <c r="B1132">
        <f t="shared" si="466"/>
        <v>1900</v>
      </c>
    </row>
    <row r="1133" spans="1:2" x14ac:dyDescent="0.25">
      <c r="A1133">
        <f t="shared" si="465"/>
        <v>1</v>
      </c>
      <c r="B1133">
        <f t="shared" si="466"/>
        <v>1900</v>
      </c>
    </row>
    <row r="1134" spans="1:2" x14ac:dyDescent="0.25">
      <c r="A1134">
        <f t="shared" si="465"/>
        <v>1</v>
      </c>
      <c r="B1134">
        <f t="shared" si="466"/>
        <v>1900</v>
      </c>
    </row>
    <row r="1135" spans="1:2" x14ac:dyDescent="0.25">
      <c r="A1135">
        <f t="shared" si="465"/>
        <v>1</v>
      </c>
      <c r="B1135">
        <f t="shared" si="466"/>
        <v>1900</v>
      </c>
    </row>
    <row r="1136" spans="1:2" x14ac:dyDescent="0.25">
      <c r="A1136">
        <f t="shared" si="465"/>
        <v>1</v>
      </c>
      <c r="B1136">
        <f t="shared" si="466"/>
        <v>1900</v>
      </c>
    </row>
    <row r="1137" spans="1:2" x14ac:dyDescent="0.25">
      <c r="A1137">
        <f t="shared" si="465"/>
        <v>1</v>
      </c>
      <c r="B1137">
        <f t="shared" si="466"/>
        <v>1900</v>
      </c>
    </row>
    <row r="1138" spans="1:2" x14ac:dyDescent="0.25">
      <c r="A1138">
        <f t="shared" si="465"/>
        <v>1</v>
      </c>
      <c r="B1138">
        <f t="shared" si="466"/>
        <v>1900</v>
      </c>
    </row>
    <row r="1139" spans="1:2" x14ac:dyDescent="0.25">
      <c r="A1139">
        <f t="shared" si="465"/>
        <v>1</v>
      </c>
      <c r="B1139">
        <f t="shared" si="466"/>
        <v>1900</v>
      </c>
    </row>
    <row r="1140" spans="1:2" x14ac:dyDescent="0.25">
      <c r="A1140">
        <f t="shared" si="465"/>
        <v>1</v>
      </c>
      <c r="B1140">
        <f t="shared" si="466"/>
        <v>1900</v>
      </c>
    </row>
    <row r="1141" spans="1:2" x14ac:dyDescent="0.25">
      <c r="A1141">
        <f t="shared" si="465"/>
        <v>1</v>
      </c>
      <c r="B1141">
        <f t="shared" si="466"/>
        <v>1900</v>
      </c>
    </row>
    <row r="1142" spans="1:2" x14ac:dyDescent="0.25">
      <c r="A1142">
        <f t="shared" si="465"/>
        <v>1</v>
      </c>
      <c r="B1142">
        <f t="shared" si="466"/>
        <v>1900</v>
      </c>
    </row>
    <row r="1143" spans="1:2" x14ac:dyDescent="0.25">
      <c r="A1143">
        <f t="shared" si="465"/>
        <v>1</v>
      </c>
      <c r="B1143">
        <f t="shared" si="466"/>
        <v>1900</v>
      </c>
    </row>
    <row r="1144" spans="1:2" x14ac:dyDescent="0.25">
      <c r="A1144">
        <f t="shared" si="465"/>
        <v>1</v>
      </c>
      <c r="B1144">
        <f t="shared" si="466"/>
        <v>1900</v>
      </c>
    </row>
    <row r="1145" spans="1:2" x14ac:dyDescent="0.25">
      <c r="A1145">
        <f t="shared" si="465"/>
        <v>1</v>
      </c>
      <c r="B1145">
        <f t="shared" si="466"/>
        <v>1900</v>
      </c>
    </row>
    <row r="1146" spans="1:2" x14ac:dyDescent="0.25">
      <c r="A1146">
        <f t="shared" si="465"/>
        <v>1</v>
      </c>
      <c r="B1146">
        <f t="shared" si="466"/>
        <v>1900</v>
      </c>
    </row>
    <row r="1147" spans="1:2" x14ac:dyDescent="0.25">
      <c r="A1147">
        <f t="shared" si="465"/>
        <v>1</v>
      </c>
      <c r="B1147">
        <f t="shared" si="466"/>
        <v>1900</v>
      </c>
    </row>
    <row r="1148" spans="1:2" x14ac:dyDescent="0.25">
      <c r="A1148">
        <f t="shared" si="465"/>
        <v>1</v>
      </c>
      <c r="B1148">
        <f t="shared" si="466"/>
        <v>1900</v>
      </c>
    </row>
    <row r="1149" spans="1:2" x14ac:dyDescent="0.25">
      <c r="A1149">
        <f t="shared" si="465"/>
        <v>1</v>
      </c>
      <c r="B1149">
        <f t="shared" si="466"/>
        <v>1900</v>
      </c>
    </row>
    <row r="1150" spans="1:2" x14ac:dyDescent="0.25">
      <c r="A1150">
        <f t="shared" si="465"/>
        <v>1</v>
      </c>
      <c r="B1150">
        <f t="shared" si="466"/>
        <v>1900</v>
      </c>
    </row>
    <row r="1151" spans="1:2" x14ac:dyDescent="0.25">
      <c r="A1151">
        <f t="shared" si="465"/>
        <v>1</v>
      </c>
      <c r="B1151">
        <f t="shared" si="466"/>
        <v>1900</v>
      </c>
    </row>
    <row r="1152" spans="1:2" x14ac:dyDescent="0.25">
      <c r="A1152">
        <f t="shared" si="465"/>
        <v>1</v>
      </c>
      <c r="B1152">
        <f t="shared" si="466"/>
        <v>1900</v>
      </c>
    </row>
    <row r="1153" spans="1:2" x14ac:dyDescent="0.25">
      <c r="A1153">
        <f t="shared" si="465"/>
        <v>1</v>
      </c>
      <c r="B1153">
        <f t="shared" si="466"/>
        <v>1900</v>
      </c>
    </row>
    <row r="1154" spans="1:2" x14ac:dyDescent="0.25">
      <c r="A1154">
        <f t="shared" si="465"/>
        <v>1</v>
      </c>
      <c r="B1154">
        <f t="shared" si="466"/>
        <v>1900</v>
      </c>
    </row>
    <row r="1155" spans="1:2" x14ac:dyDescent="0.25">
      <c r="A1155">
        <f t="shared" si="465"/>
        <v>1</v>
      </c>
      <c r="B1155">
        <f t="shared" si="466"/>
        <v>1900</v>
      </c>
    </row>
    <row r="1156" spans="1:2" x14ac:dyDescent="0.25">
      <c r="A1156">
        <f t="shared" si="465"/>
        <v>1</v>
      </c>
      <c r="B1156">
        <f t="shared" si="466"/>
        <v>1900</v>
      </c>
    </row>
    <row r="1157" spans="1:2" x14ac:dyDescent="0.25">
      <c r="A1157">
        <f t="shared" si="465"/>
        <v>1</v>
      </c>
      <c r="B1157">
        <f t="shared" si="466"/>
        <v>1900</v>
      </c>
    </row>
    <row r="1158" spans="1:2" x14ac:dyDescent="0.25">
      <c r="A1158">
        <f t="shared" si="465"/>
        <v>1</v>
      </c>
      <c r="B1158">
        <f t="shared" si="466"/>
        <v>1900</v>
      </c>
    </row>
    <row r="1159" spans="1:2" x14ac:dyDescent="0.25">
      <c r="A1159">
        <f t="shared" si="465"/>
        <v>1</v>
      </c>
      <c r="B1159">
        <f t="shared" si="466"/>
        <v>1900</v>
      </c>
    </row>
    <row r="1160" spans="1:2" x14ac:dyDescent="0.25">
      <c r="A1160">
        <f t="shared" si="465"/>
        <v>1</v>
      </c>
      <c r="B1160">
        <f t="shared" si="466"/>
        <v>1900</v>
      </c>
    </row>
    <row r="1161" spans="1:2" x14ac:dyDescent="0.25">
      <c r="A1161">
        <f t="shared" si="465"/>
        <v>1</v>
      </c>
      <c r="B1161">
        <f t="shared" si="466"/>
        <v>1900</v>
      </c>
    </row>
    <row r="1162" spans="1:2" x14ac:dyDescent="0.25">
      <c r="A1162">
        <f t="shared" si="465"/>
        <v>1</v>
      </c>
      <c r="B1162">
        <f t="shared" si="466"/>
        <v>1900</v>
      </c>
    </row>
    <row r="1163" spans="1:2" x14ac:dyDescent="0.25">
      <c r="A1163">
        <f t="shared" si="465"/>
        <v>1</v>
      </c>
      <c r="B1163">
        <f t="shared" si="466"/>
        <v>1900</v>
      </c>
    </row>
    <row r="1164" spans="1:2" x14ac:dyDescent="0.25">
      <c r="A1164">
        <f t="shared" ref="A1164:A1227" si="467">MONTH(C1164)</f>
        <v>1</v>
      </c>
      <c r="B1164">
        <f t="shared" ref="B1164:B1227" si="468">YEAR(C1164)</f>
        <v>1900</v>
      </c>
    </row>
    <row r="1165" spans="1:2" x14ac:dyDescent="0.25">
      <c r="A1165">
        <f t="shared" si="467"/>
        <v>1</v>
      </c>
      <c r="B1165">
        <f t="shared" si="468"/>
        <v>1900</v>
      </c>
    </row>
    <row r="1166" spans="1:2" x14ac:dyDescent="0.25">
      <c r="A1166">
        <f t="shared" si="467"/>
        <v>1</v>
      </c>
      <c r="B1166">
        <f t="shared" si="468"/>
        <v>1900</v>
      </c>
    </row>
    <row r="1167" spans="1:2" x14ac:dyDescent="0.25">
      <c r="A1167">
        <f t="shared" si="467"/>
        <v>1</v>
      </c>
      <c r="B1167">
        <f t="shared" si="468"/>
        <v>1900</v>
      </c>
    </row>
    <row r="1168" spans="1:2" x14ac:dyDescent="0.25">
      <c r="A1168">
        <f t="shared" si="467"/>
        <v>1</v>
      </c>
      <c r="B1168">
        <f t="shared" si="468"/>
        <v>1900</v>
      </c>
    </row>
    <row r="1169" spans="1:2" x14ac:dyDescent="0.25">
      <c r="A1169">
        <f t="shared" si="467"/>
        <v>1</v>
      </c>
      <c r="B1169">
        <f t="shared" si="468"/>
        <v>1900</v>
      </c>
    </row>
    <row r="1170" spans="1:2" x14ac:dyDescent="0.25">
      <c r="A1170">
        <f t="shared" si="467"/>
        <v>1</v>
      </c>
      <c r="B1170">
        <f t="shared" si="468"/>
        <v>1900</v>
      </c>
    </row>
    <row r="1171" spans="1:2" x14ac:dyDescent="0.25">
      <c r="A1171">
        <f t="shared" si="467"/>
        <v>1</v>
      </c>
      <c r="B1171">
        <f t="shared" si="468"/>
        <v>1900</v>
      </c>
    </row>
    <row r="1172" spans="1:2" x14ac:dyDescent="0.25">
      <c r="A1172">
        <f t="shared" si="467"/>
        <v>1</v>
      </c>
      <c r="B1172">
        <f t="shared" si="468"/>
        <v>1900</v>
      </c>
    </row>
    <row r="1173" spans="1:2" x14ac:dyDescent="0.25">
      <c r="A1173">
        <f t="shared" si="467"/>
        <v>1</v>
      </c>
      <c r="B1173">
        <f t="shared" si="468"/>
        <v>1900</v>
      </c>
    </row>
    <row r="1174" spans="1:2" x14ac:dyDescent="0.25">
      <c r="A1174">
        <f t="shared" si="467"/>
        <v>1</v>
      </c>
      <c r="B1174">
        <f t="shared" si="468"/>
        <v>1900</v>
      </c>
    </row>
    <row r="1175" spans="1:2" x14ac:dyDescent="0.25">
      <c r="A1175">
        <f t="shared" si="467"/>
        <v>1</v>
      </c>
      <c r="B1175">
        <f t="shared" si="468"/>
        <v>1900</v>
      </c>
    </row>
    <row r="1176" spans="1:2" x14ac:dyDescent="0.25">
      <c r="A1176">
        <f t="shared" si="467"/>
        <v>1</v>
      </c>
      <c r="B1176">
        <f t="shared" si="468"/>
        <v>1900</v>
      </c>
    </row>
    <row r="1177" spans="1:2" x14ac:dyDescent="0.25">
      <c r="A1177">
        <f t="shared" si="467"/>
        <v>1</v>
      </c>
      <c r="B1177">
        <f t="shared" si="468"/>
        <v>1900</v>
      </c>
    </row>
    <row r="1178" spans="1:2" x14ac:dyDescent="0.25">
      <c r="A1178">
        <f t="shared" si="467"/>
        <v>1</v>
      </c>
      <c r="B1178">
        <f t="shared" si="468"/>
        <v>1900</v>
      </c>
    </row>
    <row r="1179" spans="1:2" x14ac:dyDescent="0.25">
      <c r="A1179">
        <f t="shared" si="467"/>
        <v>1</v>
      </c>
      <c r="B1179">
        <f t="shared" si="468"/>
        <v>1900</v>
      </c>
    </row>
    <row r="1180" spans="1:2" x14ac:dyDescent="0.25">
      <c r="A1180">
        <f t="shared" si="467"/>
        <v>1</v>
      </c>
      <c r="B1180">
        <f t="shared" si="468"/>
        <v>1900</v>
      </c>
    </row>
    <row r="1181" spans="1:2" x14ac:dyDescent="0.25">
      <c r="A1181">
        <f t="shared" si="467"/>
        <v>1</v>
      </c>
      <c r="B1181">
        <f t="shared" si="468"/>
        <v>1900</v>
      </c>
    </row>
    <row r="1182" spans="1:2" x14ac:dyDescent="0.25">
      <c r="A1182">
        <f t="shared" si="467"/>
        <v>1</v>
      </c>
      <c r="B1182">
        <f t="shared" si="468"/>
        <v>1900</v>
      </c>
    </row>
    <row r="1183" spans="1:2" x14ac:dyDescent="0.25">
      <c r="A1183">
        <f t="shared" si="467"/>
        <v>1</v>
      </c>
      <c r="B1183">
        <f t="shared" si="468"/>
        <v>1900</v>
      </c>
    </row>
    <row r="1184" spans="1:2" x14ac:dyDescent="0.25">
      <c r="A1184">
        <f t="shared" si="467"/>
        <v>1</v>
      </c>
      <c r="B1184">
        <f t="shared" si="468"/>
        <v>1900</v>
      </c>
    </row>
    <row r="1185" spans="1:2" x14ac:dyDescent="0.25">
      <c r="A1185">
        <f t="shared" si="467"/>
        <v>1</v>
      </c>
      <c r="B1185">
        <f t="shared" si="468"/>
        <v>1900</v>
      </c>
    </row>
    <row r="1186" spans="1:2" x14ac:dyDescent="0.25">
      <c r="A1186">
        <f t="shared" si="467"/>
        <v>1</v>
      </c>
      <c r="B1186">
        <f t="shared" si="468"/>
        <v>1900</v>
      </c>
    </row>
    <row r="1187" spans="1:2" x14ac:dyDescent="0.25">
      <c r="A1187">
        <f t="shared" si="467"/>
        <v>1</v>
      </c>
      <c r="B1187">
        <f t="shared" si="468"/>
        <v>1900</v>
      </c>
    </row>
    <row r="1188" spans="1:2" x14ac:dyDescent="0.25">
      <c r="A1188">
        <f t="shared" si="467"/>
        <v>1</v>
      </c>
      <c r="B1188">
        <f t="shared" si="468"/>
        <v>1900</v>
      </c>
    </row>
    <row r="1189" spans="1:2" x14ac:dyDescent="0.25">
      <c r="A1189">
        <f t="shared" si="467"/>
        <v>1</v>
      </c>
      <c r="B1189">
        <f t="shared" si="468"/>
        <v>1900</v>
      </c>
    </row>
    <row r="1190" spans="1:2" x14ac:dyDescent="0.25">
      <c r="A1190">
        <f t="shared" si="467"/>
        <v>1</v>
      </c>
      <c r="B1190">
        <f t="shared" si="468"/>
        <v>1900</v>
      </c>
    </row>
    <row r="1191" spans="1:2" x14ac:dyDescent="0.25">
      <c r="A1191">
        <f t="shared" si="467"/>
        <v>1</v>
      </c>
      <c r="B1191">
        <f t="shared" si="468"/>
        <v>1900</v>
      </c>
    </row>
    <row r="1192" spans="1:2" x14ac:dyDescent="0.25">
      <c r="A1192">
        <f t="shared" si="467"/>
        <v>1</v>
      </c>
      <c r="B1192">
        <f t="shared" si="468"/>
        <v>1900</v>
      </c>
    </row>
    <row r="1193" spans="1:2" x14ac:dyDescent="0.25">
      <c r="A1193">
        <f t="shared" si="467"/>
        <v>1</v>
      </c>
      <c r="B1193">
        <f t="shared" si="468"/>
        <v>1900</v>
      </c>
    </row>
    <row r="1194" spans="1:2" x14ac:dyDescent="0.25">
      <c r="A1194">
        <f t="shared" si="467"/>
        <v>1</v>
      </c>
      <c r="B1194">
        <f t="shared" si="468"/>
        <v>1900</v>
      </c>
    </row>
    <row r="1195" spans="1:2" x14ac:dyDescent="0.25">
      <c r="A1195">
        <f t="shared" si="467"/>
        <v>1</v>
      </c>
      <c r="B1195">
        <f t="shared" si="468"/>
        <v>1900</v>
      </c>
    </row>
    <row r="1196" spans="1:2" x14ac:dyDescent="0.25">
      <c r="A1196">
        <f t="shared" si="467"/>
        <v>1</v>
      </c>
      <c r="B1196">
        <f t="shared" si="468"/>
        <v>1900</v>
      </c>
    </row>
    <row r="1197" spans="1:2" x14ac:dyDescent="0.25">
      <c r="A1197">
        <f t="shared" si="467"/>
        <v>1</v>
      </c>
      <c r="B1197">
        <f t="shared" si="468"/>
        <v>1900</v>
      </c>
    </row>
    <row r="1198" spans="1:2" x14ac:dyDescent="0.25">
      <c r="A1198">
        <f t="shared" si="467"/>
        <v>1</v>
      </c>
      <c r="B1198">
        <f t="shared" si="468"/>
        <v>1900</v>
      </c>
    </row>
    <row r="1199" spans="1:2" x14ac:dyDescent="0.25">
      <c r="A1199">
        <f t="shared" si="467"/>
        <v>1</v>
      </c>
      <c r="B1199">
        <f t="shared" si="468"/>
        <v>1900</v>
      </c>
    </row>
    <row r="1200" spans="1:2" x14ac:dyDescent="0.25">
      <c r="A1200">
        <f t="shared" si="467"/>
        <v>1</v>
      </c>
      <c r="B1200">
        <f t="shared" si="468"/>
        <v>1900</v>
      </c>
    </row>
    <row r="1201" spans="1:2" x14ac:dyDescent="0.25">
      <c r="A1201">
        <f t="shared" si="467"/>
        <v>1</v>
      </c>
      <c r="B1201">
        <f t="shared" si="468"/>
        <v>1900</v>
      </c>
    </row>
    <row r="1202" spans="1:2" x14ac:dyDescent="0.25">
      <c r="A1202">
        <f t="shared" si="467"/>
        <v>1</v>
      </c>
      <c r="B1202">
        <f t="shared" si="468"/>
        <v>1900</v>
      </c>
    </row>
    <row r="1203" spans="1:2" x14ac:dyDescent="0.25">
      <c r="A1203">
        <f t="shared" si="467"/>
        <v>1</v>
      </c>
      <c r="B1203">
        <f t="shared" si="468"/>
        <v>1900</v>
      </c>
    </row>
    <row r="1204" spans="1:2" x14ac:dyDescent="0.25">
      <c r="A1204">
        <f t="shared" si="467"/>
        <v>1</v>
      </c>
      <c r="B1204">
        <f t="shared" si="468"/>
        <v>1900</v>
      </c>
    </row>
    <row r="1205" spans="1:2" x14ac:dyDescent="0.25">
      <c r="A1205">
        <f t="shared" si="467"/>
        <v>1</v>
      </c>
      <c r="B1205">
        <f t="shared" si="468"/>
        <v>1900</v>
      </c>
    </row>
    <row r="1206" spans="1:2" x14ac:dyDescent="0.25">
      <c r="A1206">
        <f t="shared" si="467"/>
        <v>1</v>
      </c>
      <c r="B1206">
        <f t="shared" si="468"/>
        <v>1900</v>
      </c>
    </row>
    <row r="1207" spans="1:2" x14ac:dyDescent="0.25">
      <c r="A1207">
        <f t="shared" si="467"/>
        <v>1</v>
      </c>
      <c r="B1207">
        <f t="shared" si="468"/>
        <v>1900</v>
      </c>
    </row>
    <row r="1208" spans="1:2" x14ac:dyDescent="0.25">
      <c r="A1208">
        <f t="shared" si="467"/>
        <v>1</v>
      </c>
      <c r="B1208">
        <f t="shared" si="468"/>
        <v>1900</v>
      </c>
    </row>
    <row r="1209" spans="1:2" x14ac:dyDescent="0.25">
      <c r="A1209">
        <f t="shared" si="467"/>
        <v>1</v>
      </c>
      <c r="B1209">
        <f t="shared" si="468"/>
        <v>1900</v>
      </c>
    </row>
    <row r="1210" spans="1:2" x14ac:dyDescent="0.25">
      <c r="A1210">
        <f t="shared" si="467"/>
        <v>1</v>
      </c>
      <c r="B1210">
        <f t="shared" si="468"/>
        <v>1900</v>
      </c>
    </row>
    <row r="1211" spans="1:2" x14ac:dyDescent="0.25">
      <c r="A1211">
        <f t="shared" si="467"/>
        <v>1</v>
      </c>
      <c r="B1211">
        <f t="shared" si="468"/>
        <v>1900</v>
      </c>
    </row>
    <row r="1212" spans="1:2" x14ac:dyDescent="0.25">
      <c r="A1212">
        <f t="shared" si="467"/>
        <v>1</v>
      </c>
      <c r="B1212">
        <f t="shared" si="468"/>
        <v>1900</v>
      </c>
    </row>
    <row r="1213" spans="1:2" x14ac:dyDescent="0.25">
      <c r="A1213">
        <f t="shared" si="467"/>
        <v>1</v>
      </c>
      <c r="B1213">
        <f t="shared" si="468"/>
        <v>1900</v>
      </c>
    </row>
    <row r="1214" spans="1:2" x14ac:dyDescent="0.25">
      <c r="A1214">
        <f t="shared" si="467"/>
        <v>1</v>
      </c>
      <c r="B1214">
        <f t="shared" si="468"/>
        <v>1900</v>
      </c>
    </row>
    <row r="1215" spans="1:2" x14ac:dyDescent="0.25">
      <c r="A1215">
        <f t="shared" si="467"/>
        <v>1</v>
      </c>
      <c r="B1215">
        <f t="shared" si="468"/>
        <v>1900</v>
      </c>
    </row>
    <row r="1216" spans="1:2" x14ac:dyDescent="0.25">
      <c r="A1216">
        <f t="shared" si="467"/>
        <v>1</v>
      </c>
      <c r="B1216">
        <f t="shared" si="468"/>
        <v>1900</v>
      </c>
    </row>
    <row r="1217" spans="1:2" x14ac:dyDescent="0.25">
      <c r="A1217">
        <f t="shared" si="467"/>
        <v>1</v>
      </c>
      <c r="B1217">
        <f t="shared" si="468"/>
        <v>1900</v>
      </c>
    </row>
    <row r="1218" spans="1:2" x14ac:dyDescent="0.25">
      <c r="A1218">
        <f t="shared" si="467"/>
        <v>1</v>
      </c>
      <c r="B1218">
        <f t="shared" si="468"/>
        <v>1900</v>
      </c>
    </row>
    <row r="1219" spans="1:2" x14ac:dyDescent="0.25">
      <c r="A1219">
        <f t="shared" si="467"/>
        <v>1</v>
      </c>
      <c r="B1219">
        <f t="shared" si="468"/>
        <v>1900</v>
      </c>
    </row>
    <row r="1220" spans="1:2" x14ac:dyDescent="0.25">
      <c r="A1220">
        <f t="shared" si="467"/>
        <v>1</v>
      </c>
      <c r="B1220">
        <f t="shared" si="468"/>
        <v>1900</v>
      </c>
    </row>
    <row r="1221" spans="1:2" x14ac:dyDescent="0.25">
      <c r="A1221">
        <f t="shared" si="467"/>
        <v>1</v>
      </c>
      <c r="B1221">
        <f t="shared" si="468"/>
        <v>1900</v>
      </c>
    </row>
    <row r="1222" spans="1:2" x14ac:dyDescent="0.25">
      <c r="A1222">
        <f t="shared" si="467"/>
        <v>1</v>
      </c>
      <c r="B1222">
        <f t="shared" si="468"/>
        <v>1900</v>
      </c>
    </row>
    <row r="1223" spans="1:2" x14ac:dyDescent="0.25">
      <c r="A1223">
        <f t="shared" si="467"/>
        <v>1</v>
      </c>
      <c r="B1223">
        <f t="shared" si="468"/>
        <v>1900</v>
      </c>
    </row>
    <row r="1224" spans="1:2" x14ac:dyDescent="0.25">
      <c r="A1224">
        <f t="shared" si="467"/>
        <v>1</v>
      </c>
      <c r="B1224">
        <f t="shared" si="468"/>
        <v>1900</v>
      </c>
    </row>
    <row r="1225" spans="1:2" x14ac:dyDescent="0.25">
      <c r="A1225">
        <f t="shared" si="467"/>
        <v>1</v>
      </c>
      <c r="B1225">
        <f t="shared" si="468"/>
        <v>1900</v>
      </c>
    </row>
    <row r="1226" spans="1:2" x14ac:dyDescent="0.25">
      <c r="A1226">
        <f t="shared" si="467"/>
        <v>1</v>
      </c>
      <c r="B1226">
        <f t="shared" si="468"/>
        <v>1900</v>
      </c>
    </row>
    <row r="1227" spans="1:2" x14ac:dyDescent="0.25">
      <c r="A1227">
        <f t="shared" si="467"/>
        <v>1</v>
      </c>
      <c r="B1227">
        <f t="shared" si="468"/>
        <v>1900</v>
      </c>
    </row>
    <row r="1228" spans="1:2" x14ac:dyDescent="0.25">
      <c r="A1228">
        <f t="shared" ref="A1228:A1291" si="469">MONTH(C1228)</f>
        <v>1</v>
      </c>
      <c r="B1228">
        <f t="shared" ref="B1228:B1291" si="470">YEAR(C1228)</f>
        <v>1900</v>
      </c>
    </row>
    <row r="1229" spans="1:2" x14ac:dyDescent="0.25">
      <c r="A1229">
        <f t="shared" si="469"/>
        <v>1</v>
      </c>
      <c r="B1229">
        <f t="shared" si="470"/>
        <v>1900</v>
      </c>
    </row>
    <row r="1230" spans="1:2" x14ac:dyDescent="0.25">
      <c r="A1230">
        <f t="shared" si="469"/>
        <v>1</v>
      </c>
      <c r="B1230">
        <f t="shared" si="470"/>
        <v>1900</v>
      </c>
    </row>
    <row r="1231" spans="1:2" x14ac:dyDescent="0.25">
      <c r="A1231">
        <f t="shared" si="469"/>
        <v>1</v>
      </c>
      <c r="B1231">
        <f t="shared" si="470"/>
        <v>1900</v>
      </c>
    </row>
    <row r="1232" spans="1:2" x14ac:dyDescent="0.25">
      <c r="A1232">
        <f t="shared" si="469"/>
        <v>1</v>
      </c>
      <c r="B1232">
        <f t="shared" si="470"/>
        <v>1900</v>
      </c>
    </row>
    <row r="1233" spans="1:2" x14ac:dyDescent="0.25">
      <c r="A1233">
        <f t="shared" si="469"/>
        <v>1</v>
      </c>
      <c r="B1233">
        <f t="shared" si="470"/>
        <v>1900</v>
      </c>
    </row>
    <row r="1234" spans="1:2" x14ac:dyDescent="0.25">
      <c r="A1234">
        <f t="shared" si="469"/>
        <v>1</v>
      </c>
      <c r="B1234">
        <f t="shared" si="470"/>
        <v>1900</v>
      </c>
    </row>
    <row r="1235" spans="1:2" x14ac:dyDescent="0.25">
      <c r="A1235">
        <f t="shared" si="469"/>
        <v>1</v>
      </c>
      <c r="B1235">
        <f t="shared" si="470"/>
        <v>1900</v>
      </c>
    </row>
    <row r="1236" spans="1:2" x14ac:dyDescent="0.25">
      <c r="A1236">
        <f t="shared" si="469"/>
        <v>1</v>
      </c>
      <c r="B1236">
        <f t="shared" si="470"/>
        <v>1900</v>
      </c>
    </row>
    <row r="1237" spans="1:2" x14ac:dyDescent="0.25">
      <c r="A1237">
        <f t="shared" si="469"/>
        <v>1</v>
      </c>
      <c r="B1237">
        <f t="shared" si="470"/>
        <v>1900</v>
      </c>
    </row>
    <row r="1238" spans="1:2" x14ac:dyDescent="0.25">
      <c r="A1238">
        <f t="shared" si="469"/>
        <v>1</v>
      </c>
      <c r="B1238">
        <f t="shared" si="470"/>
        <v>1900</v>
      </c>
    </row>
    <row r="1239" spans="1:2" x14ac:dyDescent="0.25">
      <c r="A1239">
        <f t="shared" si="469"/>
        <v>1</v>
      </c>
      <c r="B1239">
        <f t="shared" si="470"/>
        <v>1900</v>
      </c>
    </row>
    <row r="1240" spans="1:2" x14ac:dyDescent="0.25">
      <c r="A1240">
        <f t="shared" si="469"/>
        <v>1</v>
      </c>
      <c r="B1240">
        <f t="shared" si="470"/>
        <v>1900</v>
      </c>
    </row>
    <row r="1241" spans="1:2" x14ac:dyDescent="0.25">
      <c r="A1241">
        <f t="shared" si="469"/>
        <v>1</v>
      </c>
      <c r="B1241">
        <f t="shared" si="470"/>
        <v>1900</v>
      </c>
    </row>
    <row r="1242" spans="1:2" x14ac:dyDescent="0.25">
      <c r="A1242">
        <f t="shared" si="469"/>
        <v>1</v>
      </c>
      <c r="B1242">
        <f t="shared" si="470"/>
        <v>1900</v>
      </c>
    </row>
    <row r="1243" spans="1:2" x14ac:dyDescent="0.25">
      <c r="A1243">
        <f t="shared" si="469"/>
        <v>1</v>
      </c>
      <c r="B1243">
        <f t="shared" si="470"/>
        <v>1900</v>
      </c>
    </row>
    <row r="1244" spans="1:2" x14ac:dyDescent="0.25">
      <c r="A1244">
        <f t="shared" si="469"/>
        <v>1</v>
      </c>
      <c r="B1244">
        <f t="shared" si="470"/>
        <v>1900</v>
      </c>
    </row>
    <row r="1245" spans="1:2" x14ac:dyDescent="0.25">
      <c r="A1245">
        <f t="shared" si="469"/>
        <v>1</v>
      </c>
      <c r="B1245">
        <f t="shared" si="470"/>
        <v>1900</v>
      </c>
    </row>
    <row r="1246" spans="1:2" x14ac:dyDescent="0.25">
      <c r="A1246">
        <f t="shared" si="469"/>
        <v>1</v>
      </c>
      <c r="B1246">
        <f t="shared" si="470"/>
        <v>1900</v>
      </c>
    </row>
    <row r="1247" spans="1:2" x14ac:dyDescent="0.25">
      <c r="A1247">
        <f t="shared" si="469"/>
        <v>1</v>
      </c>
      <c r="B1247">
        <f t="shared" si="470"/>
        <v>1900</v>
      </c>
    </row>
    <row r="1248" spans="1:2" x14ac:dyDescent="0.25">
      <c r="A1248">
        <f t="shared" si="469"/>
        <v>1</v>
      </c>
      <c r="B1248">
        <f t="shared" si="470"/>
        <v>1900</v>
      </c>
    </row>
    <row r="1249" spans="1:2" x14ac:dyDescent="0.25">
      <c r="A1249">
        <f t="shared" si="469"/>
        <v>1</v>
      </c>
      <c r="B1249">
        <f t="shared" si="470"/>
        <v>1900</v>
      </c>
    </row>
    <row r="1250" spans="1:2" x14ac:dyDescent="0.25">
      <c r="A1250">
        <f t="shared" si="469"/>
        <v>1</v>
      </c>
      <c r="B1250">
        <f t="shared" si="470"/>
        <v>1900</v>
      </c>
    </row>
    <row r="1251" spans="1:2" x14ac:dyDescent="0.25">
      <c r="A1251">
        <f t="shared" si="469"/>
        <v>1</v>
      </c>
      <c r="B1251">
        <f t="shared" si="470"/>
        <v>1900</v>
      </c>
    </row>
    <row r="1252" spans="1:2" x14ac:dyDescent="0.25">
      <c r="A1252">
        <f t="shared" si="469"/>
        <v>1</v>
      </c>
      <c r="B1252">
        <f t="shared" si="470"/>
        <v>1900</v>
      </c>
    </row>
    <row r="1253" spans="1:2" x14ac:dyDescent="0.25">
      <c r="A1253">
        <f t="shared" si="469"/>
        <v>1</v>
      </c>
      <c r="B1253">
        <f t="shared" si="470"/>
        <v>1900</v>
      </c>
    </row>
    <row r="1254" spans="1:2" x14ac:dyDescent="0.25">
      <c r="A1254">
        <f t="shared" si="469"/>
        <v>1</v>
      </c>
      <c r="B1254">
        <f t="shared" si="470"/>
        <v>1900</v>
      </c>
    </row>
    <row r="1255" spans="1:2" x14ac:dyDescent="0.25">
      <c r="A1255">
        <f t="shared" si="469"/>
        <v>1</v>
      </c>
      <c r="B1255">
        <f t="shared" si="470"/>
        <v>1900</v>
      </c>
    </row>
    <row r="1256" spans="1:2" x14ac:dyDescent="0.25">
      <c r="A1256">
        <f t="shared" si="469"/>
        <v>1</v>
      </c>
      <c r="B1256">
        <f t="shared" si="470"/>
        <v>1900</v>
      </c>
    </row>
    <row r="1257" spans="1:2" x14ac:dyDescent="0.25">
      <c r="A1257">
        <f t="shared" si="469"/>
        <v>1</v>
      </c>
      <c r="B1257">
        <f t="shared" si="470"/>
        <v>1900</v>
      </c>
    </row>
    <row r="1258" spans="1:2" x14ac:dyDescent="0.25">
      <c r="A1258">
        <f t="shared" si="469"/>
        <v>1</v>
      </c>
      <c r="B1258">
        <f t="shared" si="470"/>
        <v>1900</v>
      </c>
    </row>
    <row r="1259" spans="1:2" x14ac:dyDescent="0.25">
      <c r="A1259">
        <f t="shared" si="469"/>
        <v>1</v>
      </c>
      <c r="B1259">
        <f t="shared" si="470"/>
        <v>1900</v>
      </c>
    </row>
    <row r="1260" spans="1:2" x14ac:dyDescent="0.25">
      <c r="A1260">
        <f t="shared" si="469"/>
        <v>1</v>
      </c>
      <c r="B1260">
        <f t="shared" si="470"/>
        <v>1900</v>
      </c>
    </row>
    <row r="1261" spans="1:2" x14ac:dyDescent="0.25">
      <c r="A1261">
        <f t="shared" si="469"/>
        <v>1</v>
      </c>
      <c r="B1261">
        <f t="shared" si="470"/>
        <v>1900</v>
      </c>
    </row>
    <row r="1262" spans="1:2" x14ac:dyDescent="0.25">
      <c r="A1262">
        <f t="shared" si="469"/>
        <v>1</v>
      </c>
      <c r="B1262">
        <f t="shared" si="470"/>
        <v>1900</v>
      </c>
    </row>
    <row r="1263" spans="1:2" x14ac:dyDescent="0.25">
      <c r="A1263">
        <f t="shared" si="469"/>
        <v>1</v>
      </c>
      <c r="B1263">
        <f t="shared" si="470"/>
        <v>1900</v>
      </c>
    </row>
    <row r="1264" spans="1:2" x14ac:dyDescent="0.25">
      <c r="A1264">
        <f t="shared" si="469"/>
        <v>1</v>
      </c>
      <c r="B1264">
        <f t="shared" si="470"/>
        <v>1900</v>
      </c>
    </row>
    <row r="1265" spans="1:2" x14ac:dyDescent="0.25">
      <c r="A1265">
        <f t="shared" si="469"/>
        <v>1</v>
      </c>
      <c r="B1265">
        <f t="shared" si="470"/>
        <v>1900</v>
      </c>
    </row>
    <row r="1266" spans="1:2" x14ac:dyDescent="0.25">
      <c r="A1266">
        <f t="shared" si="469"/>
        <v>1</v>
      </c>
      <c r="B1266">
        <f t="shared" si="470"/>
        <v>1900</v>
      </c>
    </row>
    <row r="1267" spans="1:2" x14ac:dyDescent="0.25">
      <c r="A1267">
        <f t="shared" si="469"/>
        <v>1</v>
      </c>
      <c r="B1267">
        <f t="shared" si="470"/>
        <v>1900</v>
      </c>
    </row>
    <row r="1268" spans="1:2" x14ac:dyDescent="0.25">
      <c r="A1268">
        <f t="shared" si="469"/>
        <v>1</v>
      </c>
      <c r="B1268">
        <f t="shared" si="470"/>
        <v>1900</v>
      </c>
    </row>
    <row r="1269" spans="1:2" x14ac:dyDescent="0.25">
      <c r="A1269">
        <f t="shared" si="469"/>
        <v>1</v>
      </c>
      <c r="B1269">
        <f t="shared" si="470"/>
        <v>1900</v>
      </c>
    </row>
    <row r="1270" spans="1:2" x14ac:dyDescent="0.25">
      <c r="A1270">
        <f t="shared" si="469"/>
        <v>1</v>
      </c>
      <c r="B1270">
        <f t="shared" si="470"/>
        <v>1900</v>
      </c>
    </row>
    <row r="1271" spans="1:2" x14ac:dyDescent="0.25">
      <c r="A1271">
        <f t="shared" si="469"/>
        <v>1</v>
      </c>
      <c r="B1271">
        <f t="shared" si="470"/>
        <v>1900</v>
      </c>
    </row>
    <row r="1272" spans="1:2" x14ac:dyDescent="0.25">
      <c r="A1272">
        <f t="shared" si="469"/>
        <v>1</v>
      </c>
      <c r="B1272">
        <f t="shared" si="470"/>
        <v>1900</v>
      </c>
    </row>
    <row r="1273" spans="1:2" x14ac:dyDescent="0.25">
      <c r="A1273">
        <f t="shared" si="469"/>
        <v>1</v>
      </c>
      <c r="B1273">
        <f t="shared" si="470"/>
        <v>1900</v>
      </c>
    </row>
    <row r="1274" spans="1:2" x14ac:dyDescent="0.25">
      <c r="A1274">
        <f t="shared" si="469"/>
        <v>1</v>
      </c>
      <c r="B1274">
        <f t="shared" si="470"/>
        <v>1900</v>
      </c>
    </row>
    <row r="1275" spans="1:2" x14ac:dyDescent="0.25">
      <c r="A1275">
        <f t="shared" si="469"/>
        <v>1</v>
      </c>
      <c r="B1275">
        <f t="shared" si="470"/>
        <v>1900</v>
      </c>
    </row>
    <row r="1276" spans="1:2" x14ac:dyDescent="0.25">
      <c r="A1276">
        <f t="shared" si="469"/>
        <v>1</v>
      </c>
      <c r="B1276">
        <f t="shared" si="470"/>
        <v>1900</v>
      </c>
    </row>
    <row r="1277" spans="1:2" x14ac:dyDescent="0.25">
      <c r="A1277">
        <f t="shared" si="469"/>
        <v>1</v>
      </c>
      <c r="B1277">
        <f t="shared" si="470"/>
        <v>1900</v>
      </c>
    </row>
    <row r="1278" spans="1:2" x14ac:dyDescent="0.25">
      <c r="A1278">
        <f t="shared" si="469"/>
        <v>1</v>
      </c>
      <c r="B1278">
        <f t="shared" si="470"/>
        <v>1900</v>
      </c>
    </row>
    <row r="1279" spans="1:2" x14ac:dyDescent="0.25">
      <c r="A1279">
        <f t="shared" si="469"/>
        <v>1</v>
      </c>
      <c r="B1279">
        <f t="shared" si="470"/>
        <v>1900</v>
      </c>
    </row>
    <row r="1280" spans="1:2" x14ac:dyDescent="0.25">
      <c r="A1280">
        <f t="shared" si="469"/>
        <v>1</v>
      </c>
      <c r="B1280">
        <f t="shared" si="470"/>
        <v>1900</v>
      </c>
    </row>
    <row r="1281" spans="1:2" x14ac:dyDescent="0.25">
      <c r="A1281">
        <f t="shared" si="469"/>
        <v>1</v>
      </c>
      <c r="B1281">
        <f t="shared" si="470"/>
        <v>1900</v>
      </c>
    </row>
    <row r="1282" spans="1:2" x14ac:dyDescent="0.25">
      <c r="A1282">
        <f t="shared" si="469"/>
        <v>1</v>
      </c>
      <c r="B1282">
        <f t="shared" si="470"/>
        <v>1900</v>
      </c>
    </row>
    <row r="1283" spans="1:2" x14ac:dyDescent="0.25">
      <c r="A1283">
        <f t="shared" si="469"/>
        <v>1</v>
      </c>
      <c r="B1283">
        <f t="shared" si="470"/>
        <v>1900</v>
      </c>
    </row>
    <row r="1284" spans="1:2" x14ac:dyDescent="0.25">
      <c r="A1284">
        <f t="shared" si="469"/>
        <v>1</v>
      </c>
      <c r="B1284">
        <f t="shared" si="470"/>
        <v>1900</v>
      </c>
    </row>
    <row r="1285" spans="1:2" x14ac:dyDescent="0.25">
      <c r="A1285">
        <f t="shared" si="469"/>
        <v>1</v>
      </c>
      <c r="B1285">
        <f t="shared" si="470"/>
        <v>1900</v>
      </c>
    </row>
    <row r="1286" spans="1:2" x14ac:dyDescent="0.25">
      <c r="A1286">
        <f t="shared" si="469"/>
        <v>1</v>
      </c>
      <c r="B1286">
        <f t="shared" si="470"/>
        <v>1900</v>
      </c>
    </row>
    <row r="1287" spans="1:2" x14ac:dyDescent="0.25">
      <c r="A1287">
        <f t="shared" si="469"/>
        <v>1</v>
      </c>
      <c r="B1287">
        <f t="shared" si="470"/>
        <v>1900</v>
      </c>
    </row>
    <row r="1288" spans="1:2" x14ac:dyDescent="0.25">
      <c r="A1288">
        <f t="shared" si="469"/>
        <v>1</v>
      </c>
      <c r="B1288">
        <f t="shared" si="470"/>
        <v>1900</v>
      </c>
    </row>
    <row r="1289" spans="1:2" x14ac:dyDescent="0.25">
      <c r="A1289">
        <f t="shared" si="469"/>
        <v>1</v>
      </c>
      <c r="B1289">
        <f t="shared" si="470"/>
        <v>1900</v>
      </c>
    </row>
    <row r="1290" spans="1:2" x14ac:dyDescent="0.25">
      <c r="A1290">
        <f t="shared" si="469"/>
        <v>1</v>
      </c>
      <c r="B1290">
        <f t="shared" si="470"/>
        <v>1900</v>
      </c>
    </row>
    <row r="1291" spans="1:2" x14ac:dyDescent="0.25">
      <c r="A1291">
        <f t="shared" si="469"/>
        <v>1</v>
      </c>
      <c r="B1291">
        <f t="shared" si="470"/>
        <v>1900</v>
      </c>
    </row>
    <row r="1292" spans="1:2" x14ac:dyDescent="0.25">
      <c r="A1292">
        <f t="shared" ref="A1292:A1355" si="471">MONTH(C1292)</f>
        <v>1</v>
      </c>
      <c r="B1292">
        <f t="shared" ref="B1292:B1355" si="472">YEAR(C1292)</f>
        <v>1900</v>
      </c>
    </row>
    <row r="1293" spans="1:2" x14ac:dyDescent="0.25">
      <c r="A1293">
        <f t="shared" si="471"/>
        <v>1</v>
      </c>
      <c r="B1293">
        <f t="shared" si="472"/>
        <v>1900</v>
      </c>
    </row>
    <row r="1294" spans="1:2" x14ac:dyDescent="0.25">
      <c r="A1294">
        <f t="shared" si="471"/>
        <v>1</v>
      </c>
      <c r="B1294">
        <f t="shared" si="472"/>
        <v>1900</v>
      </c>
    </row>
    <row r="1295" spans="1:2" x14ac:dyDescent="0.25">
      <c r="A1295">
        <f t="shared" si="471"/>
        <v>1</v>
      </c>
      <c r="B1295">
        <f t="shared" si="472"/>
        <v>1900</v>
      </c>
    </row>
    <row r="1296" spans="1:2" x14ac:dyDescent="0.25">
      <c r="A1296">
        <f t="shared" si="471"/>
        <v>1</v>
      </c>
      <c r="B1296">
        <f t="shared" si="472"/>
        <v>1900</v>
      </c>
    </row>
    <row r="1297" spans="1:2" x14ac:dyDescent="0.25">
      <c r="A1297">
        <f t="shared" si="471"/>
        <v>1</v>
      </c>
      <c r="B1297">
        <f t="shared" si="472"/>
        <v>1900</v>
      </c>
    </row>
    <row r="1298" spans="1:2" x14ac:dyDescent="0.25">
      <c r="A1298">
        <f t="shared" si="471"/>
        <v>1</v>
      </c>
      <c r="B1298">
        <f t="shared" si="472"/>
        <v>1900</v>
      </c>
    </row>
    <row r="1299" spans="1:2" x14ac:dyDescent="0.25">
      <c r="A1299">
        <f t="shared" si="471"/>
        <v>1</v>
      </c>
      <c r="B1299">
        <f t="shared" si="472"/>
        <v>1900</v>
      </c>
    </row>
    <row r="1300" spans="1:2" x14ac:dyDescent="0.25">
      <c r="A1300">
        <f t="shared" si="471"/>
        <v>1</v>
      </c>
      <c r="B1300">
        <f t="shared" si="472"/>
        <v>1900</v>
      </c>
    </row>
    <row r="1301" spans="1:2" x14ac:dyDescent="0.25">
      <c r="A1301">
        <f t="shared" si="471"/>
        <v>1</v>
      </c>
      <c r="B1301">
        <f t="shared" si="472"/>
        <v>1900</v>
      </c>
    </row>
    <row r="1302" spans="1:2" x14ac:dyDescent="0.25">
      <c r="A1302">
        <f t="shared" si="471"/>
        <v>1</v>
      </c>
      <c r="B1302">
        <f t="shared" si="472"/>
        <v>1900</v>
      </c>
    </row>
    <row r="1303" spans="1:2" x14ac:dyDescent="0.25">
      <c r="A1303">
        <f t="shared" si="471"/>
        <v>1</v>
      </c>
      <c r="B1303">
        <f t="shared" si="472"/>
        <v>1900</v>
      </c>
    </row>
    <row r="1304" spans="1:2" x14ac:dyDescent="0.25">
      <c r="A1304">
        <f t="shared" si="471"/>
        <v>1</v>
      </c>
      <c r="B1304">
        <f t="shared" si="472"/>
        <v>1900</v>
      </c>
    </row>
    <row r="1305" spans="1:2" x14ac:dyDescent="0.25">
      <c r="A1305">
        <f t="shared" si="471"/>
        <v>1</v>
      </c>
      <c r="B1305">
        <f t="shared" si="472"/>
        <v>1900</v>
      </c>
    </row>
    <row r="1306" spans="1:2" x14ac:dyDescent="0.25">
      <c r="A1306">
        <f t="shared" si="471"/>
        <v>1</v>
      </c>
      <c r="B1306">
        <f t="shared" si="472"/>
        <v>1900</v>
      </c>
    </row>
    <row r="1307" spans="1:2" x14ac:dyDescent="0.25">
      <c r="A1307">
        <f t="shared" si="471"/>
        <v>1</v>
      </c>
      <c r="B1307">
        <f t="shared" si="472"/>
        <v>1900</v>
      </c>
    </row>
    <row r="1308" spans="1:2" x14ac:dyDescent="0.25">
      <c r="A1308">
        <f t="shared" si="471"/>
        <v>1</v>
      </c>
      <c r="B1308">
        <f t="shared" si="472"/>
        <v>1900</v>
      </c>
    </row>
    <row r="1309" spans="1:2" x14ac:dyDescent="0.25">
      <c r="A1309">
        <f t="shared" si="471"/>
        <v>1</v>
      </c>
      <c r="B1309">
        <f t="shared" si="472"/>
        <v>1900</v>
      </c>
    </row>
    <row r="1310" spans="1:2" x14ac:dyDescent="0.25">
      <c r="A1310">
        <f t="shared" si="471"/>
        <v>1</v>
      </c>
      <c r="B1310">
        <f t="shared" si="472"/>
        <v>1900</v>
      </c>
    </row>
    <row r="1311" spans="1:2" x14ac:dyDescent="0.25">
      <c r="A1311">
        <f t="shared" si="471"/>
        <v>1</v>
      </c>
      <c r="B1311">
        <f t="shared" si="472"/>
        <v>1900</v>
      </c>
    </row>
    <row r="1312" spans="1:2" x14ac:dyDescent="0.25">
      <c r="A1312">
        <f t="shared" si="471"/>
        <v>1</v>
      </c>
      <c r="B1312">
        <f t="shared" si="472"/>
        <v>1900</v>
      </c>
    </row>
    <row r="1313" spans="1:2" x14ac:dyDescent="0.25">
      <c r="A1313">
        <f t="shared" si="471"/>
        <v>1</v>
      </c>
      <c r="B1313">
        <f t="shared" si="472"/>
        <v>1900</v>
      </c>
    </row>
    <row r="1314" spans="1:2" x14ac:dyDescent="0.25">
      <c r="A1314">
        <f t="shared" si="471"/>
        <v>1</v>
      </c>
      <c r="B1314">
        <f t="shared" si="472"/>
        <v>1900</v>
      </c>
    </row>
    <row r="1315" spans="1:2" x14ac:dyDescent="0.25">
      <c r="A1315">
        <f t="shared" si="471"/>
        <v>1</v>
      </c>
      <c r="B1315">
        <f t="shared" si="472"/>
        <v>1900</v>
      </c>
    </row>
    <row r="1316" spans="1:2" x14ac:dyDescent="0.25">
      <c r="A1316">
        <f t="shared" si="471"/>
        <v>1</v>
      </c>
      <c r="B1316">
        <f t="shared" si="472"/>
        <v>1900</v>
      </c>
    </row>
    <row r="1317" spans="1:2" x14ac:dyDescent="0.25">
      <c r="A1317">
        <f t="shared" si="471"/>
        <v>1</v>
      </c>
      <c r="B1317">
        <f t="shared" si="472"/>
        <v>1900</v>
      </c>
    </row>
    <row r="1318" spans="1:2" x14ac:dyDescent="0.25">
      <c r="A1318">
        <f t="shared" si="471"/>
        <v>1</v>
      </c>
      <c r="B1318">
        <f t="shared" si="472"/>
        <v>1900</v>
      </c>
    </row>
    <row r="1319" spans="1:2" x14ac:dyDescent="0.25">
      <c r="A1319">
        <f t="shared" si="471"/>
        <v>1</v>
      </c>
      <c r="B1319">
        <f t="shared" si="472"/>
        <v>1900</v>
      </c>
    </row>
    <row r="1320" spans="1:2" x14ac:dyDescent="0.25">
      <c r="A1320">
        <f t="shared" si="471"/>
        <v>1</v>
      </c>
      <c r="B1320">
        <f t="shared" si="472"/>
        <v>1900</v>
      </c>
    </row>
    <row r="1321" spans="1:2" x14ac:dyDescent="0.25">
      <c r="A1321">
        <f t="shared" si="471"/>
        <v>1</v>
      </c>
      <c r="B1321">
        <f t="shared" si="472"/>
        <v>1900</v>
      </c>
    </row>
    <row r="1322" spans="1:2" x14ac:dyDescent="0.25">
      <c r="A1322">
        <f t="shared" si="471"/>
        <v>1</v>
      </c>
      <c r="B1322">
        <f t="shared" si="472"/>
        <v>1900</v>
      </c>
    </row>
    <row r="1323" spans="1:2" x14ac:dyDescent="0.25">
      <c r="A1323">
        <f t="shared" si="471"/>
        <v>1</v>
      </c>
      <c r="B1323">
        <f t="shared" si="472"/>
        <v>1900</v>
      </c>
    </row>
    <row r="1324" spans="1:2" x14ac:dyDescent="0.25">
      <c r="A1324">
        <f t="shared" si="471"/>
        <v>1</v>
      </c>
      <c r="B1324">
        <f t="shared" si="472"/>
        <v>1900</v>
      </c>
    </row>
    <row r="1325" spans="1:2" x14ac:dyDescent="0.25">
      <c r="A1325">
        <f t="shared" si="471"/>
        <v>1</v>
      </c>
      <c r="B1325">
        <f t="shared" si="472"/>
        <v>1900</v>
      </c>
    </row>
    <row r="1326" spans="1:2" x14ac:dyDescent="0.25">
      <c r="A1326">
        <f t="shared" si="471"/>
        <v>1</v>
      </c>
      <c r="B1326">
        <f t="shared" si="472"/>
        <v>1900</v>
      </c>
    </row>
    <row r="1327" spans="1:2" x14ac:dyDescent="0.25">
      <c r="A1327">
        <f t="shared" si="471"/>
        <v>1</v>
      </c>
      <c r="B1327">
        <f t="shared" si="472"/>
        <v>1900</v>
      </c>
    </row>
    <row r="1328" spans="1:2" x14ac:dyDescent="0.25">
      <c r="A1328">
        <f t="shared" si="471"/>
        <v>1</v>
      </c>
      <c r="B1328">
        <f t="shared" si="472"/>
        <v>1900</v>
      </c>
    </row>
    <row r="1329" spans="1:2" x14ac:dyDescent="0.25">
      <c r="A1329">
        <f t="shared" si="471"/>
        <v>1</v>
      </c>
      <c r="B1329">
        <f t="shared" si="472"/>
        <v>1900</v>
      </c>
    </row>
    <row r="1330" spans="1:2" x14ac:dyDescent="0.25">
      <c r="A1330">
        <f t="shared" si="471"/>
        <v>1</v>
      </c>
      <c r="B1330">
        <f t="shared" si="472"/>
        <v>1900</v>
      </c>
    </row>
    <row r="1331" spans="1:2" x14ac:dyDescent="0.25">
      <c r="A1331">
        <f t="shared" si="471"/>
        <v>1</v>
      </c>
      <c r="B1331">
        <f t="shared" si="472"/>
        <v>1900</v>
      </c>
    </row>
    <row r="1332" spans="1:2" x14ac:dyDescent="0.25">
      <c r="A1332">
        <f t="shared" si="471"/>
        <v>1</v>
      </c>
      <c r="B1332">
        <f t="shared" si="472"/>
        <v>1900</v>
      </c>
    </row>
    <row r="1333" spans="1:2" x14ac:dyDescent="0.25">
      <c r="A1333">
        <f t="shared" si="471"/>
        <v>1</v>
      </c>
      <c r="B1333">
        <f t="shared" si="472"/>
        <v>1900</v>
      </c>
    </row>
    <row r="1334" spans="1:2" x14ac:dyDescent="0.25">
      <c r="A1334">
        <f t="shared" si="471"/>
        <v>1</v>
      </c>
      <c r="B1334">
        <f t="shared" si="472"/>
        <v>1900</v>
      </c>
    </row>
    <row r="1335" spans="1:2" x14ac:dyDescent="0.25">
      <c r="A1335">
        <f t="shared" si="471"/>
        <v>1</v>
      </c>
      <c r="B1335">
        <f t="shared" si="472"/>
        <v>1900</v>
      </c>
    </row>
    <row r="1336" spans="1:2" x14ac:dyDescent="0.25">
      <c r="A1336">
        <f t="shared" si="471"/>
        <v>1</v>
      </c>
      <c r="B1336">
        <f t="shared" si="472"/>
        <v>1900</v>
      </c>
    </row>
    <row r="1337" spans="1:2" x14ac:dyDescent="0.25">
      <c r="A1337">
        <f t="shared" si="471"/>
        <v>1</v>
      </c>
      <c r="B1337">
        <f t="shared" si="472"/>
        <v>1900</v>
      </c>
    </row>
    <row r="1338" spans="1:2" x14ac:dyDescent="0.25">
      <c r="A1338">
        <f t="shared" si="471"/>
        <v>1</v>
      </c>
      <c r="B1338">
        <f t="shared" si="472"/>
        <v>1900</v>
      </c>
    </row>
    <row r="1339" spans="1:2" x14ac:dyDescent="0.25">
      <c r="A1339">
        <f t="shared" si="471"/>
        <v>1</v>
      </c>
      <c r="B1339">
        <f t="shared" si="472"/>
        <v>1900</v>
      </c>
    </row>
    <row r="1340" spans="1:2" x14ac:dyDescent="0.25">
      <c r="A1340">
        <f t="shared" si="471"/>
        <v>1</v>
      </c>
      <c r="B1340">
        <f t="shared" si="472"/>
        <v>1900</v>
      </c>
    </row>
    <row r="1341" spans="1:2" x14ac:dyDescent="0.25">
      <c r="A1341">
        <f t="shared" si="471"/>
        <v>1</v>
      </c>
      <c r="B1341">
        <f t="shared" si="472"/>
        <v>1900</v>
      </c>
    </row>
    <row r="1342" spans="1:2" x14ac:dyDescent="0.25">
      <c r="A1342">
        <f t="shared" si="471"/>
        <v>1</v>
      </c>
      <c r="B1342">
        <f t="shared" si="472"/>
        <v>1900</v>
      </c>
    </row>
    <row r="1343" spans="1:2" x14ac:dyDescent="0.25">
      <c r="A1343">
        <f t="shared" si="471"/>
        <v>1</v>
      </c>
      <c r="B1343">
        <f t="shared" si="472"/>
        <v>1900</v>
      </c>
    </row>
    <row r="1344" spans="1:2" x14ac:dyDescent="0.25">
      <c r="A1344">
        <f t="shared" si="471"/>
        <v>1</v>
      </c>
      <c r="B1344">
        <f t="shared" si="472"/>
        <v>1900</v>
      </c>
    </row>
    <row r="1345" spans="1:2" x14ac:dyDescent="0.25">
      <c r="A1345">
        <f t="shared" si="471"/>
        <v>1</v>
      </c>
      <c r="B1345">
        <f t="shared" si="472"/>
        <v>1900</v>
      </c>
    </row>
    <row r="1346" spans="1:2" x14ac:dyDescent="0.25">
      <c r="A1346">
        <f t="shared" si="471"/>
        <v>1</v>
      </c>
      <c r="B1346">
        <f t="shared" si="472"/>
        <v>1900</v>
      </c>
    </row>
    <row r="1347" spans="1:2" x14ac:dyDescent="0.25">
      <c r="A1347">
        <f t="shared" si="471"/>
        <v>1</v>
      </c>
      <c r="B1347">
        <f t="shared" si="472"/>
        <v>1900</v>
      </c>
    </row>
    <row r="1348" spans="1:2" x14ac:dyDescent="0.25">
      <c r="A1348">
        <f t="shared" si="471"/>
        <v>1</v>
      </c>
      <c r="B1348">
        <f t="shared" si="472"/>
        <v>1900</v>
      </c>
    </row>
    <row r="1349" spans="1:2" x14ac:dyDescent="0.25">
      <c r="A1349">
        <f t="shared" si="471"/>
        <v>1</v>
      </c>
      <c r="B1349">
        <f t="shared" si="472"/>
        <v>1900</v>
      </c>
    </row>
    <row r="1350" spans="1:2" x14ac:dyDescent="0.25">
      <c r="A1350">
        <f t="shared" si="471"/>
        <v>1</v>
      </c>
      <c r="B1350">
        <f t="shared" si="472"/>
        <v>1900</v>
      </c>
    </row>
    <row r="1351" spans="1:2" x14ac:dyDescent="0.25">
      <c r="A1351">
        <f t="shared" si="471"/>
        <v>1</v>
      </c>
      <c r="B1351">
        <f t="shared" si="472"/>
        <v>1900</v>
      </c>
    </row>
    <row r="1352" spans="1:2" x14ac:dyDescent="0.25">
      <c r="A1352">
        <f t="shared" si="471"/>
        <v>1</v>
      </c>
      <c r="B1352">
        <f t="shared" si="472"/>
        <v>1900</v>
      </c>
    </row>
    <row r="1353" spans="1:2" x14ac:dyDescent="0.25">
      <c r="A1353">
        <f t="shared" si="471"/>
        <v>1</v>
      </c>
      <c r="B1353">
        <f t="shared" si="472"/>
        <v>1900</v>
      </c>
    </row>
    <row r="1354" spans="1:2" x14ac:dyDescent="0.25">
      <c r="A1354">
        <f t="shared" si="471"/>
        <v>1</v>
      </c>
      <c r="B1354">
        <f t="shared" si="472"/>
        <v>1900</v>
      </c>
    </row>
    <row r="1355" spans="1:2" x14ac:dyDescent="0.25">
      <c r="A1355">
        <f t="shared" si="471"/>
        <v>1</v>
      </c>
      <c r="B1355">
        <f t="shared" si="472"/>
        <v>1900</v>
      </c>
    </row>
    <row r="1356" spans="1:2" x14ac:dyDescent="0.25">
      <c r="A1356">
        <f t="shared" ref="A1356:A1419" si="473">MONTH(C1356)</f>
        <v>1</v>
      </c>
      <c r="B1356">
        <f t="shared" ref="B1356:B1419" si="474">YEAR(C1356)</f>
        <v>1900</v>
      </c>
    </row>
    <row r="1357" spans="1:2" x14ac:dyDescent="0.25">
      <c r="A1357">
        <f t="shared" si="473"/>
        <v>1</v>
      </c>
      <c r="B1357">
        <f t="shared" si="474"/>
        <v>1900</v>
      </c>
    </row>
    <row r="1358" spans="1:2" x14ac:dyDescent="0.25">
      <c r="A1358">
        <f t="shared" si="473"/>
        <v>1</v>
      </c>
      <c r="B1358">
        <f t="shared" si="474"/>
        <v>1900</v>
      </c>
    </row>
    <row r="1359" spans="1:2" x14ac:dyDescent="0.25">
      <c r="A1359">
        <f t="shared" si="473"/>
        <v>1</v>
      </c>
      <c r="B1359">
        <f t="shared" si="474"/>
        <v>1900</v>
      </c>
    </row>
    <row r="1360" spans="1:2" x14ac:dyDescent="0.25">
      <c r="A1360">
        <f t="shared" si="473"/>
        <v>1</v>
      </c>
      <c r="B1360">
        <f t="shared" si="474"/>
        <v>1900</v>
      </c>
    </row>
    <row r="1361" spans="1:2" x14ac:dyDescent="0.25">
      <c r="A1361">
        <f t="shared" si="473"/>
        <v>1</v>
      </c>
      <c r="B1361">
        <f t="shared" si="474"/>
        <v>1900</v>
      </c>
    </row>
    <row r="1362" spans="1:2" x14ac:dyDescent="0.25">
      <c r="A1362">
        <f t="shared" si="473"/>
        <v>1</v>
      </c>
      <c r="B1362">
        <f t="shared" si="474"/>
        <v>1900</v>
      </c>
    </row>
    <row r="1363" spans="1:2" x14ac:dyDescent="0.25">
      <c r="A1363">
        <f t="shared" si="473"/>
        <v>1</v>
      </c>
      <c r="B1363">
        <f t="shared" si="474"/>
        <v>1900</v>
      </c>
    </row>
    <row r="1364" spans="1:2" x14ac:dyDescent="0.25">
      <c r="A1364">
        <f t="shared" si="473"/>
        <v>1</v>
      </c>
      <c r="B1364">
        <f t="shared" si="474"/>
        <v>1900</v>
      </c>
    </row>
    <row r="1365" spans="1:2" x14ac:dyDescent="0.25">
      <c r="A1365">
        <f t="shared" si="473"/>
        <v>1</v>
      </c>
      <c r="B1365">
        <f t="shared" si="474"/>
        <v>1900</v>
      </c>
    </row>
    <row r="1366" spans="1:2" x14ac:dyDescent="0.25">
      <c r="A1366">
        <f t="shared" si="473"/>
        <v>1</v>
      </c>
      <c r="B1366">
        <f t="shared" si="474"/>
        <v>1900</v>
      </c>
    </row>
    <row r="1367" spans="1:2" x14ac:dyDescent="0.25">
      <c r="A1367">
        <f t="shared" si="473"/>
        <v>1</v>
      </c>
      <c r="B1367">
        <f t="shared" si="474"/>
        <v>1900</v>
      </c>
    </row>
    <row r="1368" spans="1:2" x14ac:dyDescent="0.25">
      <c r="A1368">
        <f t="shared" si="473"/>
        <v>1</v>
      </c>
      <c r="B1368">
        <f t="shared" si="474"/>
        <v>1900</v>
      </c>
    </row>
    <row r="1369" spans="1:2" x14ac:dyDescent="0.25">
      <c r="A1369">
        <f t="shared" si="473"/>
        <v>1</v>
      </c>
      <c r="B1369">
        <f t="shared" si="474"/>
        <v>1900</v>
      </c>
    </row>
    <row r="1370" spans="1:2" x14ac:dyDescent="0.25">
      <c r="A1370">
        <f t="shared" si="473"/>
        <v>1</v>
      </c>
      <c r="B1370">
        <f t="shared" si="474"/>
        <v>1900</v>
      </c>
    </row>
    <row r="1371" spans="1:2" x14ac:dyDescent="0.25">
      <c r="A1371">
        <f t="shared" si="473"/>
        <v>1</v>
      </c>
      <c r="B1371">
        <f t="shared" si="474"/>
        <v>1900</v>
      </c>
    </row>
    <row r="1372" spans="1:2" x14ac:dyDescent="0.25">
      <c r="A1372">
        <f t="shared" si="473"/>
        <v>1</v>
      </c>
      <c r="B1372">
        <f t="shared" si="474"/>
        <v>1900</v>
      </c>
    </row>
    <row r="1373" spans="1:2" x14ac:dyDescent="0.25">
      <c r="A1373">
        <f t="shared" si="473"/>
        <v>1</v>
      </c>
      <c r="B1373">
        <f t="shared" si="474"/>
        <v>1900</v>
      </c>
    </row>
    <row r="1374" spans="1:2" x14ac:dyDescent="0.25">
      <c r="A1374">
        <f t="shared" si="473"/>
        <v>1</v>
      </c>
      <c r="B1374">
        <f t="shared" si="474"/>
        <v>1900</v>
      </c>
    </row>
    <row r="1375" spans="1:2" x14ac:dyDescent="0.25">
      <c r="A1375">
        <f t="shared" si="473"/>
        <v>1</v>
      </c>
      <c r="B1375">
        <f t="shared" si="474"/>
        <v>1900</v>
      </c>
    </row>
    <row r="1376" spans="1:2" x14ac:dyDescent="0.25">
      <c r="A1376">
        <f t="shared" si="473"/>
        <v>1</v>
      </c>
      <c r="B1376">
        <f t="shared" si="474"/>
        <v>1900</v>
      </c>
    </row>
    <row r="1377" spans="1:2" x14ac:dyDescent="0.25">
      <c r="A1377">
        <f t="shared" si="473"/>
        <v>1</v>
      </c>
      <c r="B1377">
        <f t="shared" si="474"/>
        <v>1900</v>
      </c>
    </row>
    <row r="1378" spans="1:2" x14ac:dyDescent="0.25">
      <c r="A1378">
        <f t="shared" si="473"/>
        <v>1</v>
      </c>
      <c r="B1378">
        <f t="shared" si="474"/>
        <v>1900</v>
      </c>
    </row>
    <row r="1379" spans="1:2" x14ac:dyDescent="0.25">
      <c r="A1379">
        <f t="shared" si="473"/>
        <v>1</v>
      </c>
      <c r="B1379">
        <f t="shared" si="474"/>
        <v>1900</v>
      </c>
    </row>
    <row r="1380" spans="1:2" x14ac:dyDescent="0.25">
      <c r="A1380">
        <f t="shared" si="473"/>
        <v>1</v>
      </c>
      <c r="B1380">
        <f t="shared" si="474"/>
        <v>1900</v>
      </c>
    </row>
    <row r="1381" spans="1:2" x14ac:dyDescent="0.25">
      <c r="A1381">
        <f t="shared" si="473"/>
        <v>1</v>
      </c>
      <c r="B1381">
        <f t="shared" si="474"/>
        <v>1900</v>
      </c>
    </row>
    <row r="1382" spans="1:2" x14ac:dyDescent="0.25">
      <c r="A1382">
        <f t="shared" si="473"/>
        <v>1</v>
      </c>
      <c r="B1382">
        <f t="shared" si="474"/>
        <v>1900</v>
      </c>
    </row>
    <row r="1383" spans="1:2" x14ac:dyDescent="0.25">
      <c r="A1383">
        <f t="shared" si="473"/>
        <v>1</v>
      </c>
      <c r="B1383">
        <f t="shared" si="474"/>
        <v>1900</v>
      </c>
    </row>
    <row r="1384" spans="1:2" x14ac:dyDescent="0.25">
      <c r="A1384">
        <f t="shared" si="473"/>
        <v>1</v>
      </c>
      <c r="B1384">
        <f t="shared" si="474"/>
        <v>1900</v>
      </c>
    </row>
    <row r="1385" spans="1:2" x14ac:dyDescent="0.25">
      <c r="A1385">
        <f t="shared" si="473"/>
        <v>1</v>
      </c>
      <c r="B1385">
        <f t="shared" si="474"/>
        <v>1900</v>
      </c>
    </row>
    <row r="1386" spans="1:2" x14ac:dyDescent="0.25">
      <c r="A1386">
        <f t="shared" si="473"/>
        <v>1</v>
      </c>
      <c r="B1386">
        <f t="shared" si="474"/>
        <v>1900</v>
      </c>
    </row>
    <row r="1387" spans="1:2" x14ac:dyDescent="0.25">
      <c r="A1387">
        <f t="shared" si="473"/>
        <v>1</v>
      </c>
      <c r="B1387">
        <f t="shared" si="474"/>
        <v>1900</v>
      </c>
    </row>
    <row r="1388" spans="1:2" x14ac:dyDescent="0.25">
      <c r="A1388">
        <f t="shared" si="473"/>
        <v>1</v>
      </c>
      <c r="B1388">
        <f t="shared" si="474"/>
        <v>1900</v>
      </c>
    </row>
    <row r="1389" spans="1:2" x14ac:dyDescent="0.25">
      <c r="A1389">
        <f t="shared" si="473"/>
        <v>1</v>
      </c>
      <c r="B1389">
        <f t="shared" si="474"/>
        <v>1900</v>
      </c>
    </row>
    <row r="1390" spans="1:2" x14ac:dyDescent="0.25">
      <c r="A1390">
        <f t="shared" si="473"/>
        <v>1</v>
      </c>
      <c r="B1390">
        <f t="shared" si="474"/>
        <v>1900</v>
      </c>
    </row>
    <row r="1391" spans="1:2" x14ac:dyDescent="0.25">
      <c r="A1391">
        <f t="shared" si="473"/>
        <v>1</v>
      </c>
      <c r="B1391">
        <f t="shared" si="474"/>
        <v>1900</v>
      </c>
    </row>
    <row r="1392" spans="1:2" x14ac:dyDescent="0.25">
      <c r="A1392">
        <f t="shared" si="473"/>
        <v>1</v>
      </c>
      <c r="B1392">
        <f t="shared" si="474"/>
        <v>1900</v>
      </c>
    </row>
    <row r="1393" spans="1:2" x14ac:dyDescent="0.25">
      <c r="A1393">
        <f t="shared" si="473"/>
        <v>1</v>
      </c>
      <c r="B1393">
        <f t="shared" si="474"/>
        <v>1900</v>
      </c>
    </row>
    <row r="1394" spans="1:2" x14ac:dyDescent="0.25">
      <c r="A1394">
        <f t="shared" si="473"/>
        <v>1</v>
      </c>
      <c r="B1394">
        <f t="shared" si="474"/>
        <v>1900</v>
      </c>
    </row>
    <row r="1395" spans="1:2" x14ac:dyDescent="0.25">
      <c r="A1395">
        <f t="shared" si="473"/>
        <v>1</v>
      </c>
      <c r="B1395">
        <f t="shared" si="474"/>
        <v>1900</v>
      </c>
    </row>
    <row r="1396" spans="1:2" x14ac:dyDescent="0.25">
      <c r="A1396">
        <f t="shared" si="473"/>
        <v>1</v>
      </c>
      <c r="B1396">
        <f t="shared" si="474"/>
        <v>1900</v>
      </c>
    </row>
    <row r="1397" spans="1:2" x14ac:dyDescent="0.25">
      <c r="A1397">
        <f t="shared" si="473"/>
        <v>1</v>
      </c>
      <c r="B1397">
        <f t="shared" si="474"/>
        <v>1900</v>
      </c>
    </row>
    <row r="1398" spans="1:2" x14ac:dyDescent="0.25">
      <c r="A1398">
        <f t="shared" si="473"/>
        <v>1</v>
      </c>
      <c r="B1398">
        <f t="shared" si="474"/>
        <v>1900</v>
      </c>
    </row>
    <row r="1399" spans="1:2" x14ac:dyDescent="0.25">
      <c r="A1399">
        <f t="shared" si="473"/>
        <v>1</v>
      </c>
      <c r="B1399">
        <f t="shared" si="474"/>
        <v>1900</v>
      </c>
    </row>
    <row r="1400" spans="1:2" x14ac:dyDescent="0.25">
      <c r="A1400">
        <f t="shared" si="473"/>
        <v>1</v>
      </c>
      <c r="B1400">
        <f t="shared" si="474"/>
        <v>1900</v>
      </c>
    </row>
    <row r="1401" spans="1:2" x14ac:dyDescent="0.25">
      <c r="A1401">
        <f t="shared" si="473"/>
        <v>1</v>
      </c>
      <c r="B1401">
        <f t="shared" si="474"/>
        <v>1900</v>
      </c>
    </row>
    <row r="1402" spans="1:2" x14ac:dyDescent="0.25">
      <c r="A1402">
        <f t="shared" si="473"/>
        <v>1</v>
      </c>
      <c r="B1402">
        <f t="shared" si="474"/>
        <v>1900</v>
      </c>
    </row>
    <row r="1403" spans="1:2" x14ac:dyDescent="0.25">
      <c r="A1403">
        <f t="shared" si="473"/>
        <v>1</v>
      </c>
      <c r="B1403">
        <f t="shared" si="474"/>
        <v>1900</v>
      </c>
    </row>
    <row r="1404" spans="1:2" x14ac:dyDescent="0.25">
      <c r="A1404">
        <f t="shared" si="473"/>
        <v>1</v>
      </c>
      <c r="B1404">
        <f t="shared" si="474"/>
        <v>1900</v>
      </c>
    </row>
    <row r="1405" spans="1:2" x14ac:dyDescent="0.25">
      <c r="A1405">
        <f t="shared" si="473"/>
        <v>1</v>
      </c>
      <c r="B1405">
        <f t="shared" si="474"/>
        <v>1900</v>
      </c>
    </row>
    <row r="1406" spans="1:2" x14ac:dyDescent="0.25">
      <c r="A1406">
        <f t="shared" si="473"/>
        <v>1</v>
      </c>
      <c r="B1406">
        <f t="shared" si="474"/>
        <v>1900</v>
      </c>
    </row>
    <row r="1407" spans="1:2" x14ac:dyDescent="0.25">
      <c r="A1407">
        <f t="shared" si="473"/>
        <v>1</v>
      </c>
      <c r="B1407">
        <f t="shared" si="474"/>
        <v>1900</v>
      </c>
    </row>
    <row r="1408" spans="1:2" x14ac:dyDescent="0.25">
      <c r="A1408">
        <f t="shared" si="473"/>
        <v>1</v>
      </c>
      <c r="B1408">
        <f t="shared" si="474"/>
        <v>1900</v>
      </c>
    </row>
    <row r="1409" spans="1:2" x14ac:dyDescent="0.25">
      <c r="A1409">
        <f t="shared" si="473"/>
        <v>1</v>
      </c>
      <c r="B1409">
        <f t="shared" si="474"/>
        <v>1900</v>
      </c>
    </row>
    <row r="1410" spans="1:2" x14ac:dyDescent="0.25">
      <c r="A1410">
        <f t="shared" si="473"/>
        <v>1</v>
      </c>
      <c r="B1410">
        <f t="shared" si="474"/>
        <v>1900</v>
      </c>
    </row>
    <row r="1411" spans="1:2" x14ac:dyDescent="0.25">
      <c r="A1411">
        <f t="shared" si="473"/>
        <v>1</v>
      </c>
      <c r="B1411">
        <f t="shared" si="474"/>
        <v>1900</v>
      </c>
    </row>
    <row r="1412" spans="1:2" x14ac:dyDescent="0.25">
      <c r="A1412">
        <f t="shared" si="473"/>
        <v>1</v>
      </c>
      <c r="B1412">
        <f t="shared" si="474"/>
        <v>1900</v>
      </c>
    </row>
    <row r="1413" spans="1:2" x14ac:dyDescent="0.25">
      <c r="A1413">
        <f t="shared" si="473"/>
        <v>1</v>
      </c>
      <c r="B1413">
        <f t="shared" si="474"/>
        <v>1900</v>
      </c>
    </row>
    <row r="1414" spans="1:2" x14ac:dyDescent="0.25">
      <c r="A1414">
        <f t="shared" si="473"/>
        <v>1</v>
      </c>
      <c r="B1414">
        <f t="shared" si="474"/>
        <v>1900</v>
      </c>
    </row>
    <row r="1415" spans="1:2" x14ac:dyDescent="0.25">
      <c r="A1415">
        <f t="shared" si="473"/>
        <v>1</v>
      </c>
      <c r="B1415">
        <f t="shared" si="474"/>
        <v>1900</v>
      </c>
    </row>
    <row r="1416" spans="1:2" x14ac:dyDescent="0.25">
      <c r="A1416">
        <f t="shared" si="473"/>
        <v>1</v>
      </c>
      <c r="B1416">
        <f t="shared" si="474"/>
        <v>1900</v>
      </c>
    </row>
    <row r="1417" spans="1:2" x14ac:dyDescent="0.25">
      <c r="A1417">
        <f t="shared" si="473"/>
        <v>1</v>
      </c>
      <c r="B1417">
        <f t="shared" si="474"/>
        <v>1900</v>
      </c>
    </row>
    <row r="1418" spans="1:2" x14ac:dyDescent="0.25">
      <c r="A1418">
        <f t="shared" si="473"/>
        <v>1</v>
      </c>
      <c r="B1418">
        <f t="shared" si="474"/>
        <v>1900</v>
      </c>
    </row>
    <row r="1419" spans="1:2" x14ac:dyDescent="0.25">
      <c r="A1419">
        <f t="shared" si="473"/>
        <v>1</v>
      </c>
      <c r="B1419">
        <f t="shared" si="474"/>
        <v>1900</v>
      </c>
    </row>
    <row r="1420" spans="1:2" x14ac:dyDescent="0.25">
      <c r="A1420">
        <f t="shared" ref="A1420:A1483" si="475">MONTH(C1420)</f>
        <v>1</v>
      </c>
      <c r="B1420">
        <f t="shared" ref="B1420:B1483" si="476">YEAR(C1420)</f>
        <v>1900</v>
      </c>
    </row>
    <row r="1421" spans="1:2" x14ac:dyDescent="0.25">
      <c r="A1421">
        <f t="shared" si="475"/>
        <v>1</v>
      </c>
      <c r="B1421">
        <f t="shared" si="476"/>
        <v>1900</v>
      </c>
    </row>
    <row r="1422" spans="1:2" x14ac:dyDescent="0.25">
      <c r="A1422">
        <f t="shared" si="475"/>
        <v>1</v>
      </c>
      <c r="B1422">
        <f t="shared" si="476"/>
        <v>1900</v>
      </c>
    </row>
    <row r="1423" spans="1:2" x14ac:dyDescent="0.25">
      <c r="A1423">
        <f t="shared" si="475"/>
        <v>1</v>
      </c>
      <c r="B1423">
        <f t="shared" si="476"/>
        <v>1900</v>
      </c>
    </row>
    <row r="1424" spans="1:2" x14ac:dyDescent="0.25">
      <c r="A1424">
        <f t="shared" si="475"/>
        <v>1</v>
      </c>
      <c r="B1424">
        <f t="shared" si="476"/>
        <v>1900</v>
      </c>
    </row>
    <row r="1425" spans="1:2" x14ac:dyDescent="0.25">
      <c r="A1425">
        <f t="shared" si="475"/>
        <v>1</v>
      </c>
      <c r="B1425">
        <f t="shared" si="476"/>
        <v>1900</v>
      </c>
    </row>
    <row r="1426" spans="1:2" x14ac:dyDescent="0.25">
      <c r="A1426">
        <f t="shared" si="475"/>
        <v>1</v>
      </c>
      <c r="B1426">
        <f t="shared" si="476"/>
        <v>1900</v>
      </c>
    </row>
    <row r="1427" spans="1:2" x14ac:dyDescent="0.25">
      <c r="A1427">
        <f t="shared" si="475"/>
        <v>1</v>
      </c>
      <c r="B1427">
        <f t="shared" si="476"/>
        <v>1900</v>
      </c>
    </row>
    <row r="1428" spans="1:2" x14ac:dyDescent="0.25">
      <c r="A1428">
        <f t="shared" si="475"/>
        <v>1</v>
      </c>
      <c r="B1428">
        <f t="shared" si="476"/>
        <v>1900</v>
      </c>
    </row>
    <row r="1429" spans="1:2" x14ac:dyDescent="0.25">
      <c r="A1429">
        <f t="shared" si="475"/>
        <v>1</v>
      </c>
      <c r="B1429">
        <f t="shared" si="476"/>
        <v>1900</v>
      </c>
    </row>
    <row r="1430" spans="1:2" x14ac:dyDescent="0.25">
      <c r="A1430">
        <f t="shared" si="475"/>
        <v>1</v>
      </c>
      <c r="B1430">
        <f t="shared" si="476"/>
        <v>1900</v>
      </c>
    </row>
    <row r="1431" spans="1:2" x14ac:dyDescent="0.25">
      <c r="A1431">
        <f t="shared" si="475"/>
        <v>1</v>
      </c>
      <c r="B1431">
        <f t="shared" si="476"/>
        <v>1900</v>
      </c>
    </row>
    <row r="1432" spans="1:2" x14ac:dyDescent="0.25">
      <c r="A1432">
        <f t="shared" si="475"/>
        <v>1</v>
      </c>
      <c r="B1432">
        <f t="shared" si="476"/>
        <v>1900</v>
      </c>
    </row>
    <row r="1433" spans="1:2" x14ac:dyDescent="0.25">
      <c r="A1433">
        <f t="shared" si="475"/>
        <v>1</v>
      </c>
      <c r="B1433">
        <f t="shared" si="476"/>
        <v>1900</v>
      </c>
    </row>
    <row r="1434" spans="1:2" x14ac:dyDescent="0.25">
      <c r="A1434">
        <f t="shared" si="475"/>
        <v>1</v>
      </c>
      <c r="B1434">
        <f t="shared" si="476"/>
        <v>1900</v>
      </c>
    </row>
    <row r="1435" spans="1:2" x14ac:dyDescent="0.25">
      <c r="A1435">
        <f t="shared" si="475"/>
        <v>1</v>
      </c>
      <c r="B1435">
        <f t="shared" si="476"/>
        <v>1900</v>
      </c>
    </row>
    <row r="1436" spans="1:2" x14ac:dyDescent="0.25">
      <c r="A1436">
        <f t="shared" si="475"/>
        <v>1</v>
      </c>
      <c r="B1436">
        <f t="shared" si="476"/>
        <v>1900</v>
      </c>
    </row>
    <row r="1437" spans="1:2" x14ac:dyDescent="0.25">
      <c r="A1437">
        <f t="shared" si="475"/>
        <v>1</v>
      </c>
      <c r="B1437">
        <f t="shared" si="476"/>
        <v>1900</v>
      </c>
    </row>
    <row r="1438" spans="1:2" x14ac:dyDescent="0.25">
      <c r="A1438">
        <f t="shared" si="475"/>
        <v>1</v>
      </c>
      <c r="B1438">
        <f t="shared" si="476"/>
        <v>1900</v>
      </c>
    </row>
    <row r="1439" spans="1:2" x14ac:dyDescent="0.25">
      <c r="A1439">
        <f t="shared" si="475"/>
        <v>1</v>
      </c>
      <c r="B1439">
        <f t="shared" si="476"/>
        <v>1900</v>
      </c>
    </row>
    <row r="1440" spans="1:2" x14ac:dyDescent="0.25">
      <c r="A1440">
        <f t="shared" si="475"/>
        <v>1</v>
      </c>
      <c r="B1440">
        <f t="shared" si="476"/>
        <v>1900</v>
      </c>
    </row>
    <row r="1441" spans="1:2" x14ac:dyDescent="0.25">
      <c r="A1441">
        <f t="shared" si="475"/>
        <v>1</v>
      </c>
      <c r="B1441">
        <f t="shared" si="476"/>
        <v>1900</v>
      </c>
    </row>
    <row r="1442" spans="1:2" x14ac:dyDescent="0.25">
      <c r="A1442">
        <f t="shared" si="475"/>
        <v>1</v>
      </c>
      <c r="B1442">
        <f t="shared" si="476"/>
        <v>1900</v>
      </c>
    </row>
    <row r="1443" spans="1:2" x14ac:dyDescent="0.25">
      <c r="A1443">
        <f t="shared" si="475"/>
        <v>1</v>
      </c>
      <c r="B1443">
        <f t="shared" si="476"/>
        <v>1900</v>
      </c>
    </row>
    <row r="1444" spans="1:2" x14ac:dyDescent="0.25">
      <c r="A1444">
        <f t="shared" si="475"/>
        <v>1</v>
      </c>
      <c r="B1444">
        <f t="shared" si="476"/>
        <v>1900</v>
      </c>
    </row>
    <row r="1445" spans="1:2" x14ac:dyDescent="0.25">
      <c r="A1445">
        <f t="shared" si="475"/>
        <v>1</v>
      </c>
      <c r="B1445">
        <f t="shared" si="476"/>
        <v>1900</v>
      </c>
    </row>
    <row r="1446" spans="1:2" x14ac:dyDescent="0.25">
      <c r="A1446">
        <f t="shared" si="475"/>
        <v>1</v>
      </c>
      <c r="B1446">
        <f t="shared" si="476"/>
        <v>1900</v>
      </c>
    </row>
    <row r="1447" spans="1:2" x14ac:dyDescent="0.25">
      <c r="A1447">
        <f t="shared" si="475"/>
        <v>1</v>
      </c>
      <c r="B1447">
        <f t="shared" si="476"/>
        <v>1900</v>
      </c>
    </row>
    <row r="1448" spans="1:2" x14ac:dyDescent="0.25">
      <c r="A1448">
        <f t="shared" si="475"/>
        <v>1</v>
      </c>
      <c r="B1448">
        <f t="shared" si="476"/>
        <v>1900</v>
      </c>
    </row>
    <row r="1449" spans="1:2" x14ac:dyDescent="0.25">
      <c r="A1449">
        <f t="shared" si="475"/>
        <v>1</v>
      </c>
      <c r="B1449">
        <f t="shared" si="476"/>
        <v>1900</v>
      </c>
    </row>
    <row r="1450" spans="1:2" x14ac:dyDescent="0.25">
      <c r="A1450">
        <f t="shared" si="475"/>
        <v>1</v>
      </c>
      <c r="B1450">
        <f t="shared" si="476"/>
        <v>1900</v>
      </c>
    </row>
    <row r="1451" spans="1:2" x14ac:dyDescent="0.25">
      <c r="A1451">
        <f t="shared" si="475"/>
        <v>1</v>
      </c>
      <c r="B1451">
        <f t="shared" si="476"/>
        <v>1900</v>
      </c>
    </row>
    <row r="1452" spans="1:2" x14ac:dyDescent="0.25">
      <c r="A1452">
        <f t="shared" si="475"/>
        <v>1</v>
      </c>
      <c r="B1452">
        <f t="shared" si="476"/>
        <v>1900</v>
      </c>
    </row>
    <row r="1453" spans="1:2" x14ac:dyDescent="0.25">
      <c r="A1453">
        <f t="shared" si="475"/>
        <v>1</v>
      </c>
      <c r="B1453">
        <f t="shared" si="476"/>
        <v>1900</v>
      </c>
    </row>
    <row r="1454" spans="1:2" x14ac:dyDescent="0.25">
      <c r="A1454">
        <f t="shared" si="475"/>
        <v>1</v>
      </c>
      <c r="B1454">
        <f t="shared" si="476"/>
        <v>1900</v>
      </c>
    </row>
    <row r="1455" spans="1:2" x14ac:dyDescent="0.25">
      <c r="A1455">
        <f t="shared" si="475"/>
        <v>1</v>
      </c>
      <c r="B1455">
        <f t="shared" si="476"/>
        <v>1900</v>
      </c>
    </row>
    <row r="1456" spans="1:2" x14ac:dyDescent="0.25">
      <c r="A1456">
        <f t="shared" si="475"/>
        <v>1</v>
      </c>
      <c r="B1456">
        <f t="shared" si="476"/>
        <v>1900</v>
      </c>
    </row>
    <row r="1457" spans="1:2" x14ac:dyDescent="0.25">
      <c r="A1457">
        <f t="shared" si="475"/>
        <v>1</v>
      </c>
      <c r="B1457">
        <f t="shared" si="476"/>
        <v>1900</v>
      </c>
    </row>
    <row r="1458" spans="1:2" x14ac:dyDescent="0.25">
      <c r="A1458">
        <f t="shared" si="475"/>
        <v>1</v>
      </c>
      <c r="B1458">
        <f t="shared" si="476"/>
        <v>1900</v>
      </c>
    </row>
    <row r="1459" spans="1:2" x14ac:dyDescent="0.25">
      <c r="A1459">
        <f t="shared" si="475"/>
        <v>1</v>
      </c>
      <c r="B1459">
        <f t="shared" si="476"/>
        <v>1900</v>
      </c>
    </row>
    <row r="1460" spans="1:2" x14ac:dyDescent="0.25">
      <c r="A1460">
        <f t="shared" si="475"/>
        <v>1</v>
      </c>
      <c r="B1460">
        <f t="shared" si="476"/>
        <v>1900</v>
      </c>
    </row>
    <row r="1461" spans="1:2" x14ac:dyDescent="0.25">
      <c r="A1461">
        <f t="shared" si="475"/>
        <v>1</v>
      </c>
      <c r="B1461">
        <f t="shared" si="476"/>
        <v>1900</v>
      </c>
    </row>
    <row r="1462" spans="1:2" x14ac:dyDescent="0.25">
      <c r="A1462">
        <f t="shared" si="475"/>
        <v>1</v>
      </c>
      <c r="B1462">
        <f t="shared" si="476"/>
        <v>1900</v>
      </c>
    </row>
    <row r="1463" spans="1:2" x14ac:dyDescent="0.25">
      <c r="A1463">
        <f t="shared" si="475"/>
        <v>1</v>
      </c>
      <c r="B1463">
        <f t="shared" si="476"/>
        <v>1900</v>
      </c>
    </row>
    <row r="1464" spans="1:2" x14ac:dyDescent="0.25">
      <c r="A1464">
        <f t="shared" si="475"/>
        <v>1</v>
      </c>
      <c r="B1464">
        <f t="shared" si="476"/>
        <v>1900</v>
      </c>
    </row>
    <row r="1465" spans="1:2" x14ac:dyDescent="0.25">
      <c r="A1465">
        <f t="shared" si="475"/>
        <v>1</v>
      </c>
      <c r="B1465">
        <f t="shared" si="476"/>
        <v>1900</v>
      </c>
    </row>
    <row r="1466" spans="1:2" x14ac:dyDescent="0.25">
      <c r="A1466">
        <f t="shared" si="475"/>
        <v>1</v>
      </c>
      <c r="B1466">
        <f t="shared" si="476"/>
        <v>1900</v>
      </c>
    </row>
    <row r="1467" spans="1:2" x14ac:dyDescent="0.25">
      <c r="A1467">
        <f t="shared" si="475"/>
        <v>1</v>
      </c>
      <c r="B1467">
        <f t="shared" si="476"/>
        <v>1900</v>
      </c>
    </row>
    <row r="1468" spans="1:2" x14ac:dyDescent="0.25">
      <c r="A1468">
        <f t="shared" si="475"/>
        <v>1</v>
      </c>
      <c r="B1468">
        <f t="shared" si="476"/>
        <v>1900</v>
      </c>
    </row>
    <row r="1469" spans="1:2" x14ac:dyDescent="0.25">
      <c r="A1469">
        <f t="shared" si="475"/>
        <v>1</v>
      </c>
      <c r="B1469">
        <f t="shared" si="476"/>
        <v>1900</v>
      </c>
    </row>
    <row r="1470" spans="1:2" x14ac:dyDescent="0.25">
      <c r="A1470">
        <f t="shared" si="475"/>
        <v>1</v>
      </c>
      <c r="B1470">
        <f t="shared" si="476"/>
        <v>1900</v>
      </c>
    </row>
    <row r="1471" spans="1:2" x14ac:dyDescent="0.25">
      <c r="A1471">
        <f t="shared" si="475"/>
        <v>1</v>
      </c>
      <c r="B1471">
        <f t="shared" si="476"/>
        <v>1900</v>
      </c>
    </row>
    <row r="1472" spans="1:2" x14ac:dyDescent="0.25">
      <c r="A1472">
        <f t="shared" si="475"/>
        <v>1</v>
      </c>
      <c r="B1472">
        <f t="shared" si="476"/>
        <v>1900</v>
      </c>
    </row>
    <row r="1473" spans="1:2" x14ac:dyDescent="0.25">
      <c r="A1473">
        <f t="shared" si="475"/>
        <v>1</v>
      </c>
      <c r="B1473">
        <f t="shared" si="476"/>
        <v>1900</v>
      </c>
    </row>
    <row r="1474" spans="1:2" x14ac:dyDescent="0.25">
      <c r="A1474">
        <f t="shared" si="475"/>
        <v>1</v>
      </c>
      <c r="B1474">
        <f t="shared" si="476"/>
        <v>1900</v>
      </c>
    </row>
    <row r="1475" spans="1:2" x14ac:dyDescent="0.25">
      <c r="A1475">
        <f t="shared" si="475"/>
        <v>1</v>
      </c>
      <c r="B1475">
        <f t="shared" si="476"/>
        <v>1900</v>
      </c>
    </row>
    <row r="1476" spans="1:2" x14ac:dyDescent="0.25">
      <c r="A1476">
        <f t="shared" si="475"/>
        <v>1</v>
      </c>
      <c r="B1476">
        <f t="shared" si="476"/>
        <v>1900</v>
      </c>
    </row>
    <row r="1477" spans="1:2" x14ac:dyDescent="0.25">
      <c r="A1477">
        <f t="shared" si="475"/>
        <v>1</v>
      </c>
      <c r="B1477">
        <f t="shared" si="476"/>
        <v>1900</v>
      </c>
    </row>
    <row r="1478" spans="1:2" x14ac:dyDescent="0.25">
      <c r="A1478">
        <f t="shared" si="475"/>
        <v>1</v>
      </c>
      <c r="B1478">
        <f t="shared" si="476"/>
        <v>1900</v>
      </c>
    </row>
    <row r="1479" spans="1:2" x14ac:dyDescent="0.25">
      <c r="A1479">
        <f t="shared" si="475"/>
        <v>1</v>
      </c>
      <c r="B1479">
        <f t="shared" si="476"/>
        <v>1900</v>
      </c>
    </row>
    <row r="1480" spans="1:2" x14ac:dyDescent="0.25">
      <c r="A1480">
        <f t="shared" si="475"/>
        <v>1</v>
      </c>
      <c r="B1480">
        <f t="shared" si="476"/>
        <v>1900</v>
      </c>
    </row>
    <row r="1481" spans="1:2" x14ac:dyDescent="0.25">
      <c r="A1481">
        <f t="shared" si="475"/>
        <v>1</v>
      </c>
      <c r="B1481">
        <f t="shared" si="476"/>
        <v>1900</v>
      </c>
    </row>
    <row r="1482" spans="1:2" x14ac:dyDescent="0.25">
      <c r="A1482">
        <f t="shared" si="475"/>
        <v>1</v>
      </c>
      <c r="B1482">
        <f t="shared" si="476"/>
        <v>1900</v>
      </c>
    </row>
    <row r="1483" spans="1:2" x14ac:dyDescent="0.25">
      <c r="A1483">
        <f t="shared" si="475"/>
        <v>1</v>
      </c>
      <c r="B1483">
        <f t="shared" si="476"/>
        <v>1900</v>
      </c>
    </row>
    <row r="1484" spans="1:2" x14ac:dyDescent="0.25">
      <c r="A1484">
        <f t="shared" ref="A1484:A1547" si="477">MONTH(C1484)</f>
        <v>1</v>
      </c>
      <c r="B1484">
        <f t="shared" ref="B1484:B1547" si="478">YEAR(C1484)</f>
        <v>1900</v>
      </c>
    </row>
    <row r="1485" spans="1:2" x14ac:dyDescent="0.25">
      <c r="A1485">
        <f t="shared" si="477"/>
        <v>1</v>
      </c>
      <c r="B1485">
        <f t="shared" si="478"/>
        <v>1900</v>
      </c>
    </row>
    <row r="1486" spans="1:2" x14ac:dyDescent="0.25">
      <c r="A1486">
        <f t="shared" si="477"/>
        <v>1</v>
      </c>
      <c r="B1486">
        <f t="shared" si="478"/>
        <v>1900</v>
      </c>
    </row>
    <row r="1487" spans="1:2" x14ac:dyDescent="0.25">
      <c r="A1487">
        <f t="shared" si="477"/>
        <v>1</v>
      </c>
      <c r="B1487">
        <f t="shared" si="478"/>
        <v>1900</v>
      </c>
    </row>
    <row r="1488" spans="1:2" x14ac:dyDescent="0.25">
      <c r="A1488">
        <f t="shared" si="477"/>
        <v>1</v>
      </c>
      <c r="B1488">
        <f t="shared" si="478"/>
        <v>1900</v>
      </c>
    </row>
    <row r="1489" spans="1:2" x14ac:dyDescent="0.25">
      <c r="A1489">
        <f t="shared" si="477"/>
        <v>1</v>
      </c>
      <c r="B1489">
        <f t="shared" si="478"/>
        <v>1900</v>
      </c>
    </row>
    <row r="1490" spans="1:2" x14ac:dyDescent="0.25">
      <c r="A1490">
        <f t="shared" si="477"/>
        <v>1</v>
      </c>
      <c r="B1490">
        <f t="shared" si="478"/>
        <v>1900</v>
      </c>
    </row>
    <row r="1491" spans="1:2" x14ac:dyDescent="0.25">
      <c r="A1491">
        <f t="shared" si="477"/>
        <v>1</v>
      </c>
      <c r="B1491">
        <f t="shared" si="478"/>
        <v>1900</v>
      </c>
    </row>
    <row r="1492" spans="1:2" x14ac:dyDescent="0.25">
      <c r="A1492">
        <f t="shared" si="477"/>
        <v>1</v>
      </c>
      <c r="B1492">
        <f t="shared" si="478"/>
        <v>1900</v>
      </c>
    </row>
    <row r="1493" spans="1:2" x14ac:dyDescent="0.25">
      <c r="A1493">
        <f t="shared" si="477"/>
        <v>1</v>
      </c>
      <c r="B1493">
        <f t="shared" si="478"/>
        <v>1900</v>
      </c>
    </row>
    <row r="1494" spans="1:2" x14ac:dyDescent="0.25">
      <c r="A1494">
        <f t="shared" si="477"/>
        <v>1</v>
      </c>
      <c r="B1494">
        <f t="shared" si="478"/>
        <v>1900</v>
      </c>
    </row>
    <row r="1495" spans="1:2" x14ac:dyDescent="0.25">
      <c r="A1495">
        <f t="shared" si="477"/>
        <v>1</v>
      </c>
      <c r="B1495">
        <f t="shared" si="478"/>
        <v>1900</v>
      </c>
    </row>
    <row r="1496" spans="1:2" x14ac:dyDescent="0.25">
      <c r="A1496">
        <f t="shared" si="477"/>
        <v>1</v>
      </c>
      <c r="B1496">
        <f t="shared" si="478"/>
        <v>1900</v>
      </c>
    </row>
    <row r="1497" spans="1:2" x14ac:dyDescent="0.25">
      <c r="A1497">
        <f t="shared" si="477"/>
        <v>1</v>
      </c>
      <c r="B1497">
        <f t="shared" si="478"/>
        <v>1900</v>
      </c>
    </row>
    <row r="1498" spans="1:2" x14ac:dyDescent="0.25">
      <c r="A1498">
        <f t="shared" si="477"/>
        <v>1</v>
      </c>
      <c r="B1498">
        <f t="shared" si="478"/>
        <v>1900</v>
      </c>
    </row>
    <row r="1499" spans="1:2" x14ac:dyDescent="0.25">
      <c r="A1499">
        <f t="shared" si="477"/>
        <v>1</v>
      </c>
      <c r="B1499">
        <f t="shared" si="478"/>
        <v>1900</v>
      </c>
    </row>
    <row r="1500" spans="1:2" x14ac:dyDescent="0.25">
      <c r="A1500">
        <f t="shared" si="477"/>
        <v>1</v>
      </c>
      <c r="B1500">
        <f t="shared" si="478"/>
        <v>1900</v>
      </c>
    </row>
    <row r="1501" spans="1:2" x14ac:dyDescent="0.25">
      <c r="A1501">
        <f t="shared" si="477"/>
        <v>1</v>
      </c>
      <c r="B1501">
        <f t="shared" si="478"/>
        <v>1900</v>
      </c>
    </row>
    <row r="1502" spans="1:2" x14ac:dyDescent="0.25">
      <c r="A1502">
        <f t="shared" si="477"/>
        <v>1</v>
      </c>
      <c r="B1502">
        <f t="shared" si="478"/>
        <v>1900</v>
      </c>
    </row>
    <row r="1503" spans="1:2" x14ac:dyDescent="0.25">
      <c r="A1503">
        <f t="shared" si="477"/>
        <v>1</v>
      </c>
      <c r="B1503">
        <f t="shared" si="478"/>
        <v>1900</v>
      </c>
    </row>
    <row r="1504" spans="1:2" x14ac:dyDescent="0.25">
      <c r="A1504">
        <f t="shared" si="477"/>
        <v>1</v>
      </c>
      <c r="B1504">
        <f t="shared" si="478"/>
        <v>1900</v>
      </c>
    </row>
    <row r="1505" spans="1:2" x14ac:dyDescent="0.25">
      <c r="A1505">
        <f t="shared" si="477"/>
        <v>1</v>
      </c>
      <c r="B1505">
        <f t="shared" si="478"/>
        <v>1900</v>
      </c>
    </row>
    <row r="1506" spans="1:2" x14ac:dyDescent="0.25">
      <c r="A1506">
        <f t="shared" si="477"/>
        <v>1</v>
      </c>
      <c r="B1506">
        <f t="shared" si="478"/>
        <v>1900</v>
      </c>
    </row>
    <row r="1507" spans="1:2" x14ac:dyDescent="0.25">
      <c r="A1507">
        <f t="shared" si="477"/>
        <v>1</v>
      </c>
      <c r="B1507">
        <f t="shared" si="478"/>
        <v>1900</v>
      </c>
    </row>
    <row r="1508" spans="1:2" x14ac:dyDescent="0.25">
      <c r="A1508">
        <f t="shared" si="477"/>
        <v>1</v>
      </c>
      <c r="B1508">
        <f t="shared" si="478"/>
        <v>1900</v>
      </c>
    </row>
    <row r="1509" spans="1:2" x14ac:dyDescent="0.25">
      <c r="A1509">
        <f t="shared" si="477"/>
        <v>1</v>
      </c>
      <c r="B1509">
        <f t="shared" si="478"/>
        <v>1900</v>
      </c>
    </row>
    <row r="1510" spans="1:2" x14ac:dyDescent="0.25">
      <c r="A1510">
        <f t="shared" si="477"/>
        <v>1</v>
      </c>
      <c r="B1510">
        <f t="shared" si="478"/>
        <v>1900</v>
      </c>
    </row>
    <row r="1511" spans="1:2" x14ac:dyDescent="0.25">
      <c r="A1511">
        <f t="shared" si="477"/>
        <v>1</v>
      </c>
      <c r="B1511">
        <f t="shared" si="478"/>
        <v>1900</v>
      </c>
    </row>
    <row r="1512" spans="1:2" x14ac:dyDescent="0.25">
      <c r="A1512">
        <f t="shared" si="477"/>
        <v>1</v>
      </c>
      <c r="B1512">
        <f t="shared" si="478"/>
        <v>1900</v>
      </c>
    </row>
    <row r="1513" spans="1:2" x14ac:dyDescent="0.25">
      <c r="A1513">
        <f t="shared" si="477"/>
        <v>1</v>
      </c>
      <c r="B1513">
        <f t="shared" si="478"/>
        <v>1900</v>
      </c>
    </row>
    <row r="1514" spans="1:2" x14ac:dyDescent="0.25">
      <c r="A1514">
        <f t="shared" si="477"/>
        <v>1</v>
      </c>
      <c r="B1514">
        <f t="shared" si="478"/>
        <v>1900</v>
      </c>
    </row>
    <row r="1515" spans="1:2" x14ac:dyDescent="0.25">
      <c r="A1515">
        <f t="shared" si="477"/>
        <v>1</v>
      </c>
      <c r="B1515">
        <f t="shared" si="478"/>
        <v>1900</v>
      </c>
    </row>
    <row r="1516" spans="1:2" x14ac:dyDescent="0.25">
      <c r="A1516">
        <f t="shared" si="477"/>
        <v>1</v>
      </c>
      <c r="B1516">
        <f t="shared" si="478"/>
        <v>1900</v>
      </c>
    </row>
    <row r="1517" spans="1:2" x14ac:dyDescent="0.25">
      <c r="A1517">
        <f t="shared" si="477"/>
        <v>1</v>
      </c>
      <c r="B1517">
        <f t="shared" si="478"/>
        <v>1900</v>
      </c>
    </row>
    <row r="1518" spans="1:2" x14ac:dyDescent="0.25">
      <c r="A1518">
        <f t="shared" si="477"/>
        <v>1</v>
      </c>
      <c r="B1518">
        <f t="shared" si="478"/>
        <v>1900</v>
      </c>
    </row>
    <row r="1519" spans="1:2" x14ac:dyDescent="0.25">
      <c r="A1519">
        <f t="shared" si="477"/>
        <v>1</v>
      </c>
      <c r="B1519">
        <f t="shared" si="478"/>
        <v>1900</v>
      </c>
    </row>
    <row r="1520" spans="1:2" x14ac:dyDescent="0.25">
      <c r="A1520">
        <f t="shared" si="477"/>
        <v>1</v>
      </c>
      <c r="B1520">
        <f t="shared" si="478"/>
        <v>1900</v>
      </c>
    </row>
    <row r="1521" spans="1:2" x14ac:dyDescent="0.25">
      <c r="A1521">
        <f t="shared" si="477"/>
        <v>1</v>
      </c>
      <c r="B1521">
        <f t="shared" si="478"/>
        <v>1900</v>
      </c>
    </row>
    <row r="1522" spans="1:2" x14ac:dyDescent="0.25">
      <c r="A1522">
        <f t="shared" si="477"/>
        <v>1</v>
      </c>
      <c r="B1522">
        <f t="shared" si="478"/>
        <v>1900</v>
      </c>
    </row>
    <row r="1523" spans="1:2" x14ac:dyDescent="0.25">
      <c r="A1523">
        <f t="shared" si="477"/>
        <v>1</v>
      </c>
      <c r="B1523">
        <f t="shared" si="478"/>
        <v>1900</v>
      </c>
    </row>
    <row r="1524" spans="1:2" x14ac:dyDescent="0.25">
      <c r="A1524">
        <f t="shared" si="477"/>
        <v>1</v>
      </c>
      <c r="B1524">
        <f t="shared" si="478"/>
        <v>1900</v>
      </c>
    </row>
    <row r="1525" spans="1:2" x14ac:dyDescent="0.25">
      <c r="A1525">
        <f t="shared" si="477"/>
        <v>1</v>
      </c>
      <c r="B1525">
        <f t="shared" si="478"/>
        <v>1900</v>
      </c>
    </row>
    <row r="1526" spans="1:2" x14ac:dyDescent="0.25">
      <c r="A1526">
        <f t="shared" si="477"/>
        <v>1</v>
      </c>
      <c r="B1526">
        <f t="shared" si="478"/>
        <v>1900</v>
      </c>
    </row>
    <row r="1527" spans="1:2" x14ac:dyDescent="0.25">
      <c r="A1527">
        <f t="shared" si="477"/>
        <v>1</v>
      </c>
      <c r="B1527">
        <f t="shared" si="478"/>
        <v>1900</v>
      </c>
    </row>
    <row r="1528" spans="1:2" x14ac:dyDescent="0.25">
      <c r="A1528">
        <f t="shared" si="477"/>
        <v>1</v>
      </c>
      <c r="B1528">
        <f t="shared" si="478"/>
        <v>1900</v>
      </c>
    </row>
    <row r="1529" spans="1:2" x14ac:dyDescent="0.25">
      <c r="A1529">
        <f t="shared" si="477"/>
        <v>1</v>
      </c>
      <c r="B1529">
        <f t="shared" si="478"/>
        <v>1900</v>
      </c>
    </row>
    <row r="1530" spans="1:2" x14ac:dyDescent="0.25">
      <c r="A1530">
        <f t="shared" si="477"/>
        <v>1</v>
      </c>
      <c r="B1530">
        <f t="shared" si="478"/>
        <v>1900</v>
      </c>
    </row>
    <row r="1531" spans="1:2" x14ac:dyDescent="0.25">
      <c r="A1531">
        <f t="shared" si="477"/>
        <v>1</v>
      </c>
      <c r="B1531">
        <f t="shared" si="478"/>
        <v>1900</v>
      </c>
    </row>
    <row r="1532" spans="1:2" x14ac:dyDescent="0.25">
      <c r="A1532">
        <f t="shared" si="477"/>
        <v>1</v>
      </c>
      <c r="B1532">
        <f t="shared" si="478"/>
        <v>1900</v>
      </c>
    </row>
    <row r="1533" spans="1:2" x14ac:dyDescent="0.25">
      <c r="A1533">
        <f t="shared" si="477"/>
        <v>1</v>
      </c>
      <c r="B1533">
        <f t="shared" si="478"/>
        <v>1900</v>
      </c>
    </row>
    <row r="1534" spans="1:2" x14ac:dyDescent="0.25">
      <c r="A1534">
        <f t="shared" si="477"/>
        <v>1</v>
      </c>
      <c r="B1534">
        <f t="shared" si="478"/>
        <v>1900</v>
      </c>
    </row>
    <row r="1535" spans="1:2" x14ac:dyDescent="0.25">
      <c r="A1535">
        <f t="shared" si="477"/>
        <v>1</v>
      </c>
      <c r="B1535">
        <f t="shared" si="478"/>
        <v>1900</v>
      </c>
    </row>
    <row r="1536" spans="1:2" x14ac:dyDescent="0.25">
      <c r="A1536">
        <f t="shared" si="477"/>
        <v>1</v>
      </c>
      <c r="B1536">
        <f t="shared" si="478"/>
        <v>1900</v>
      </c>
    </row>
    <row r="1537" spans="1:2" x14ac:dyDescent="0.25">
      <c r="A1537">
        <f t="shared" si="477"/>
        <v>1</v>
      </c>
      <c r="B1537">
        <f t="shared" si="478"/>
        <v>1900</v>
      </c>
    </row>
    <row r="1538" spans="1:2" x14ac:dyDescent="0.25">
      <c r="A1538">
        <f t="shared" si="477"/>
        <v>1</v>
      </c>
      <c r="B1538">
        <f t="shared" si="478"/>
        <v>1900</v>
      </c>
    </row>
    <row r="1539" spans="1:2" x14ac:dyDescent="0.25">
      <c r="A1539">
        <f t="shared" si="477"/>
        <v>1</v>
      </c>
      <c r="B1539">
        <f t="shared" si="478"/>
        <v>1900</v>
      </c>
    </row>
    <row r="1540" spans="1:2" x14ac:dyDescent="0.25">
      <c r="A1540">
        <f t="shared" si="477"/>
        <v>1</v>
      </c>
      <c r="B1540">
        <f t="shared" si="478"/>
        <v>1900</v>
      </c>
    </row>
    <row r="1541" spans="1:2" x14ac:dyDescent="0.25">
      <c r="A1541">
        <f t="shared" si="477"/>
        <v>1</v>
      </c>
      <c r="B1541">
        <f t="shared" si="478"/>
        <v>1900</v>
      </c>
    </row>
    <row r="1542" spans="1:2" x14ac:dyDescent="0.25">
      <c r="A1542">
        <f t="shared" si="477"/>
        <v>1</v>
      </c>
      <c r="B1542">
        <f t="shared" si="478"/>
        <v>1900</v>
      </c>
    </row>
    <row r="1543" spans="1:2" x14ac:dyDescent="0.25">
      <c r="A1543">
        <f t="shared" si="477"/>
        <v>1</v>
      </c>
      <c r="B1543">
        <f t="shared" si="478"/>
        <v>1900</v>
      </c>
    </row>
    <row r="1544" spans="1:2" x14ac:dyDescent="0.25">
      <c r="A1544">
        <f t="shared" si="477"/>
        <v>1</v>
      </c>
      <c r="B1544">
        <f t="shared" si="478"/>
        <v>1900</v>
      </c>
    </row>
    <row r="1545" spans="1:2" x14ac:dyDescent="0.25">
      <c r="A1545">
        <f t="shared" si="477"/>
        <v>1</v>
      </c>
      <c r="B1545">
        <f t="shared" si="478"/>
        <v>1900</v>
      </c>
    </row>
    <row r="1546" spans="1:2" x14ac:dyDescent="0.25">
      <c r="A1546">
        <f t="shared" si="477"/>
        <v>1</v>
      </c>
      <c r="B1546">
        <f t="shared" si="478"/>
        <v>1900</v>
      </c>
    </row>
    <row r="1547" spans="1:2" x14ac:dyDescent="0.25">
      <c r="A1547">
        <f t="shared" si="477"/>
        <v>1</v>
      </c>
      <c r="B1547">
        <f t="shared" si="478"/>
        <v>1900</v>
      </c>
    </row>
    <row r="1548" spans="1:2" x14ac:dyDescent="0.25">
      <c r="A1548">
        <f t="shared" ref="A1548:A1611" si="479">MONTH(C1548)</f>
        <v>1</v>
      </c>
      <c r="B1548">
        <f t="shared" ref="B1548:B1611" si="480">YEAR(C1548)</f>
        <v>1900</v>
      </c>
    </row>
    <row r="1549" spans="1:2" x14ac:dyDescent="0.25">
      <c r="A1549">
        <f t="shared" si="479"/>
        <v>1</v>
      </c>
      <c r="B1549">
        <f t="shared" si="480"/>
        <v>1900</v>
      </c>
    </row>
    <row r="1550" spans="1:2" x14ac:dyDescent="0.25">
      <c r="A1550">
        <f t="shared" si="479"/>
        <v>1</v>
      </c>
      <c r="B1550">
        <f t="shared" si="480"/>
        <v>1900</v>
      </c>
    </row>
    <row r="1551" spans="1:2" x14ac:dyDescent="0.25">
      <c r="A1551">
        <f t="shared" si="479"/>
        <v>1</v>
      </c>
      <c r="B1551">
        <f t="shared" si="480"/>
        <v>1900</v>
      </c>
    </row>
    <row r="1552" spans="1:2" x14ac:dyDescent="0.25">
      <c r="A1552">
        <f t="shared" si="479"/>
        <v>1</v>
      </c>
      <c r="B1552">
        <f t="shared" si="480"/>
        <v>1900</v>
      </c>
    </row>
    <row r="1553" spans="1:2" x14ac:dyDescent="0.25">
      <c r="A1553">
        <f t="shared" si="479"/>
        <v>1</v>
      </c>
      <c r="B1553">
        <f t="shared" si="480"/>
        <v>1900</v>
      </c>
    </row>
    <row r="1554" spans="1:2" x14ac:dyDescent="0.25">
      <c r="A1554">
        <f t="shared" si="479"/>
        <v>1</v>
      </c>
      <c r="B1554">
        <f t="shared" si="480"/>
        <v>1900</v>
      </c>
    </row>
    <row r="1555" spans="1:2" x14ac:dyDescent="0.25">
      <c r="A1555">
        <f t="shared" si="479"/>
        <v>1</v>
      </c>
      <c r="B1555">
        <f t="shared" si="480"/>
        <v>1900</v>
      </c>
    </row>
    <row r="1556" spans="1:2" x14ac:dyDescent="0.25">
      <c r="A1556">
        <f t="shared" si="479"/>
        <v>1</v>
      </c>
      <c r="B1556">
        <f t="shared" si="480"/>
        <v>1900</v>
      </c>
    </row>
    <row r="1557" spans="1:2" x14ac:dyDescent="0.25">
      <c r="A1557">
        <f t="shared" si="479"/>
        <v>1</v>
      </c>
      <c r="B1557">
        <f t="shared" si="480"/>
        <v>1900</v>
      </c>
    </row>
    <row r="1558" spans="1:2" x14ac:dyDescent="0.25">
      <c r="A1558">
        <f t="shared" si="479"/>
        <v>1</v>
      </c>
      <c r="B1558">
        <f t="shared" si="480"/>
        <v>1900</v>
      </c>
    </row>
    <row r="1559" spans="1:2" x14ac:dyDescent="0.25">
      <c r="A1559">
        <f t="shared" si="479"/>
        <v>1</v>
      </c>
      <c r="B1559">
        <f t="shared" si="480"/>
        <v>1900</v>
      </c>
    </row>
    <row r="1560" spans="1:2" x14ac:dyDescent="0.25">
      <c r="A1560">
        <f t="shared" si="479"/>
        <v>1</v>
      </c>
      <c r="B1560">
        <f t="shared" si="480"/>
        <v>1900</v>
      </c>
    </row>
    <row r="1561" spans="1:2" x14ac:dyDescent="0.25">
      <c r="A1561">
        <f t="shared" si="479"/>
        <v>1</v>
      </c>
      <c r="B1561">
        <f t="shared" si="480"/>
        <v>1900</v>
      </c>
    </row>
    <row r="1562" spans="1:2" x14ac:dyDescent="0.25">
      <c r="A1562">
        <f t="shared" si="479"/>
        <v>1</v>
      </c>
      <c r="B1562">
        <f t="shared" si="480"/>
        <v>1900</v>
      </c>
    </row>
    <row r="1563" spans="1:2" x14ac:dyDescent="0.25">
      <c r="A1563">
        <f t="shared" si="479"/>
        <v>1</v>
      </c>
      <c r="B1563">
        <f t="shared" si="480"/>
        <v>1900</v>
      </c>
    </row>
    <row r="1564" spans="1:2" x14ac:dyDescent="0.25">
      <c r="A1564">
        <f t="shared" si="479"/>
        <v>1</v>
      </c>
      <c r="B1564">
        <f t="shared" si="480"/>
        <v>1900</v>
      </c>
    </row>
    <row r="1565" spans="1:2" x14ac:dyDescent="0.25">
      <c r="A1565">
        <f t="shared" si="479"/>
        <v>1</v>
      </c>
      <c r="B1565">
        <f t="shared" si="480"/>
        <v>1900</v>
      </c>
    </row>
    <row r="1566" spans="1:2" x14ac:dyDescent="0.25">
      <c r="A1566">
        <f t="shared" si="479"/>
        <v>1</v>
      </c>
      <c r="B1566">
        <f t="shared" si="480"/>
        <v>1900</v>
      </c>
    </row>
    <row r="1567" spans="1:2" x14ac:dyDescent="0.25">
      <c r="A1567">
        <f t="shared" si="479"/>
        <v>1</v>
      </c>
      <c r="B1567">
        <f t="shared" si="480"/>
        <v>1900</v>
      </c>
    </row>
    <row r="1568" spans="1:2" x14ac:dyDescent="0.25">
      <c r="A1568">
        <f t="shared" si="479"/>
        <v>1</v>
      </c>
      <c r="B1568">
        <f t="shared" si="480"/>
        <v>1900</v>
      </c>
    </row>
    <row r="1569" spans="1:2" x14ac:dyDescent="0.25">
      <c r="A1569">
        <f t="shared" si="479"/>
        <v>1</v>
      </c>
      <c r="B1569">
        <f t="shared" si="480"/>
        <v>1900</v>
      </c>
    </row>
    <row r="1570" spans="1:2" x14ac:dyDescent="0.25">
      <c r="A1570">
        <f t="shared" si="479"/>
        <v>1</v>
      </c>
      <c r="B1570">
        <f t="shared" si="480"/>
        <v>1900</v>
      </c>
    </row>
    <row r="1571" spans="1:2" x14ac:dyDescent="0.25">
      <c r="A1571">
        <f t="shared" si="479"/>
        <v>1</v>
      </c>
      <c r="B1571">
        <f t="shared" si="480"/>
        <v>1900</v>
      </c>
    </row>
    <row r="1572" spans="1:2" x14ac:dyDescent="0.25">
      <c r="A1572">
        <f t="shared" si="479"/>
        <v>1</v>
      </c>
      <c r="B1572">
        <f t="shared" si="480"/>
        <v>1900</v>
      </c>
    </row>
    <row r="1573" spans="1:2" x14ac:dyDescent="0.25">
      <c r="A1573">
        <f t="shared" si="479"/>
        <v>1</v>
      </c>
      <c r="B1573">
        <f t="shared" si="480"/>
        <v>1900</v>
      </c>
    </row>
    <row r="1574" spans="1:2" x14ac:dyDescent="0.25">
      <c r="A1574">
        <f t="shared" si="479"/>
        <v>1</v>
      </c>
      <c r="B1574">
        <f t="shared" si="480"/>
        <v>1900</v>
      </c>
    </row>
    <row r="1575" spans="1:2" x14ac:dyDescent="0.25">
      <c r="A1575">
        <f t="shared" si="479"/>
        <v>1</v>
      </c>
      <c r="B1575">
        <f t="shared" si="480"/>
        <v>1900</v>
      </c>
    </row>
    <row r="1576" spans="1:2" x14ac:dyDescent="0.25">
      <c r="A1576">
        <f t="shared" si="479"/>
        <v>1</v>
      </c>
      <c r="B1576">
        <f t="shared" si="480"/>
        <v>1900</v>
      </c>
    </row>
    <row r="1577" spans="1:2" x14ac:dyDescent="0.25">
      <c r="A1577">
        <f t="shared" si="479"/>
        <v>1</v>
      </c>
      <c r="B1577">
        <f t="shared" si="480"/>
        <v>1900</v>
      </c>
    </row>
    <row r="1578" spans="1:2" x14ac:dyDescent="0.25">
      <c r="A1578">
        <f t="shared" si="479"/>
        <v>1</v>
      </c>
      <c r="B1578">
        <f t="shared" si="480"/>
        <v>1900</v>
      </c>
    </row>
    <row r="1579" spans="1:2" x14ac:dyDescent="0.25">
      <c r="A1579">
        <f t="shared" si="479"/>
        <v>1</v>
      </c>
      <c r="B1579">
        <f t="shared" si="480"/>
        <v>1900</v>
      </c>
    </row>
    <row r="1580" spans="1:2" x14ac:dyDescent="0.25">
      <c r="A1580">
        <f t="shared" si="479"/>
        <v>1</v>
      </c>
      <c r="B1580">
        <f t="shared" si="480"/>
        <v>1900</v>
      </c>
    </row>
    <row r="1581" spans="1:2" x14ac:dyDescent="0.25">
      <c r="A1581">
        <f t="shared" si="479"/>
        <v>1</v>
      </c>
      <c r="B1581">
        <f t="shared" si="480"/>
        <v>1900</v>
      </c>
    </row>
    <row r="1582" spans="1:2" x14ac:dyDescent="0.25">
      <c r="A1582">
        <f t="shared" si="479"/>
        <v>1</v>
      </c>
      <c r="B1582">
        <f t="shared" si="480"/>
        <v>1900</v>
      </c>
    </row>
    <row r="1583" spans="1:2" x14ac:dyDescent="0.25">
      <c r="A1583">
        <f t="shared" si="479"/>
        <v>1</v>
      </c>
      <c r="B1583">
        <f t="shared" si="480"/>
        <v>1900</v>
      </c>
    </row>
    <row r="1584" spans="1:2" x14ac:dyDescent="0.25">
      <c r="A1584">
        <f t="shared" si="479"/>
        <v>1</v>
      </c>
      <c r="B1584">
        <f t="shared" si="480"/>
        <v>1900</v>
      </c>
    </row>
    <row r="1585" spans="1:2" x14ac:dyDescent="0.25">
      <c r="A1585">
        <f t="shared" si="479"/>
        <v>1</v>
      </c>
      <c r="B1585">
        <f t="shared" si="480"/>
        <v>1900</v>
      </c>
    </row>
    <row r="1586" spans="1:2" x14ac:dyDescent="0.25">
      <c r="A1586">
        <f t="shared" si="479"/>
        <v>1</v>
      </c>
      <c r="B1586">
        <f t="shared" si="480"/>
        <v>1900</v>
      </c>
    </row>
    <row r="1587" spans="1:2" x14ac:dyDescent="0.25">
      <c r="A1587">
        <f t="shared" si="479"/>
        <v>1</v>
      </c>
      <c r="B1587">
        <f t="shared" si="480"/>
        <v>1900</v>
      </c>
    </row>
    <row r="1588" spans="1:2" x14ac:dyDescent="0.25">
      <c r="A1588">
        <f t="shared" si="479"/>
        <v>1</v>
      </c>
      <c r="B1588">
        <f t="shared" si="480"/>
        <v>1900</v>
      </c>
    </row>
    <row r="1589" spans="1:2" x14ac:dyDescent="0.25">
      <c r="A1589">
        <f t="shared" si="479"/>
        <v>1</v>
      </c>
      <c r="B1589">
        <f t="shared" si="480"/>
        <v>1900</v>
      </c>
    </row>
    <row r="1590" spans="1:2" x14ac:dyDescent="0.25">
      <c r="A1590">
        <f t="shared" si="479"/>
        <v>1</v>
      </c>
      <c r="B1590">
        <f t="shared" si="480"/>
        <v>1900</v>
      </c>
    </row>
    <row r="1591" spans="1:2" x14ac:dyDescent="0.25">
      <c r="A1591">
        <f t="shared" si="479"/>
        <v>1</v>
      </c>
      <c r="B1591">
        <f t="shared" si="480"/>
        <v>1900</v>
      </c>
    </row>
    <row r="1592" spans="1:2" x14ac:dyDescent="0.25">
      <c r="A1592">
        <f t="shared" si="479"/>
        <v>1</v>
      </c>
      <c r="B1592">
        <f t="shared" si="480"/>
        <v>1900</v>
      </c>
    </row>
    <row r="1593" spans="1:2" x14ac:dyDescent="0.25">
      <c r="A1593">
        <f t="shared" si="479"/>
        <v>1</v>
      </c>
      <c r="B1593">
        <f t="shared" si="480"/>
        <v>1900</v>
      </c>
    </row>
    <row r="1594" spans="1:2" x14ac:dyDescent="0.25">
      <c r="A1594">
        <f t="shared" si="479"/>
        <v>1</v>
      </c>
      <c r="B1594">
        <f t="shared" si="480"/>
        <v>1900</v>
      </c>
    </row>
    <row r="1595" spans="1:2" x14ac:dyDescent="0.25">
      <c r="A1595">
        <f t="shared" si="479"/>
        <v>1</v>
      </c>
      <c r="B1595">
        <f t="shared" si="480"/>
        <v>1900</v>
      </c>
    </row>
    <row r="1596" spans="1:2" x14ac:dyDescent="0.25">
      <c r="A1596">
        <f t="shared" si="479"/>
        <v>1</v>
      </c>
      <c r="B1596">
        <f t="shared" si="480"/>
        <v>1900</v>
      </c>
    </row>
    <row r="1597" spans="1:2" x14ac:dyDescent="0.25">
      <c r="A1597">
        <f t="shared" si="479"/>
        <v>1</v>
      </c>
      <c r="B1597">
        <f t="shared" si="480"/>
        <v>1900</v>
      </c>
    </row>
    <row r="1598" spans="1:2" x14ac:dyDescent="0.25">
      <c r="A1598">
        <f t="shared" si="479"/>
        <v>1</v>
      </c>
      <c r="B1598">
        <f t="shared" si="480"/>
        <v>1900</v>
      </c>
    </row>
    <row r="1599" spans="1:2" x14ac:dyDescent="0.25">
      <c r="A1599">
        <f t="shared" si="479"/>
        <v>1</v>
      </c>
      <c r="B1599">
        <f t="shared" si="480"/>
        <v>1900</v>
      </c>
    </row>
    <row r="1600" spans="1:2" x14ac:dyDescent="0.25">
      <c r="A1600">
        <f t="shared" si="479"/>
        <v>1</v>
      </c>
      <c r="B1600">
        <f t="shared" si="480"/>
        <v>1900</v>
      </c>
    </row>
    <row r="1601" spans="1:2" x14ac:dyDescent="0.25">
      <c r="A1601">
        <f t="shared" si="479"/>
        <v>1</v>
      </c>
      <c r="B1601">
        <f t="shared" si="480"/>
        <v>1900</v>
      </c>
    </row>
    <row r="1602" spans="1:2" x14ac:dyDescent="0.25">
      <c r="A1602">
        <f t="shared" si="479"/>
        <v>1</v>
      </c>
      <c r="B1602">
        <f t="shared" si="480"/>
        <v>1900</v>
      </c>
    </row>
    <row r="1603" spans="1:2" x14ac:dyDescent="0.25">
      <c r="A1603">
        <f t="shared" si="479"/>
        <v>1</v>
      </c>
      <c r="B1603">
        <f t="shared" si="480"/>
        <v>1900</v>
      </c>
    </row>
    <row r="1604" spans="1:2" x14ac:dyDescent="0.25">
      <c r="A1604">
        <f t="shared" si="479"/>
        <v>1</v>
      </c>
      <c r="B1604">
        <f t="shared" si="480"/>
        <v>1900</v>
      </c>
    </row>
    <row r="1605" spans="1:2" x14ac:dyDescent="0.25">
      <c r="A1605">
        <f t="shared" si="479"/>
        <v>1</v>
      </c>
      <c r="B1605">
        <f t="shared" si="480"/>
        <v>1900</v>
      </c>
    </row>
    <row r="1606" spans="1:2" x14ac:dyDescent="0.25">
      <c r="A1606">
        <f t="shared" si="479"/>
        <v>1</v>
      </c>
      <c r="B1606">
        <f t="shared" si="480"/>
        <v>1900</v>
      </c>
    </row>
    <row r="1607" spans="1:2" x14ac:dyDescent="0.25">
      <c r="A1607">
        <f t="shared" si="479"/>
        <v>1</v>
      </c>
      <c r="B1607">
        <f t="shared" si="480"/>
        <v>1900</v>
      </c>
    </row>
    <row r="1608" spans="1:2" x14ac:dyDescent="0.25">
      <c r="A1608">
        <f t="shared" si="479"/>
        <v>1</v>
      </c>
      <c r="B1608">
        <f t="shared" si="480"/>
        <v>1900</v>
      </c>
    </row>
    <row r="1609" spans="1:2" x14ac:dyDescent="0.25">
      <c r="A1609">
        <f t="shared" si="479"/>
        <v>1</v>
      </c>
      <c r="B1609">
        <f t="shared" si="480"/>
        <v>1900</v>
      </c>
    </row>
    <row r="1610" spans="1:2" x14ac:dyDescent="0.25">
      <c r="A1610">
        <f t="shared" si="479"/>
        <v>1</v>
      </c>
      <c r="B1610">
        <f t="shared" si="480"/>
        <v>1900</v>
      </c>
    </row>
    <row r="1611" spans="1:2" x14ac:dyDescent="0.25">
      <c r="A1611">
        <f t="shared" si="479"/>
        <v>1</v>
      </c>
      <c r="B1611">
        <f t="shared" si="480"/>
        <v>1900</v>
      </c>
    </row>
    <row r="1612" spans="1:2" x14ac:dyDescent="0.25">
      <c r="A1612">
        <f t="shared" ref="A1612:A1675" si="481">MONTH(C1612)</f>
        <v>1</v>
      </c>
      <c r="B1612">
        <f t="shared" ref="B1612:B1675" si="482">YEAR(C1612)</f>
        <v>1900</v>
      </c>
    </row>
    <row r="1613" spans="1:2" x14ac:dyDescent="0.25">
      <c r="A1613">
        <f t="shared" si="481"/>
        <v>1</v>
      </c>
      <c r="B1613">
        <f t="shared" si="482"/>
        <v>1900</v>
      </c>
    </row>
    <row r="1614" spans="1:2" x14ac:dyDescent="0.25">
      <c r="A1614">
        <f t="shared" si="481"/>
        <v>1</v>
      </c>
      <c r="B1614">
        <f t="shared" si="482"/>
        <v>1900</v>
      </c>
    </row>
    <row r="1615" spans="1:2" x14ac:dyDescent="0.25">
      <c r="A1615">
        <f t="shared" si="481"/>
        <v>1</v>
      </c>
      <c r="B1615">
        <f t="shared" si="482"/>
        <v>1900</v>
      </c>
    </row>
    <row r="1616" spans="1:2" x14ac:dyDescent="0.25">
      <c r="A1616">
        <f t="shared" si="481"/>
        <v>1</v>
      </c>
      <c r="B1616">
        <f t="shared" si="482"/>
        <v>1900</v>
      </c>
    </row>
    <row r="1617" spans="1:2" x14ac:dyDescent="0.25">
      <c r="A1617">
        <f t="shared" si="481"/>
        <v>1</v>
      </c>
      <c r="B1617">
        <f t="shared" si="482"/>
        <v>1900</v>
      </c>
    </row>
    <row r="1618" spans="1:2" x14ac:dyDescent="0.25">
      <c r="A1618">
        <f t="shared" si="481"/>
        <v>1</v>
      </c>
      <c r="B1618">
        <f t="shared" si="482"/>
        <v>1900</v>
      </c>
    </row>
    <row r="1619" spans="1:2" x14ac:dyDescent="0.25">
      <c r="A1619">
        <f t="shared" si="481"/>
        <v>1</v>
      </c>
      <c r="B1619">
        <f t="shared" si="482"/>
        <v>1900</v>
      </c>
    </row>
    <row r="1620" spans="1:2" x14ac:dyDescent="0.25">
      <c r="A1620">
        <f t="shared" si="481"/>
        <v>1</v>
      </c>
      <c r="B1620">
        <f t="shared" si="482"/>
        <v>1900</v>
      </c>
    </row>
    <row r="1621" spans="1:2" x14ac:dyDescent="0.25">
      <c r="A1621">
        <f t="shared" si="481"/>
        <v>1</v>
      </c>
      <c r="B1621">
        <f t="shared" si="482"/>
        <v>1900</v>
      </c>
    </row>
    <row r="1622" spans="1:2" x14ac:dyDescent="0.25">
      <c r="A1622">
        <f t="shared" si="481"/>
        <v>1</v>
      </c>
      <c r="B1622">
        <f t="shared" si="482"/>
        <v>1900</v>
      </c>
    </row>
    <row r="1623" spans="1:2" x14ac:dyDescent="0.25">
      <c r="A1623">
        <f t="shared" si="481"/>
        <v>1</v>
      </c>
      <c r="B1623">
        <f t="shared" si="482"/>
        <v>1900</v>
      </c>
    </row>
    <row r="1624" spans="1:2" x14ac:dyDescent="0.25">
      <c r="A1624">
        <f t="shared" si="481"/>
        <v>1</v>
      </c>
      <c r="B1624">
        <f t="shared" si="482"/>
        <v>1900</v>
      </c>
    </row>
    <row r="1625" spans="1:2" x14ac:dyDescent="0.25">
      <c r="A1625">
        <f t="shared" si="481"/>
        <v>1</v>
      </c>
      <c r="B1625">
        <f t="shared" si="482"/>
        <v>1900</v>
      </c>
    </row>
    <row r="1626" spans="1:2" x14ac:dyDescent="0.25">
      <c r="A1626">
        <f t="shared" si="481"/>
        <v>1</v>
      </c>
      <c r="B1626">
        <f t="shared" si="482"/>
        <v>1900</v>
      </c>
    </row>
    <row r="1627" spans="1:2" x14ac:dyDescent="0.25">
      <c r="A1627">
        <f t="shared" si="481"/>
        <v>1</v>
      </c>
      <c r="B1627">
        <f t="shared" si="482"/>
        <v>1900</v>
      </c>
    </row>
    <row r="1628" spans="1:2" x14ac:dyDescent="0.25">
      <c r="A1628">
        <f t="shared" si="481"/>
        <v>1</v>
      </c>
      <c r="B1628">
        <f t="shared" si="482"/>
        <v>1900</v>
      </c>
    </row>
    <row r="1629" spans="1:2" x14ac:dyDescent="0.25">
      <c r="A1629">
        <f t="shared" si="481"/>
        <v>1</v>
      </c>
      <c r="B1629">
        <f t="shared" si="482"/>
        <v>1900</v>
      </c>
    </row>
    <row r="1630" spans="1:2" x14ac:dyDescent="0.25">
      <c r="A1630">
        <f t="shared" si="481"/>
        <v>1</v>
      </c>
      <c r="B1630">
        <f t="shared" si="482"/>
        <v>1900</v>
      </c>
    </row>
    <row r="1631" spans="1:2" x14ac:dyDescent="0.25">
      <c r="A1631">
        <f t="shared" si="481"/>
        <v>1</v>
      </c>
      <c r="B1631">
        <f t="shared" si="482"/>
        <v>1900</v>
      </c>
    </row>
    <row r="1632" spans="1:2" x14ac:dyDescent="0.25">
      <c r="A1632">
        <f t="shared" si="481"/>
        <v>1</v>
      </c>
      <c r="B1632">
        <f t="shared" si="482"/>
        <v>1900</v>
      </c>
    </row>
    <row r="1633" spans="1:2" x14ac:dyDescent="0.25">
      <c r="A1633">
        <f t="shared" si="481"/>
        <v>1</v>
      </c>
      <c r="B1633">
        <f t="shared" si="482"/>
        <v>1900</v>
      </c>
    </row>
    <row r="1634" spans="1:2" x14ac:dyDescent="0.25">
      <c r="A1634">
        <f t="shared" si="481"/>
        <v>1</v>
      </c>
      <c r="B1634">
        <f t="shared" si="482"/>
        <v>1900</v>
      </c>
    </row>
    <row r="1635" spans="1:2" x14ac:dyDescent="0.25">
      <c r="A1635">
        <f t="shared" si="481"/>
        <v>1</v>
      </c>
      <c r="B1635">
        <f t="shared" si="482"/>
        <v>1900</v>
      </c>
    </row>
    <row r="1636" spans="1:2" x14ac:dyDescent="0.25">
      <c r="A1636">
        <f t="shared" si="481"/>
        <v>1</v>
      </c>
      <c r="B1636">
        <f t="shared" si="482"/>
        <v>1900</v>
      </c>
    </row>
    <row r="1637" spans="1:2" x14ac:dyDescent="0.25">
      <c r="A1637">
        <f t="shared" si="481"/>
        <v>1</v>
      </c>
      <c r="B1637">
        <f t="shared" si="482"/>
        <v>1900</v>
      </c>
    </row>
    <row r="1638" spans="1:2" x14ac:dyDescent="0.25">
      <c r="A1638">
        <f t="shared" si="481"/>
        <v>1</v>
      </c>
      <c r="B1638">
        <f t="shared" si="482"/>
        <v>1900</v>
      </c>
    </row>
    <row r="1639" spans="1:2" x14ac:dyDescent="0.25">
      <c r="A1639">
        <f t="shared" si="481"/>
        <v>1</v>
      </c>
      <c r="B1639">
        <f t="shared" si="482"/>
        <v>1900</v>
      </c>
    </row>
    <row r="1640" spans="1:2" x14ac:dyDescent="0.25">
      <c r="A1640">
        <f t="shared" si="481"/>
        <v>1</v>
      </c>
      <c r="B1640">
        <f t="shared" si="482"/>
        <v>1900</v>
      </c>
    </row>
    <row r="1641" spans="1:2" x14ac:dyDescent="0.25">
      <c r="A1641">
        <f t="shared" si="481"/>
        <v>1</v>
      </c>
      <c r="B1641">
        <f t="shared" si="482"/>
        <v>1900</v>
      </c>
    </row>
    <row r="1642" spans="1:2" x14ac:dyDescent="0.25">
      <c r="A1642">
        <f t="shared" si="481"/>
        <v>1</v>
      </c>
      <c r="B1642">
        <f t="shared" si="482"/>
        <v>1900</v>
      </c>
    </row>
    <row r="1643" spans="1:2" x14ac:dyDescent="0.25">
      <c r="A1643">
        <f t="shared" si="481"/>
        <v>1</v>
      </c>
      <c r="B1643">
        <f t="shared" si="482"/>
        <v>1900</v>
      </c>
    </row>
    <row r="1644" spans="1:2" x14ac:dyDescent="0.25">
      <c r="A1644">
        <f t="shared" si="481"/>
        <v>1</v>
      </c>
      <c r="B1644">
        <f t="shared" si="482"/>
        <v>1900</v>
      </c>
    </row>
    <row r="1645" spans="1:2" x14ac:dyDescent="0.25">
      <c r="A1645">
        <f t="shared" si="481"/>
        <v>1</v>
      </c>
      <c r="B1645">
        <f t="shared" si="482"/>
        <v>1900</v>
      </c>
    </row>
    <row r="1646" spans="1:2" x14ac:dyDescent="0.25">
      <c r="A1646">
        <f t="shared" si="481"/>
        <v>1</v>
      </c>
      <c r="B1646">
        <f t="shared" si="482"/>
        <v>1900</v>
      </c>
    </row>
    <row r="1647" spans="1:2" x14ac:dyDescent="0.25">
      <c r="A1647">
        <f t="shared" si="481"/>
        <v>1</v>
      </c>
      <c r="B1647">
        <f t="shared" si="482"/>
        <v>1900</v>
      </c>
    </row>
    <row r="1648" spans="1:2" x14ac:dyDescent="0.25">
      <c r="A1648">
        <f t="shared" si="481"/>
        <v>1</v>
      </c>
      <c r="B1648">
        <f t="shared" si="482"/>
        <v>1900</v>
      </c>
    </row>
    <row r="1649" spans="1:2" x14ac:dyDescent="0.25">
      <c r="A1649">
        <f t="shared" si="481"/>
        <v>1</v>
      </c>
      <c r="B1649">
        <f t="shared" si="482"/>
        <v>1900</v>
      </c>
    </row>
    <row r="1650" spans="1:2" x14ac:dyDescent="0.25">
      <c r="A1650">
        <f t="shared" si="481"/>
        <v>1</v>
      </c>
      <c r="B1650">
        <f t="shared" si="482"/>
        <v>1900</v>
      </c>
    </row>
    <row r="1651" spans="1:2" x14ac:dyDescent="0.25">
      <c r="A1651">
        <f t="shared" si="481"/>
        <v>1</v>
      </c>
      <c r="B1651">
        <f t="shared" si="482"/>
        <v>1900</v>
      </c>
    </row>
    <row r="1652" spans="1:2" x14ac:dyDescent="0.25">
      <c r="A1652">
        <f t="shared" si="481"/>
        <v>1</v>
      </c>
      <c r="B1652">
        <f t="shared" si="482"/>
        <v>1900</v>
      </c>
    </row>
    <row r="1653" spans="1:2" x14ac:dyDescent="0.25">
      <c r="A1653">
        <f t="shared" si="481"/>
        <v>1</v>
      </c>
      <c r="B1653">
        <f t="shared" si="482"/>
        <v>1900</v>
      </c>
    </row>
    <row r="1654" spans="1:2" x14ac:dyDescent="0.25">
      <c r="A1654">
        <f t="shared" si="481"/>
        <v>1</v>
      </c>
      <c r="B1654">
        <f t="shared" si="482"/>
        <v>1900</v>
      </c>
    </row>
    <row r="1655" spans="1:2" x14ac:dyDescent="0.25">
      <c r="A1655">
        <f t="shared" si="481"/>
        <v>1</v>
      </c>
      <c r="B1655">
        <f t="shared" si="482"/>
        <v>1900</v>
      </c>
    </row>
    <row r="1656" spans="1:2" x14ac:dyDescent="0.25">
      <c r="A1656">
        <f t="shared" si="481"/>
        <v>1</v>
      </c>
      <c r="B1656">
        <f t="shared" si="482"/>
        <v>1900</v>
      </c>
    </row>
    <row r="1657" spans="1:2" x14ac:dyDescent="0.25">
      <c r="A1657">
        <f t="shared" si="481"/>
        <v>1</v>
      </c>
      <c r="B1657">
        <f t="shared" si="482"/>
        <v>1900</v>
      </c>
    </row>
    <row r="1658" spans="1:2" x14ac:dyDescent="0.25">
      <c r="A1658">
        <f t="shared" si="481"/>
        <v>1</v>
      </c>
      <c r="B1658">
        <f t="shared" si="482"/>
        <v>1900</v>
      </c>
    </row>
    <row r="1659" spans="1:2" x14ac:dyDescent="0.25">
      <c r="A1659">
        <f t="shared" si="481"/>
        <v>1</v>
      </c>
      <c r="B1659">
        <f t="shared" si="482"/>
        <v>1900</v>
      </c>
    </row>
    <row r="1660" spans="1:2" x14ac:dyDescent="0.25">
      <c r="A1660">
        <f t="shared" si="481"/>
        <v>1</v>
      </c>
      <c r="B1660">
        <f t="shared" si="482"/>
        <v>1900</v>
      </c>
    </row>
    <row r="1661" spans="1:2" x14ac:dyDescent="0.25">
      <c r="A1661">
        <f t="shared" si="481"/>
        <v>1</v>
      </c>
      <c r="B1661">
        <f t="shared" si="482"/>
        <v>1900</v>
      </c>
    </row>
    <row r="1662" spans="1:2" x14ac:dyDescent="0.25">
      <c r="A1662">
        <f t="shared" si="481"/>
        <v>1</v>
      </c>
      <c r="B1662">
        <f t="shared" si="482"/>
        <v>1900</v>
      </c>
    </row>
    <row r="1663" spans="1:2" x14ac:dyDescent="0.25">
      <c r="A1663">
        <f t="shared" si="481"/>
        <v>1</v>
      </c>
      <c r="B1663">
        <f t="shared" si="482"/>
        <v>1900</v>
      </c>
    </row>
    <row r="1664" spans="1:2" x14ac:dyDescent="0.25">
      <c r="A1664">
        <f t="shared" si="481"/>
        <v>1</v>
      </c>
      <c r="B1664">
        <f t="shared" si="482"/>
        <v>1900</v>
      </c>
    </row>
    <row r="1665" spans="1:2" x14ac:dyDescent="0.25">
      <c r="A1665">
        <f t="shared" si="481"/>
        <v>1</v>
      </c>
      <c r="B1665">
        <f t="shared" si="482"/>
        <v>1900</v>
      </c>
    </row>
    <row r="1666" spans="1:2" x14ac:dyDescent="0.25">
      <c r="A1666">
        <f t="shared" si="481"/>
        <v>1</v>
      </c>
      <c r="B1666">
        <f t="shared" si="482"/>
        <v>1900</v>
      </c>
    </row>
    <row r="1667" spans="1:2" x14ac:dyDescent="0.25">
      <c r="A1667">
        <f t="shared" si="481"/>
        <v>1</v>
      </c>
      <c r="B1667">
        <f t="shared" si="482"/>
        <v>1900</v>
      </c>
    </row>
    <row r="1668" spans="1:2" x14ac:dyDescent="0.25">
      <c r="A1668">
        <f t="shared" si="481"/>
        <v>1</v>
      </c>
      <c r="B1668">
        <f t="shared" si="482"/>
        <v>1900</v>
      </c>
    </row>
    <row r="1669" spans="1:2" x14ac:dyDescent="0.25">
      <c r="A1669">
        <f t="shared" si="481"/>
        <v>1</v>
      </c>
      <c r="B1669">
        <f t="shared" si="482"/>
        <v>1900</v>
      </c>
    </row>
    <row r="1670" spans="1:2" x14ac:dyDescent="0.25">
      <c r="A1670">
        <f t="shared" si="481"/>
        <v>1</v>
      </c>
      <c r="B1670">
        <f t="shared" si="482"/>
        <v>1900</v>
      </c>
    </row>
    <row r="1671" spans="1:2" x14ac:dyDescent="0.25">
      <c r="A1671">
        <f t="shared" si="481"/>
        <v>1</v>
      </c>
      <c r="B1671">
        <f t="shared" si="482"/>
        <v>1900</v>
      </c>
    </row>
    <row r="1672" spans="1:2" x14ac:dyDescent="0.25">
      <c r="A1672">
        <f t="shared" si="481"/>
        <v>1</v>
      </c>
      <c r="B1672">
        <f t="shared" si="482"/>
        <v>1900</v>
      </c>
    </row>
    <row r="1673" spans="1:2" x14ac:dyDescent="0.25">
      <c r="A1673">
        <f t="shared" si="481"/>
        <v>1</v>
      </c>
      <c r="B1673">
        <f t="shared" si="482"/>
        <v>1900</v>
      </c>
    </row>
    <row r="1674" spans="1:2" x14ac:dyDescent="0.25">
      <c r="A1674">
        <f t="shared" si="481"/>
        <v>1</v>
      </c>
      <c r="B1674">
        <f t="shared" si="482"/>
        <v>1900</v>
      </c>
    </row>
    <row r="1675" spans="1:2" x14ac:dyDescent="0.25">
      <c r="A1675">
        <f t="shared" si="481"/>
        <v>1</v>
      </c>
      <c r="B1675">
        <f t="shared" si="482"/>
        <v>1900</v>
      </c>
    </row>
    <row r="1676" spans="1:2" x14ac:dyDescent="0.25">
      <c r="A1676">
        <f t="shared" ref="A1676:A1688" si="483">MONTH(C1676)</f>
        <v>1</v>
      </c>
      <c r="B1676">
        <f t="shared" ref="B1676:B1688" si="484">YEAR(C1676)</f>
        <v>1900</v>
      </c>
    </row>
    <row r="1677" spans="1:2" x14ac:dyDescent="0.25">
      <c r="A1677">
        <f t="shared" si="483"/>
        <v>1</v>
      </c>
      <c r="B1677">
        <f t="shared" si="484"/>
        <v>1900</v>
      </c>
    </row>
    <row r="1678" spans="1:2" x14ac:dyDescent="0.25">
      <c r="A1678">
        <f t="shared" si="483"/>
        <v>1</v>
      </c>
      <c r="B1678">
        <f t="shared" si="484"/>
        <v>1900</v>
      </c>
    </row>
    <row r="1679" spans="1:2" x14ac:dyDescent="0.25">
      <c r="A1679">
        <f t="shared" si="483"/>
        <v>1</v>
      </c>
      <c r="B1679">
        <f t="shared" si="484"/>
        <v>1900</v>
      </c>
    </row>
    <row r="1680" spans="1:2" x14ac:dyDescent="0.25">
      <c r="A1680">
        <f t="shared" si="483"/>
        <v>1</v>
      </c>
      <c r="B1680">
        <f t="shared" si="484"/>
        <v>1900</v>
      </c>
    </row>
    <row r="1681" spans="1:2" x14ac:dyDescent="0.25">
      <c r="A1681">
        <f t="shared" si="483"/>
        <v>1</v>
      </c>
      <c r="B1681">
        <f t="shared" si="484"/>
        <v>1900</v>
      </c>
    </row>
    <row r="1682" spans="1:2" x14ac:dyDescent="0.25">
      <c r="A1682">
        <f t="shared" si="483"/>
        <v>1</v>
      </c>
      <c r="B1682">
        <f t="shared" si="484"/>
        <v>1900</v>
      </c>
    </row>
    <row r="1683" spans="1:2" x14ac:dyDescent="0.25">
      <c r="A1683">
        <f t="shared" si="483"/>
        <v>1</v>
      </c>
      <c r="B1683">
        <f t="shared" si="484"/>
        <v>1900</v>
      </c>
    </row>
    <row r="1684" spans="1:2" x14ac:dyDescent="0.25">
      <c r="A1684">
        <f t="shared" si="483"/>
        <v>1</v>
      </c>
      <c r="B1684">
        <f t="shared" si="484"/>
        <v>1900</v>
      </c>
    </row>
    <row r="1685" spans="1:2" x14ac:dyDescent="0.25">
      <c r="A1685">
        <f t="shared" si="483"/>
        <v>1</v>
      </c>
      <c r="B1685">
        <f t="shared" si="484"/>
        <v>1900</v>
      </c>
    </row>
    <row r="1686" spans="1:2" x14ac:dyDescent="0.25">
      <c r="A1686">
        <f t="shared" si="483"/>
        <v>1</v>
      </c>
      <c r="B1686">
        <f t="shared" si="484"/>
        <v>1900</v>
      </c>
    </row>
    <row r="1687" spans="1:2" x14ac:dyDescent="0.25">
      <c r="A1687">
        <f t="shared" si="483"/>
        <v>1</v>
      </c>
      <c r="B1687">
        <f t="shared" si="484"/>
        <v>1900</v>
      </c>
    </row>
    <row r="1688" spans="1:2" x14ac:dyDescent="0.25">
      <c r="A1688">
        <f t="shared" si="483"/>
        <v>1</v>
      </c>
      <c r="B1688">
        <f t="shared" si="484"/>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topLeftCell="S1" zoomScale="90" zoomScaleNormal="90" workbookViewId="0">
      <pane ySplit="2" topLeftCell="A3" activePane="bottomLeft" state="frozen"/>
      <selection pane="bottomLeft" activeCell="W3" sqref="W3"/>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8554687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DATA'!$C$9:$GQ$1344,4)</f>
        <v>370</v>
      </c>
      <c r="C3" s="1">
        <v>408.75</v>
      </c>
      <c r="D3" s="13">
        <v>403.5</v>
      </c>
      <c r="E3" s="8">
        <f>VLOOKUP($A3,'WEEKLY DATA'!$C$9:$GQ$1344,20)</f>
        <v>335</v>
      </c>
      <c r="F3" s="8">
        <v>421.25</v>
      </c>
      <c r="G3" s="13">
        <v>373.5</v>
      </c>
      <c r="H3" s="8">
        <f>VLOOKUP($A3,'WEEKLY DATA'!$C$9:$GQ$1344,36)</f>
        <v>320</v>
      </c>
      <c r="I3" s="8">
        <v>356.25</v>
      </c>
      <c r="J3" s="13">
        <v>352.5</v>
      </c>
      <c r="K3" s="8">
        <f>VLOOKUP($A3,'WEEKLY DATA'!$C$9:$GQ$1344,52)</f>
        <v>307.5</v>
      </c>
      <c r="L3" s="8">
        <v>355</v>
      </c>
      <c r="M3" s="13">
        <v>334</v>
      </c>
      <c r="N3" s="8">
        <f>VLOOKUP($A3,'WEEKLY DATA'!$C$9:$GQ$1344,68)</f>
        <v>345</v>
      </c>
      <c r="O3" s="8">
        <v>377.5</v>
      </c>
      <c r="P3" s="13">
        <v>373.5</v>
      </c>
      <c r="Q3" s="8">
        <f>VLOOKUP($A3,'WEEKLY DATA'!$C$9:$GQ$1344,84)</f>
        <v>340</v>
      </c>
      <c r="R3" s="8">
        <v>347.5</v>
      </c>
      <c r="S3" s="13">
        <v>350.5</v>
      </c>
      <c r="T3" s="8">
        <f>VLOOKUP($A3,'WEEKLY DATA'!$C$9:$GQ$1344,100)</f>
        <v>360</v>
      </c>
      <c r="U3" s="8">
        <v>372.5</v>
      </c>
      <c r="V3" s="13">
        <v>367.5</v>
      </c>
      <c r="W3" s="9">
        <f>VLOOKUP($A3,'WEEKLY DATA'!$C$9:$GQ$1344,116)</f>
        <v>332.5</v>
      </c>
      <c r="X3" s="9">
        <v>332.5</v>
      </c>
      <c r="Y3" s="13">
        <v>341.5</v>
      </c>
      <c r="Z3" s="9">
        <f>VLOOKUP($A3,'WEEKLY DATA'!$C$9:$GQ$1344,132)</f>
        <v>360</v>
      </c>
      <c r="AA3" s="9">
        <v>368.75</v>
      </c>
      <c r="AB3" s="13">
        <v>342</v>
      </c>
      <c r="AC3" s="9">
        <f>VLOOKUP($A3,'WEEKLY DATA'!$C$9:$GQ$1344,148)</f>
        <v>322.5</v>
      </c>
      <c r="AD3" s="9">
        <v>351.25</v>
      </c>
      <c r="AE3" s="13">
        <v>339</v>
      </c>
      <c r="AF3" s="9">
        <f>VLOOKUP($A3,'WEEKLY DATA'!$C$9:$GQ$1344,164)</f>
        <v>347.5</v>
      </c>
      <c r="AG3" s="9">
        <v>401.25</v>
      </c>
      <c r="AH3" s="13">
        <v>337</v>
      </c>
      <c r="AI3" s="9">
        <f>VLOOKUP($A3,'WEEKLY DATA'!$C$9:$GQ$1344,180)</f>
        <v>420</v>
      </c>
      <c r="AJ3" s="9">
        <v>471.25</v>
      </c>
      <c r="AK3" s="13">
        <v>457.5</v>
      </c>
      <c r="AM3" s="14">
        <f>MONTH(A3)</f>
        <v>1</v>
      </c>
    </row>
    <row r="4" spans="1:39" x14ac:dyDescent="0.25">
      <c r="A4" s="11">
        <f>A3+7</f>
        <v>45667</v>
      </c>
      <c r="B4" s="8">
        <f>VLOOKUP($A4,'WEEKLY DATA'!$C$9:$GQ$1344,4)</f>
        <v>375</v>
      </c>
      <c r="C4" s="1">
        <v>410</v>
      </c>
      <c r="D4" s="13">
        <v>403.5</v>
      </c>
      <c r="E4" s="8">
        <f>VLOOKUP($A4,'WEEKLY DATA'!$C$9:$GQ$1344,20)</f>
        <v>335</v>
      </c>
      <c r="F4" s="8">
        <v>420</v>
      </c>
      <c r="G4" s="13">
        <v>372</v>
      </c>
      <c r="H4" s="8">
        <f>VLOOKUP($A4,'WEEKLY DATA'!$C$9:$GQ$1344,36)</f>
        <v>325</v>
      </c>
      <c r="I4" s="8">
        <v>355</v>
      </c>
      <c r="J4" s="13">
        <v>350.5</v>
      </c>
      <c r="K4" s="8">
        <f>VLOOKUP($A4,'WEEKLY DATA'!$C$9:$GQ$1344,52)</f>
        <v>310</v>
      </c>
      <c r="L4" s="8">
        <v>355</v>
      </c>
      <c r="M4" s="13">
        <v>335</v>
      </c>
      <c r="N4" s="8">
        <f>VLOOKUP($A4,'WEEKLY DATA'!$C$9:$GQ$1344,68)</f>
        <v>345</v>
      </c>
      <c r="O4" s="8">
        <v>375</v>
      </c>
      <c r="P4" s="13">
        <v>370.5</v>
      </c>
      <c r="Q4" s="8">
        <f>VLOOKUP($A4,'WEEKLY DATA'!$C$9:$GQ$1344,84)</f>
        <v>340</v>
      </c>
      <c r="R4" s="8">
        <v>345</v>
      </c>
      <c r="S4" s="13">
        <v>348</v>
      </c>
      <c r="T4" s="8">
        <f>VLOOKUP($A4,'WEEKLY DATA'!$C$9:$GQ$1344,100)</f>
        <v>365</v>
      </c>
      <c r="U4" s="8">
        <v>370</v>
      </c>
      <c r="V4" s="13">
        <v>366</v>
      </c>
      <c r="W4" s="9">
        <f>VLOOKUP($A4,'WEEKLY DATA'!$C$9:$GQ$1344,116)</f>
        <v>330</v>
      </c>
      <c r="X4" s="9">
        <v>330</v>
      </c>
      <c r="Y4" s="13">
        <v>343</v>
      </c>
      <c r="Z4" s="9">
        <f>VLOOKUP($A4,'WEEKLY DATA'!$C$9:$GQ$1344,132)</f>
        <v>360</v>
      </c>
      <c r="AA4" s="9">
        <v>365</v>
      </c>
      <c r="AB4" s="13">
        <v>340.5</v>
      </c>
      <c r="AC4" s="9">
        <f>VLOOKUP($A4,'WEEKLY DATA'!$C$9:$GQ$1344,148)</f>
        <v>320</v>
      </c>
      <c r="AD4" s="9">
        <v>350</v>
      </c>
      <c r="AE4" s="13">
        <v>340</v>
      </c>
      <c r="AF4" s="9">
        <f>VLOOKUP($A4,'WEEKLY DATA'!$C$9:$GQ$1344,164)</f>
        <v>350</v>
      </c>
      <c r="AG4" s="9">
        <v>405</v>
      </c>
      <c r="AH4" s="13">
        <v>343</v>
      </c>
      <c r="AI4" s="9">
        <f>VLOOKUP($A4,'WEEKLY DATA'!$C$9:$GQ$1344,180)</f>
        <v>370</v>
      </c>
      <c r="AJ4" s="9">
        <v>465</v>
      </c>
      <c r="AK4" s="13">
        <v>456</v>
      </c>
      <c r="AM4" s="14">
        <f t="shared" ref="AM4:AM53" si="0">MONTH(A4)</f>
        <v>1</v>
      </c>
    </row>
    <row r="5" spans="1:39" x14ac:dyDescent="0.25">
      <c r="A5" s="11">
        <f t="shared" ref="A5:A54" si="1">A4+7</f>
        <v>45674</v>
      </c>
      <c r="B5" s="8"/>
      <c r="C5" s="1">
        <v>420</v>
      </c>
      <c r="D5" s="13">
        <v>407</v>
      </c>
      <c r="E5" s="8"/>
      <c r="F5" s="8">
        <v>410</v>
      </c>
      <c r="G5" s="13">
        <v>372</v>
      </c>
      <c r="H5" s="8"/>
      <c r="I5" s="8">
        <v>360</v>
      </c>
      <c r="J5" s="13">
        <v>353</v>
      </c>
      <c r="K5" s="8"/>
      <c r="L5" s="8">
        <v>365</v>
      </c>
      <c r="M5" s="13">
        <v>339</v>
      </c>
      <c r="N5" s="8"/>
      <c r="O5" s="8">
        <v>370</v>
      </c>
      <c r="P5" s="13">
        <v>368</v>
      </c>
      <c r="Q5" s="8"/>
      <c r="R5" s="8">
        <v>345</v>
      </c>
      <c r="S5" s="13">
        <v>346</v>
      </c>
      <c r="T5" s="8"/>
      <c r="U5" s="8">
        <v>370</v>
      </c>
      <c r="V5" s="13">
        <v>368</v>
      </c>
      <c r="W5" s="9"/>
      <c r="X5" s="9">
        <v>320</v>
      </c>
      <c r="Y5" s="13">
        <v>344</v>
      </c>
      <c r="Z5" s="9"/>
      <c r="AA5" s="9">
        <v>365</v>
      </c>
      <c r="AB5" s="13">
        <v>342</v>
      </c>
      <c r="AC5" s="9"/>
      <c r="AD5" s="9">
        <v>350</v>
      </c>
      <c r="AE5" s="13">
        <v>341</v>
      </c>
      <c r="AF5" s="9"/>
      <c r="AG5" s="9">
        <v>400</v>
      </c>
      <c r="AH5" s="13">
        <v>350</v>
      </c>
      <c r="AI5" s="9"/>
      <c r="AJ5" s="9">
        <v>465</v>
      </c>
      <c r="AK5" s="13">
        <v>458</v>
      </c>
      <c r="AM5" s="14">
        <f t="shared" si="0"/>
        <v>1</v>
      </c>
    </row>
    <row r="6" spans="1:39" x14ac:dyDescent="0.25">
      <c r="A6" s="11">
        <f t="shared" si="1"/>
        <v>45681</v>
      </c>
      <c r="B6" s="8"/>
      <c r="C6" s="1">
        <v>420</v>
      </c>
      <c r="D6" s="13">
        <v>406.5</v>
      </c>
      <c r="E6" s="8"/>
      <c r="F6" s="8">
        <v>405</v>
      </c>
      <c r="G6" s="13">
        <v>374.5</v>
      </c>
      <c r="H6" s="8"/>
      <c r="I6" s="8">
        <v>350</v>
      </c>
      <c r="J6" s="13">
        <v>353.5</v>
      </c>
      <c r="K6" s="8"/>
      <c r="L6" s="8">
        <v>365</v>
      </c>
      <c r="M6" s="13">
        <v>340.5</v>
      </c>
      <c r="N6" s="8"/>
      <c r="O6" s="8">
        <v>370</v>
      </c>
      <c r="P6" s="13">
        <v>367</v>
      </c>
      <c r="Q6" s="8"/>
      <c r="R6" s="8">
        <v>340</v>
      </c>
      <c r="S6" s="13">
        <v>346</v>
      </c>
      <c r="T6" s="8"/>
      <c r="U6" s="8">
        <v>370</v>
      </c>
      <c r="V6" s="13">
        <v>368.5</v>
      </c>
      <c r="W6" s="9"/>
      <c r="X6" s="9">
        <v>320</v>
      </c>
      <c r="Y6" s="13">
        <v>346</v>
      </c>
      <c r="Z6" s="9"/>
      <c r="AA6" s="9">
        <v>365</v>
      </c>
      <c r="AB6" s="13">
        <v>343</v>
      </c>
      <c r="AC6" s="9"/>
      <c r="AD6" s="9">
        <v>350</v>
      </c>
      <c r="AE6" s="13">
        <v>340</v>
      </c>
      <c r="AF6" s="9"/>
      <c r="AG6" s="9">
        <v>400</v>
      </c>
      <c r="AH6" s="13">
        <v>353</v>
      </c>
      <c r="AI6" s="9"/>
      <c r="AJ6" s="9">
        <v>465</v>
      </c>
      <c r="AK6" s="13">
        <v>458.5</v>
      </c>
      <c r="AM6" s="14">
        <f t="shared" si="0"/>
        <v>1</v>
      </c>
    </row>
    <row r="7" spans="1:39" x14ac:dyDescent="0.25">
      <c r="A7" s="11">
        <f t="shared" si="1"/>
        <v>45688</v>
      </c>
      <c r="B7" s="8"/>
      <c r="C7" s="1">
        <v>415</v>
      </c>
      <c r="D7" s="13">
        <v>404</v>
      </c>
      <c r="E7" s="8"/>
      <c r="F7" s="8">
        <v>395</v>
      </c>
      <c r="G7" s="13">
        <v>372</v>
      </c>
      <c r="H7" s="8"/>
      <c r="I7" s="8">
        <v>350</v>
      </c>
      <c r="J7" s="13">
        <v>354</v>
      </c>
      <c r="K7" s="8"/>
      <c r="L7" s="8">
        <v>365</v>
      </c>
      <c r="M7" s="13">
        <v>339</v>
      </c>
      <c r="N7" s="8"/>
      <c r="O7" s="8">
        <v>370</v>
      </c>
      <c r="P7" s="13">
        <v>371.5</v>
      </c>
      <c r="Q7" s="8"/>
      <c r="R7" s="8">
        <v>340</v>
      </c>
      <c r="S7" s="13">
        <v>346.5</v>
      </c>
      <c r="T7" s="8"/>
      <c r="U7" s="8">
        <v>370</v>
      </c>
      <c r="V7" s="13">
        <v>366</v>
      </c>
      <c r="W7" s="9"/>
      <c r="X7" s="9">
        <v>325</v>
      </c>
      <c r="Y7" s="13">
        <v>347</v>
      </c>
      <c r="Z7" s="9"/>
      <c r="AA7" s="9">
        <v>365</v>
      </c>
      <c r="AB7" s="13">
        <v>344.5</v>
      </c>
      <c r="AC7" s="9"/>
      <c r="AD7" s="9">
        <v>345</v>
      </c>
      <c r="AE7" s="13">
        <v>341.5</v>
      </c>
      <c r="AF7" s="9"/>
      <c r="AG7" s="9">
        <v>400</v>
      </c>
      <c r="AH7" s="13">
        <v>349.5</v>
      </c>
      <c r="AI7" s="9"/>
      <c r="AJ7" s="9">
        <v>455</v>
      </c>
      <c r="AK7" s="13">
        <v>459</v>
      </c>
      <c r="AM7" s="14">
        <f t="shared" si="0"/>
        <v>1</v>
      </c>
    </row>
    <row r="8" spans="1:39" x14ac:dyDescent="0.25">
      <c r="A8" s="11">
        <f t="shared" si="1"/>
        <v>45695</v>
      </c>
      <c r="B8" s="8"/>
      <c r="C8" s="1">
        <v>405</v>
      </c>
      <c r="D8" s="13">
        <v>404</v>
      </c>
      <c r="E8" s="8"/>
      <c r="F8" s="8">
        <v>390</v>
      </c>
      <c r="G8" s="13">
        <v>370</v>
      </c>
      <c r="H8" s="8"/>
      <c r="I8" s="8">
        <v>335</v>
      </c>
      <c r="J8" s="13">
        <v>352</v>
      </c>
      <c r="K8" s="8"/>
      <c r="L8" s="8">
        <v>360</v>
      </c>
      <c r="M8" s="13">
        <v>339</v>
      </c>
      <c r="N8" s="8"/>
      <c r="O8" s="8">
        <v>365</v>
      </c>
      <c r="P8" s="13">
        <v>372</v>
      </c>
      <c r="Q8" s="8"/>
      <c r="R8" s="8">
        <v>340</v>
      </c>
      <c r="S8" s="13">
        <v>341</v>
      </c>
      <c r="T8" s="8"/>
      <c r="U8" s="8">
        <v>365</v>
      </c>
      <c r="V8" s="13">
        <v>364</v>
      </c>
      <c r="W8" s="9"/>
      <c r="X8" s="9">
        <v>325</v>
      </c>
      <c r="Y8" s="13">
        <v>345</v>
      </c>
      <c r="Z8" s="9"/>
      <c r="AA8" s="9">
        <v>360</v>
      </c>
      <c r="AB8" s="13">
        <v>344</v>
      </c>
      <c r="AC8" s="9"/>
      <c r="AD8" s="9">
        <v>340</v>
      </c>
      <c r="AE8" s="13">
        <v>341</v>
      </c>
      <c r="AF8" s="9"/>
      <c r="AG8" s="9">
        <v>405</v>
      </c>
      <c r="AH8" s="13">
        <v>351</v>
      </c>
      <c r="AI8" s="9"/>
      <c r="AJ8" s="9">
        <v>455</v>
      </c>
      <c r="AK8" s="13">
        <v>457</v>
      </c>
      <c r="AM8" s="14">
        <f t="shared" si="0"/>
        <v>2</v>
      </c>
    </row>
    <row r="9" spans="1:39" x14ac:dyDescent="0.25">
      <c r="A9" s="11">
        <f t="shared" si="1"/>
        <v>45702</v>
      </c>
      <c r="B9" s="8"/>
      <c r="C9" s="1">
        <v>390</v>
      </c>
      <c r="D9" s="13">
        <v>400</v>
      </c>
      <c r="E9" s="8"/>
      <c r="F9" s="8">
        <v>372.5</v>
      </c>
      <c r="G9" s="13">
        <v>366.5</v>
      </c>
      <c r="H9" s="8"/>
      <c r="I9" s="8">
        <v>335</v>
      </c>
      <c r="J9" s="13">
        <v>349</v>
      </c>
      <c r="K9" s="8"/>
      <c r="L9" s="8">
        <v>355</v>
      </c>
      <c r="M9" s="13">
        <v>337</v>
      </c>
      <c r="N9" s="8"/>
      <c r="O9" s="8">
        <v>365</v>
      </c>
      <c r="P9" s="13">
        <v>370.5</v>
      </c>
      <c r="Q9" s="8"/>
      <c r="R9" s="8">
        <v>330</v>
      </c>
      <c r="S9" s="13">
        <v>337</v>
      </c>
      <c r="T9" s="8"/>
      <c r="U9" s="8">
        <v>360</v>
      </c>
      <c r="V9" s="13">
        <v>362</v>
      </c>
      <c r="W9" s="9"/>
      <c r="X9" s="9">
        <v>317.5</v>
      </c>
      <c r="Y9" s="13">
        <v>343</v>
      </c>
      <c r="Z9" s="9"/>
      <c r="AA9" s="9">
        <v>357.5</v>
      </c>
      <c r="AB9" s="13">
        <v>347</v>
      </c>
      <c r="AC9" s="9"/>
      <c r="AD9" s="9">
        <v>327.5</v>
      </c>
      <c r="AE9" s="13">
        <v>339.5</v>
      </c>
      <c r="AF9" s="9"/>
      <c r="AG9" s="9">
        <v>402.5</v>
      </c>
      <c r="AH9" s="13">
        <v>352</v>
      </c>
      <c r="AI9" s="9"/>
      <c r="AJ9" s="9">
        <v>445</v>
      </c>
      <c r="AK9" s="13">
        <v>455</v>
      </c>
      <c r="AM9" s="14">
        <f>MONTH(A9)</f>
        <v>2</v>
      </c>
    </row>
    <row r="10" spans="1:39" x14ac:dyDescent="0.25">
      <c r="A10" s="11">
        <f t="shared" si="1"/>
        <v>45709</v>
      </c>
      <c r="B10" s="8"/>
      <c r="C10" s="1">
        <v>375</v>
      </c>
      <c r="D10" s="13">
        <v>398.5</v>
      </c>
      <c r="E10" s="8"/>
      <c r="F10" s="8">
        <v>355</v>
      </c>
      <c r="G10" s="13">
        <v>365.5</v>
      </c>
      <c r="H10" s="8"/>
      <c r="I10" s="8">
        <v>335</v>
      </c>
      <c r="J10" s="13">
        <v>350</v>
      </c>
      <c r="K10" s="8"/>
      <c r="L10" s="8">
        <v>350</v>
      </c>
      <c r="M10" s="13">
        <v>337</v>
      </c>
      <c r="N10" s="8"/>
      <c r="O10" s="8">
        <v>365</v>
      </c>
      <c r="P10" s="13">
        <v>365</v>
      </c>
      <c r="Q10" s="8"/>
      <c r="R10" s="8">
        <v>320</v>
      </c>
      <c r="S10" s="13">
        <v>336</v>
      </c>
      <c r="T10" s="8"/>
      <c r="U10" s="8">
        <v>355</v>
      </c>
      <c r="V10" s="13">
        <v>362</v>
      </c>
      <c r="W10" s="9"/>
      <c r="X10" s="9">
        <v>310</v>
      </c>
      <c r="Y10" s="13">
        <v>342.5</v>
      </c>
      <c r="Z10" s="9"/>
      <c r="AA10" s="9">
        <v>355</v>
      </c>
      <c r="AB10" s="13">
        <v>350.5</v>
      </c>
      <c r="AC10" s="9"/>
      <c r="AD10" s="9">
        <v>315</v>
      </c>
      <c r="AE10" s="13">
        <v>339</v>
      </c>
      <c r="AF10" s="9"/>
      <c r="AG10" s="9">
        <v>400</v>
      </c>
      <c r="AH10" s="13">
        <v>355.5</v>
      </c>
      <c r="AI10" s="9"/>
      <c r="AJ10" s="9">
        <v>435</v>
      </c>
      <c r="AK10" s="13">
        <v>455</v>
      </c>
      <c r="AM10" s="14">
        <f t="shared" si="0"/>
        <v>2</v>
      </c>
    </row>
    <row r="11" spans="1:39" x14ac:dyDescent="0.25">
      <c r="A11" s="11">
        <f t="shared" si="1"/>
        <v>45716</v>
      </c>
      <c r="B11" s="8"/>
      <c r="C11" s="1">
        <v>380</v>
      </c>
      <c r="D11" s="13">
        <v>398</v>
      </c>
      <c r="E11" s="8"/>
      <c r="F11" s="8">
        <v>360</v>
      </c>
      <c r="G11" s="13">
        <v>368</v>
      </c>
      <c r="H11" s="8"/>
      <c r="I11" s="8">
        <v>345</v>
      </c>
      <c r="J11" s="13">
        <v>350</v>
      </c>
      <c r="K11" s="8"/>
      <c r="L11" s="8">
        <v>350</v>
      </c>
      <c r="M11" s="13">
        <v>336</v>
      </c>
      <c r="N11" s="8"/>
      <c r="O11" s="8">
        <v>350</v>
      </c>
      <c r="P11" s="13">
        <v>355</v>
      </c>
      <c r="Q11" s="8"/>
      <c r="R11" s="8">
        <v>320</v>
      </c>
      <c r="S11" s="13">
        <v>337</v>
      </c>
      <c r="T11" s="8"/>
      <c r="U11" s="8">
        <v>340</v>
      </c>
      <c r="V11" s="13">
        <v>356</v>
      </c>
      <c r="W11" s="9"/>
      <c r="X11" s="9">
        <v>305</v>
      </c>
      <c r="Y11" s="13">
        <v>341</v>
      </c>
      <c r="Z11" s="9"/>
      <c r="AA11" s="9">
        <v>335</v>
      </c>
      <c r="AB11" s="13">
        <v>348</v>
      </c>
      <c r="AC11" s="9"/>
      <c r="AD11" s="9">
        <v>310</v>
      </c>
      <c r="AE11" s="13">
        <v>339</v>
      </c>
      <c r="AF11" s="9"/>
      <c r="AG11" s="9">
        <v>365</v>
      </c>
      <c r="AH11" s="13">
        <v>351</v>
      </c>
      <c r="AI11" s="9"/>
      <c r="AJ11" s="9">
        <v>435</v>
      </c>
      <c r="AK11" s="13">
        <v>449</v>
      </c>
      <c r="AM11" s="14">
        <f t="shared" si="0"/>
        <v>2</v>
      </c>
    </row>
    <row r="12" spans="1:39" x14ac:dyDescent="0.25">
      <c r="A12" s="11">
        <f t="shared" si="1"/>
        <v>45723</v>
      </c>
      <c r="B12" s="8"/>
      <c r="C12" s="1">
        <v>375</v>
      </c>
      <c r="D12" s="13">
        <v>395</v>
      </c>
      <c r="E12" s="8"/>
      <c r="F12" s="8">
        <v>360</v>
      </c>
      <c r="G12" s="13">
        <v>371</v>
      </c>
      <c r="H12" s="8"/>
      <c r="I12" s="8">
        <v>345</v>
      </c>
      <c r="J12" s="13">
        <v>349</v>
      </c>
      <c r="K12" s="8"/>
      <c r="L12" s="8">
        <v>345</v>
      </c>
      <c r="M12" s="13">
        <v>336</v>
      </c>
      <c r="N12" s="8"/>
      <c r="O12" s="8">
        <v>345</v>
      </c>
      <c r="P12" s="13">
        <v>352.5</v>
      </c>
      <c r="Q12" s="8"/>
      <c r="R12" s="8">
        <v>320</v>
      </c>
      <c r="S12" s="13">
        <v>341.5</v>
      </c>
      <c r="T12" s="8"/>
      <c r="U12" s="8">
        <v>340</v>
      </c>
      <c r="V12" s="13">
        <v>356</v>
      </c>
      <c r="W12" s="9"/>
      <c r="X12" s="9">
        <v>300</v>
      </c>
      <c r="Y12" s="13">
        <v>339.5</v>
      </c>
      <c r="Z12" s="9"/>
      <c r="AA12" s="9">
        <v>330</v>
      </c>
      <c r="AB12" s="13">
        <v>348.5</v>
      </c>
      <c r="AC12" s="9"/>
      <c r="AD12" s="9">
        <v>305</v>
      </c>
      <c r="AE12" s="13">
        <v>337.5</v>
      </c>
      <c r="AF12" s="9"/>
      <c r="AG12" s="9">
        <v>390</v>
      </c>
      <c r="AH12" s="13">
        <v>356</v>
      </c>
      <c r="AI12" s="9"/>
      <c r="AJ12" s="9">
        <v>435</v>
      </c>
      <c r="AK12" s="13">
        <v>449</v>
      </c>
      <c r="AM12" s="14">
        <f t="shared" si="0"/>
        <v>3</v>
      </c>
    </row>
    <row r="13" spans="1:39" x14ac:dyDescent="0.25">
      <c r="A13" s="11">
        <f t="shared" si="1"/>
        <v>45730</v>
      </c>
      <c r="B13" s="8"/>
      <c r="C13" s="1">
        <v>372.5</v>
      </c>
      <c r="D13" s="13">
        <v>391</v>
      </c>
      <c r="E13" s="8"/>
      <c r="F13" s="8">
        <v>360</v>
      </c>
      <c r="G13" s="13">
        <v>374</v>
      </c>
      <c r="H13" s="8"/>
      <c r="I13" s="8">
        <v>345</v>
      </c>
      <c r="J13" s="13">
        <v>348</v>
      </c>
      <c r="K13" s="8"/>
      <c r="L13" s="8">
        <v>342.5</v>
      </c>
      <c r="M13" s="13">
        <v>333</v>
      </c>
      <c r="N13" s="8"/>
      <c r="O13" s="8">
        <v>342.5</v>
      </c>
      <c r="P13" s="13">
        <v>349.5</v>
      </c>
      <c r="Q13" s="8"/>
      <c r="R13" s="8">
        <v>315</v>
      </c>
      <c r="S13" s="13">
        <v>345.5</v>
      </c>
      <c r="T13" s="8"/>
      <c r="U13" s="8">
        <v>337.5</v>
      </c>
      <c r="V13" s="13">
        <v>355.5</v>
      </c>
      <c r="W13" s="9"/>
      <c r="X13" s="9">
        <v>295</v>
      </c>
      <c r="Y13" s="13">
        <v>338</v>
      </c>
      <c r="Z13" s="9"/>
      <c r="AA13" s="9">
        <v>332.5</v>
      </c>
      <c r="AB13" s="13">
        <v>351</v>
      </c>
      <c r="AC13" s="9"/>
      <c r="AD13" s="9">
        <v>302.5</v>
      </c>
      <c r="AE13" s="13">
        <v>337</v>
      </c>
      <c r="AF13" s="9"/>
      <c r="AG13" s="9">
        <v>367.5</v>
      </c>
      <c r="AH13" s="13">
        <v>351.5</v>
      </c>
      <c r="AI13" s="9"/>
      <c r="AJ13" s="9">
        <v>435</v>
      </c>
      <c r="AK13" s="13">
        <v>448.5</v>
      </c>
      <c r="AM13" s="14">
        <f t="shared" si="0"/>
        <v>3</v>
      </c>
    </row>
    <row r="14" spans="1:39" x14ac:dyDescent="0.25">
      <c r="A14" s="11">
        <f t="shared" si="1"/>
        <v>45737</v>
      </c>
      <c r="B14" s="8"/>
      <c r="C14" s="1">
        <v>370</v>
      </c>
      <c r="D14" s="13">
        <v>396</v>
      </c>
      <c r="E14" s="8"/>
      <c r="F14" s="8">
        <v>360</v>
      </c>
      <c r="G14" s="13">
        <v>377</v>
      </c>
      <c r="H14" s="8"/>
      <c r="I14" s="8">
        <v>345</v>
      </c>
      <c r="J14" s="13">
        <v>351</v>
      </c>
      <c r="K14" s="8"/>
      <c r="L14" s="8">
        <v>340</v>
      </c>
      <c r="M14" s="13">
        <v>333</v>
      </c>
      <c r="N14" s="8"/>
      <c r="O14" s="8">
        <v>340</v>
      </c>
      <c r="P14" s="13">
        <v>351</v>
      </c>
      <c r="Q14" s="8"/>
      <c r="R14" s="8">
        <v>310</v>
      </c>
      <c r="S14" s="13">
        <v>346</v>
      </c>
      <c r="T14" s="8"/>
      <c r="U14" s="8">
        <v>335</v>
      </c>
      <c r="V14" s="13">
        <v>358</v>
      </c>
      <c r="W14" s="9"/>
      <c r="X14" s="9">
        <v>290</v>
      </c>
      <c r="Y14" s="13">
        <v>340</v>
      </c>
      <c r="Z14" s="9"/>
      <c r="AA14" s="9">
        <v>335</v>
      </c>
      <c r="AB14" s="13">
        <v>356</v>
      </c>
      <c r="AC14" s="9"/>
      <c r="AD14" s="9">
        <v>300</v>
      </c>
      <c r="AE14" s="13">
        <v>340</v>
      </c>
      <c r="AF14" s="9"/>
      <c r="AG14" s="9">
        <v>345</v>
      </c>
      <c r="AH14" s="13">
        <v>349</v>
      </c>
      <c r="AI14" s="9"/>
      <c r="AJ14" s="9">
        <v>435</v>
      </c>
      <c r="AK14" s="13">
        <v>451</v>
      </c>
      <c r="AM14" s="14">
        <f t="shared" si="0"/>
        <v>3</v>
      </c>
    </row>
    <row r="15" spans="1:39" x14ac:dyDescent="0.25">
      <c r="A15" s="11">
        <f t="shared" si="1"/>
        <v>45744</v>
      </c>
      <c r="B15" s="8"/>
      <c r="C15" s="1">
        <v>375</v>
      </c>
      <c r="D15" s="13">
        <v>396</v>
      </c>
      <c r="E15" s="8"/>
      <c r="F15" s="8">
        <v>370</v>
      </c>
      <c r="G15" s="13">
        <v>383</v>
      </c>
      <c r="H15" s="8"/>
      <c r="I15" s="8">
        <v>345</v>
      </c>
      <c r="J15" s="13">
        <v>354</v>
      </c>
      <c r="K15" s="8"/>
      <c r="L15" s="8">
        <v>360</v>
      </c>
      <c r="M15" s="13">
        <v>341</v>
      </c>
      <c r="N15" s="8"/>
      <c r="O15" s="8">
        <v>350</v>
      </c>
      <c r="P15" s="13">
        <v>354</v>
      </c>
      <c r="Q15" s="8"/>
      <c r="R15" s="8">
        <v>320</v>
      </c>
      <c r="S15" s="13">
        <v>348</v>
      </c>
      <c r="T15" s="8"/>
      <c r="U15" s="8">
        <v>345</v>
      </c>
      <c r="V15" s="13">
        <v>363</v>
      </c>
      <c r="W15" s="9"/>
      <c r="X15" s="9">
        <v>300</v>
      </c>
      <c r="Y15" s="13">
        <v>338</v>
      </c>
      <c r="Z15" s="9"/>
      <c r="AA15" s="9">
        <v>345</v>
      </c>
      <c r="AB15" s="13">
        <v>360</v>
      </c>
      <c r="AC15" s="9"/>
      <c r="AD15" s="9">
        <v>300</v>
      </c>
      <c r="AE15" s="13">
        <v>344</v>
      </c>
      <c r="AF15" s="9"/>
      <c r="AG15" s="9">
        <v>350</v>
      </c>
      <c r="AH15" s="13">
        <v>354</v>
      </c>
      <c r="AI15" s="9"/>
      <c r="AJ15" s="9">
        <v>445</v>
      </c>
      <c r="AK15" s="13">
        <v>456</v>
      </c>
      <c r="AM15" s="14">
        <f t="shared" si="0"/>
        <v>3</v>
      </c>
    </row>
    <row r="16" spans="1:39" x14ac:dyDescent="0.2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24" t="s">
        <v>74</v>
      </c>
      <c r="B20" s="224"/>
      <c r="C20" s="224"/>
      <c r="D20" s="224"/>
      <c r="E20" s="224"/>
      <c r="F20" s="224"/>
      <c r="G20" s="224"/>
      <c r="H20" s="224"/>
      <c r="I20" s="224"/>
      <c r="J20" s="224"/>
      <c r="K20" s="224"/>
      <c r="L20" s="224"/>
      <c r="M20" s="224"/>
      <c r="N20" s="224"/>
      <c r="O20" s="224"/>
      <c r="P20" s="224"/>
    </row>
    <row r="21" spans="1:16" x14ac:dyDescent="0.25">
      <c r="A21" s="224"/>
      <c r="B21" s="224"/>
      <c r="C21" s="224"/>
      <c r="D21" s="224"/>
      <c r="E21" s="224"/>
      <c r="F21" s="224"/>
      <c r="G21" s="224"/>
      <c r="H21" s="224"/>
      <c r="I21" s="224"/>
      <c r="J21" s="224"/>
      <c r="K21" s="224"/>
      <c r="L21" s="224"/>
      <c r="M21" s="224"/>
      <c r="N21" s="224"/>
      <c r="O21" s="224"/>
      <c r="P21" s="224"/>
    </row>
    <row r="22" spans="1:16" x14ac:dyDescent="0.25">
      <c r="A22" s="224"/>
      <c r="B22" s="224"/>
      <c r="C22" s="224"/>
      <c r="D22" s="224"/>
      <c r="E22" s="224"/>
      <c r="F22" s="224"/>
      <c r="G22" s="224"/>
      <c r="H22" s="224"/>
      <c r="I22" s="224"/>
      <c r="J22" s="224"/>
      <c r="K22" s="224"/>
      <c r="L22" s="224"/>
      <c r="M22" s="224"/>
      <c r="N22" s="224"/>
      <c r="O22" s="224"/>
      <c r="P22" s="224"/>
    </row>
    <row r="23" spans="1:16" x14ac:dyDescent="0.25">
      <c r="A23" s="224"/>
      <c r="B23" s="224"/>
      <c r="C23" s="224"/>
      <c r="D23" s="224"/>
      <c r="E23" s="224"/>
      <c r="F23" s="224"/>
      <c r="G23" s="224"/>
      <c r="H23" s="224"/>
      <c r="I23" s="224"/>
      <c r="J23" s="224"/>
      <c r="K23" s="224"/>
      <c r="L23" s="224"/>
      <c r="M23" s="224"/>
      <c r="N23" s="224"/>
      <c r="O23" s="224"/>
      <c r="P23" s="224"/>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91d47d42-378c-4240-adf1-50612b639f36"/>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purl.org/dc/dcmitype/"/>
    <ds:schemaRef ds:uri="http://schemas.openxmlformats.org/package/2006/metadata/core-properties"/>
    <ds:schemaRef ds:uri="514dc54e-a510-4ebc-96a4-7a373c84d57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2025-01-16T03:58:08Z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